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D:\Données\1.UPRT\0-UPRT.fait\uprt-php\www\mesimages\fichiers-uprt\ff-fiches-fabrication\ff-fiches-fabrication-maj-08-2020\"/>
    </mc:Choice>
  </mc:AlternateContent>
  <xr:revisionPtr revIDLastSave="0" documentId="13_ncr:1_{F7FB7353-3F9D-48AC-B20D-3EAB77D57715}" xr6:coauthVersionLast="47" xr6:coauthVersionMax="47" xr10:uidLastSave="{00000000-0000-0000-0000-000000000000}"/>
  <bookViews>
    <workbookView xWindow="1470" yWindow="0" windowWidth="21600" windowHeight="11295" tabRatio="608" xr2:uid="{00000000-000D-0000-FFFF-FFFF00000000}"/>
  </bookViews>
  <sheets>
    <sheet name="Nota" sheetId="21" r:id="rId1"/>
    <sheet name="complément" sheetId="41" r:id="rId2"/>
    <sheet name="différence Portion et Poids" sheetId="33" r:id="rId3"/>
    <sheet name="Mode d'emploi.FF.5.A" sheetId="32" r:id="rId4"/>
    <sheet name="Conditionnement.FF.5.A" sheetId="18" r:id="rId5"/>
    <sheet name="Mode d'emploi.FF.5.B" sheetId="23" r:id="rId6"/>
    <sheet name="conditionnement.FF.5.B" sheetId="24" r:id="rId7"/>
    <sheet name="Formats-Formules-Fonctions" sheetId="34" r:id="rId8"/>
    <sheet name="Cuisiniers.Pesez" sheetId="35" r:id="rId9"/>
    <sheet name="Conversions en Kg" sheetId="27" r:id="rId10"/>
    <sheet name="Vocabulaire" sheetId="36" r:id="rId11"/>
    <sheet name="Polices de Symboles" sheetId="37" r:id="rId12"/>
    <sheet name="Emoticones " sheetId="38" r:id="rId13"/>
    <sheet name="Tutos Youtube" sheetId="39" r:id="rId14"/>
    <sheet name="CODES COULEURS" sheetId="40" r:id="rId15"/>
    <sheet name="Rapprort de compatibilité" sheetId="31" r:id="rId16"/>
  </sheets>
  <definedNames>
    <definedName name="_xlnm._FilterDatabase" localSheetId="10" hidden="1">Vocabulaire!#REF!</definedName>
    <definedName name="_xlnm.Print_Area" localSheetId="4">'Conditionnement.FF.5.A'!$A$23:$V$242</definedName>
    <definedName name="_xlnm.Print_Area" localSheetId="6">'conditionnement.FF.5.B'!$A$9:$X$537</definedName>
    <definedName name="_xlnm.Print_Area" localSheetId="3">'Mode d''emploi.FF.5.A'!$A$167:$AH$197</definedName>
    <definedName name="_xlnm.Print_Area" localSheetId="5">'Mode d''emploi.FF.5.B'!$A$199:$X$235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5" i="41" l="1"/>
  <c r="K55" i="41"/>
  <c r="J55" i="41"/>
  <c r="I55" i="41"/>
  <c r="H55" i="41"/>
  <c r="G55" i="41"/>
  <c r="F55" i="41"/>
  <c r="E55" i="41"/>
  <c r="D55" i="41"/>
  <c r="C55" i="41"/>
  <c r="B55" i="41"/>
  <c r="F50" i="41"/>
  <c r="J49" i="41"/>
  <c r="G49" i="41"/>
  <c r="I49" i="41" s="1"/>
  <c r="F49" i="41"/>
  <c r="E45" i="41"/>
  <c r="L44" i="41"/>
  <c r="J44" i="41"/>
  <c r="I44" i="41"/>
  <c r="H44" i="41"/>
  <c r="G44" i="41"/>
  <c r="K44" i="41" s="1"/>
  <c r="L38" i="41"/>
  <c r="K38" i="41"/>
  <c r="J38" i="41"/>
  <c r="I38" i="41"/>
  <c r="H38" i="41"/>
  <c r="G38" i="41"/>
  <c r="F38" i="41"/>
  <c r="E38" i="41"/>
  <c r="D38" i="41"/>
  <c r="C38" i="41"/>
  <c r="B38" i="41"/>
  <c r="F33" i="41"/>
  <c r="J32" i="41"/>
  <c r="F32" i="41"/>
  <c r="G32" i="41" s="1"/>
  <c r="E28" i="41"/>
  <c r="L27" i="41"/>
  <c r="J27" i="41"/>
  <c r="H27" i="41"/>
  <c r="G27" i="41"/>
  <c r="K21" i="41"/>
  <c r="J21" i="41"/>
  <c r="I21" i="41"/>
  <c r="H21" i="41"/>
  <c r="G21" i="41"/>
  <c r="F21" i="41"/>
  <c r="E21" i="41"/>
  <c r="D21" i="41"/>
  <c r="C21" i="41"/>
  <c r="B21" i="41"/>
  <c r="F16" i="41"/>
  <c r="F15" i="41"/>
  <c r="G15" i="41" s="1"/>
  <c r="E11" i="41"/>
  <c r="D11" i="41"/>
  <c r="H10" i="41"/>
  <c r="G10" i="41"/>
  <c r="I10" i="41" s="1"/>
  <c r="K7" i="41"/>
  <c r="K10" i="41" s="1"/>
  <c r="H7" i="41"/>
  <c r="G7" i="41"/>
  <c r="I7" i="41" s="1"/>
  <c r="O7" i="40"/>
  <c r="O8" i="39"/>
  <c r="AB1" i="38"/>
  <c r="Q135" i="37"/>
  <c r="D135" i="37"/>
  <c r="Q93" i="37"/>
  <c r="D93" i="37"/>
  <c r="Q51" i="37"/>
  <c r="D51" i="37"/>
  <c r="Q9" i="37"/>
  <c r="D9" i="37"/>
  <c r="B7" i="37"/>
  <c r="V6" i="36"/>
  <c r="L6" i="36"/>
  <c r="B6" i="36"/>
  <c r="AH5" i="36"/>
  <c r="I1" i="36"/>
  <c r="C824" i="35"/>
  <c r="K817" i="35"/>
  <c r="J817" i="35"/>
  <c r="I817" i="35"/>
  <c r="H817" i="35"/>
  <c r="G817" i="35"/>
  <c r="M816" i="35"/>
  <c r="K814" i="35"/>
  <c r="J814" i="35"/>
  <c r="I814" i="35"/>
  <c r="H814" i="35"/>
  <c r="G814" i="35"/>
  <c r="M813" i="35"/>
  <c r="K813" i="35"/>
  <c r="K816" i="35" s="1"/>
  <c r="J813" i="35"/>
  <c r="J816" i="35" s="1"/>
  <c r="I813" i="35"/>
  <c r="I816" i="35" s="1"/>
  <c r="H813" i="35"/>
  <c r="H816" i="35" s="1"/>
  <c r="G813" i="35"/>
  <c r="G816" i="35" s="1"/>
  <c r="L812" i="35"/>
  <c r="K806" i="35"/>
  <c r="J806" i="35"/>
  <c r="I806" i="35"/>
  <c r="H806" i="35"/>
  <c r="G806" i="35"/>
  <c r="L805" i="35"/>
  <c r="C788" i="35"/>
  <c r="K781" i="35"/>
  <c r="J781" i="35"/>
  <c r="I781" i="35"/>
  <c r="H781" i="35"/>
  <c r="G781" i="35"/>
  <c r="M780" i="35"/>
  <c r="K778" i="35"/>
  <c r="J778" i="35"/>
  <c r="I778" i="35"/>
  <c r="H778" i="35"/>
  <c r="G778" i="35"/>
  <c r="M777" i="35"/>
  <c r="K777" i="35"/>
  <c r="K780" i="35" s="1"/>
  <c r="J777" i="35"/>
  <c r="J780" i="35" s="1"/>
  <c r="I777" i="35"/>
  <c r="I780" i="35" s="1"/>
  <c r="H777" i="35"/>
  <c r="H780" i="35" s="1"/>
  <c r="G777" i="35"/>
  <c r="G780" i="35" s="1"/>
  <c r="L776" i="35"/>
  <c r="L775" i="35"/>
  <c r="H755" i="35"/>
  <c r="I754" i="35"/>
  <c r="I755" i="35" s="1"/>
  <c r="H754" i="35"/>
  <c r="G754" i="35"/>
  <c r="G755" i="35" s="1"/>
  <c r="F754" i="35"/>
  <c r="F755" i="35" s="1"/>
  <c r="J751" i="35"/>
  <c r="G738" i="35"/>
  <c r="G737" i="35"/>
  <c r="G736" i="35"/>
  <c r="G735" i="35"/>
  <c r="G734" i="35"/>
  <c r="G733" i="35"/>
  <c r="G732" i="35"/>
  <c r="G731" i="35"/>
  <c r="G730" i="35"/>
  <c r="G729" i="35"/>
  <c r="G728" i="35"/>
  <c r="G727" i="35"/>
  <c r="G724" i="35"/>
  <c r="M718" i="35"/>
  <c r="L718" i="35"/>
  <c r="J718" i="35"/>
  <c r="M717" i="35"/>
  <c r="L717" i="35"/>
  <c r="J717" i="35"/>
  <c r="L711" i="35"/>
  <c r="L710" i="35"/>
  <c r="D701" i="35"/>
  <c r="J701" i="35" s="1"/>
  <c r="I701" i="35" s="1"/>
  <c r="C701" i="35" s="1"/>
  <c r="E701" i="35" s="1"/>
  <c r="D700" i="35"/>
  <c r="J700" i="35" s="1"/>
  <c r="I700" i="35" s="1"/>
  <c r="C700" i="35" s="1"/>
  <c r="D699" i="35"/>
  <c r="D698" i="35"/>
  <c r="J698" i="35" s="1"/>
  <c r="I698" i="35" s="1"/>
  <c r="C698" i="35" s="1"/>
  <c r="D697" i="35"/>
  <c r="J697" i="35" s="1"/>
  <c r="I697" i="35" s="1"/>
  <c r="C697" i="35" s="1"/>
  <c r="E697" i="35" s="1"/>
  <c r="G671" i="35"/>
  <c r="G669" i="35"/>
  <c r="G667" i="35"/>
  <c r="L665" i="35"/>
  <c r="K665" i="35"/>
  <c r="J665" i="35"/>
  <c r="I665" i="35"/>
  <c r="H665" i="35"/>
  <c r="G663" i="35"/>
  <c r="G662" i="35"/>
  <c r="G661" i="35"/>
  <c r="G660" i="35"/>
  <c r="G659" i="35"/>
  <c r="G656" i="35"/>
  <c r="J653" i="35"/>
  <c r="G653" i="35"/>
  <c r="C651" i="35"/>
  <c r="F644" i="35"/>
  <c r="G636" i="35"/>
  <c r="G641" i="35" s="1"/>
  <c r="H641" i="35" s="1"/>
  <c r="K641" i="35" s="1"/>
  <c r="G634" i="35"/>
  <c r="F599" i="35"/>
  <c r="H599" i="35" s="1"/>
  <c r="F598" i="35"/>
  <c r="H598" i="35" s="1"/>
  <c r="F597" i="35"/>
  <c r="H597" i="35" s="1"/>
  <c r="F596" i="35"/>
  <c r="H596" i="35" s="1"/>
  <c r="F595" i="35"/>
  <c r="H595" i="35" s="1"/>
  <c r="F594" i="35"/>
  <c r="H594" i="35" s="1"/>
  <c r="B593" i="35"/>
  <c r="D592" i="35" s="1"/>
  <c r="E592" i="35"/>
  <c r="H588" i="35"/>
  <c r="G588" i="35"/>
  <c r="H585" i="35"/>
  <c r="M578" i="35"/>
  <c r="N578" i="35" s="1"/>
  <c r="M575" i="35"/>
  <c r="N575" i="35" s="1"/>
  <c r="H574" i="35"/>
  <c r="H575" i="35" s="1"/>
  <c r="N567" i="35"/>
  <c r="M571" i="35" s="1"/>
  <c r="N571" i="35" s="1"/>
  <c r="H567" i="35"/>
  <c r="H568" i="35" s="1"/>
  <c r="N566" i="35"/>
  <c r="N543" i="35"/>
  <c r="L543" i="35"/>
  <c r="E543" i="35"/>
  <c r="N542" i="35"/>
  <c r="L542" i="35"/>
  <c r="J542" i="35"/>
  <c r="J543" i="35" s="1"/>
  <c r="G542" i="35"/>
  <c r="G543" i="35" s="1"/>
  <c r="E542" i="35"/>
  <c r="C542" i="35"/>
  <c r="C543" i="35" s="1"/>
  <c r="N539" i="35"/>
  <c r="N538" i="35" s="1"/>
  <c r="G539" i="35"/>
  <c r="G538" i="35" s="1"/>
  <c r="L538" i="35"/>
  <c r="L539" i="35" s="1"/>
  <c r="J538" i="35"/>
  <c r="J539" i="35" s="1"/>
  <c r="E538" i="35"/>
  <c r="E539" i="35" s="1"/>
  <c r="C538" i="35"/>
  <c r="C539" i="35" s="1"/>
  <c r="J530" i="35"/>
  <c r="G530" i="35"/>
  <c r="G529" i="35" s="1"/>
  <c r="J529" i="35"/>
  <c r="D529" i="35"/>
  <c r="D530" i="35" s="1"/>
  <c r="G525" i="35"/>
  <c r="D525" i="35"/>
  <c r="J524" i="35"/>
  <c r="J525" i="35" s="1"/>
  <c r="G524" i="35"/>
  <c r="D524" i="35"/>
  <c r="K511" i="35"/>
  <c r="G511" i="35"/>
  <c r="B511" i="35"/>
  <c r="E510" i="35"/>
  <c r="B510" i="35"/>
  <c r="C510" i="35" s="1"/>
  <c r="M508" i="35"/>
  <c r="K510" i="35" s="1"/>
  <c r="I508" i="35"/>
  <c r="G510" i="35" s="1"/>
  <c r="D508" i="35"/>
  <c r="N507" i="35"/>
  <c r="J507" i="35"/>
  <c r="A501" i="35"/>
  <c r="B500" i="35"/>
  <c r="B496" i="35"/>
  <c r="F491" i="35"/>
  <c r="A475" i="35"/>
  <c r="B474" i="35"/>
  <c r="C467" i="35"/>
  <c r="J466" i="35"/>
  <c r="M463" i="35"/>
  <c r="M466" i="35" s="1"/>
  <c r="L463" i="35"/>
  <c r="L466" i="35" s="1"/>
  <c r="J463" i="35"/>
  <c r="I463" i="35"/>
  <c r="I466" i="35" s="1"/>
  <c r="N461" i="35"/>
  <c r="K463" i="35" s="1"/>
  <c r="K466" i="35" s="1"/>
  <c r="E460" i="35"/>
  <c r="E467" i="35" s="1"/>
  <c r="L439" i="35"/>
  <c r="K439" i="35"/>
  <c r="M438" i="35"/>
  <c r="K438" i="35"/>
  <c r="M437" i="35"/>
  <c r="L437" i="35"/>
  <c r="H429" i="35"/>
  <c r="G429" i="35"/>
  <c r="F429" i="35"/>
  <c r="I428" i="35"/>
  <c r="G428" i="35"/>
  <c r="F428" i="35"/>
  <c r="I427" i="35"/>
  <c r="H427" i="35"/>
  <c r="F427" i="35"/>
  <c r="G426" i="35"/>
  <c r="H426" i="35" s="1"/>
  <c r="I426" i="35" s="1"/>
  <c r="M416" i="35"/>
  <c r="N416" i="35" s="1"/>
  <c r="F416" i="35"/>
  <c r="G416" i="35" s="1"/>
  <c r="M415" i="35"/>
  <c r="N415" i="35" s="1"/>
  <c r="F415" i="35"/>
  <c r="G415" i="35" s="1"/>
  <c r="M414" i="35"/>
  <c r="N414" i="35" s="1"/>
  <c r="F414" i="35"/>
  <c r="G414" i="35" s="1"/>
  <c r="M413" i="35"/>
  <c r="N413" i="35" s="1"/>
  <c r="F413" i="35"/>
  <c r="G413" i="35" s="1"/>
  <c r="M412" i="35"/>
  <c r="N412" i="35" s="1"/>
  <c r="J412" i="35"/>
  <c r="F412" i="35"/>
  <c r="G412" i="35" s="1"/>
  <c r="C412" i="35"/>
  <c r="H384" i="35"/>
  <c r="J384" i="35" s="1"/>
  <c r="E359" i="35"/>
  <c r="I347" i="35"/>
  <c r="H347" i="35"/>
  <c r="E347" i="35" s="1"/>
  <c r="G347" i="35"/>
  <c r="F347" i="35"/>
  <c r="D347" i="35"/>
  <c r="C347" i="35"/>
  <c r="M347" i="35" s="1"/>
  <c r="M345" i="35"/>
  <c r="C345" i="35"/>
  <c r="L343" i="35"/>
  <c r="I339" i="35"/>
  <c r="F339" i="35" s="1"/>
  <c r="H339" i="35"/>
  <c r="E339" i="35" s="1"/>
  <c r="G339" i="35"/>
  <c r="D339" i="35"/>
  <c r="C339" i="35"/>
  <c r="J318" i="35"/>
  <c r="K311" i="35"/>
  <c r="K307" i="35"/>
  <c r="M297" i="35"/>
  <c r="F295" i="35"/>
  <c r="M293" i="35"/>
  <c r="K289" i="35"/>
  <c r="M289" i="35" s="1"/>
  <c r="M275" i="35"/>
  <c r="K271" i="35"/>
  <c r="M271" i="35" s="1"/>
  <c r="N275" i="35" s="1"/>
  <c r="N271" i="35" s="1"/>
  <c r="L275" i="35" s="1"/>
  <c r="E263" i="35"/>
  <c r="F263" i="35" s="1"/>
  <c r="I260" i="35"/>
  <c r="N256" i="35" s="1"/>
  <c r="E260" i="35"/>
  <c r="F260" i="35" s="1"/>
  <c r="N258" i="35"/>
  <c r="F257" i="35"/>
  <c r="F168" i="35"/>
  <c r="D168" i="35" s="1"/>
  <c r="D165" i="35"/>
  <c r="C117" i="35"/>
  <c r="C114" i="35"/>
  <c r="C111" i="35"/>
  <c r="D104" i="35"/>
  <c r="H102" i="35"/>
  <c r="E102" i="35"/>
  <c r="H100" i="35"/>
  <c r="E100" i="35"/>
  <c r="Q1" i="35"/>
  <c r="P1" i="35"/>
  <c r="O1" i="35"/>
  <c r="N1" i="35"/>
  <c r="M1" i="35"/>
  <c r="L1" i="35"/>
  <c r="K1" i="35"/>
  <c r="J1" i="35"/>
  <c r="I1" i="35"/>
  <c r="H1" i="35"/>
  <c r="G1" i="35"/>
  <c r="F1" i="35"/>
  <c r="E1" i="35"/>
  <c r="D1" i="35"/>
  <c r="C1" i="35"/>
  <c r="B1" i="35"/>
  <c r="A1" i="35"/>
  <c r="T9" i="21"/>
  <c r="C182" i="34"/>
  <c r="B182" i="34"/>
  <c r="C181" i="34"/>
  <c r="B181" i="34"/>
  <c r="B180" i="34"/>
  <c r="C170" i="34"/>
  <c r="B170" i="34"/>
  <c r="C167" i="34"/>
  <c r="B167" i="34"/>
  <c r="B166" i="34"/>
  <c r="B159" i="34"/>
  <c r="B156" i="34"/>
  <c r="C149" i="34"/>
  <c r="C156" i="34" s="1"/>
  <c r="C159" i="34" s="1"/>
  <c r="B149" i="34"/>
  <c r="C146" i="34"/>
  <c r="B146" i="34"/>
  <c r="C143" i="34"/>
  <c r="B143" i="34"/>
  <c r="C140" i="34"/>
  <c r="B140" i="34"/>
  <c r="C137" i="34"/>
  <c r="B137" i="34"/>
  <c r="D131" i="34"/>
  <c r="D130" i="34"/>
  <c r="D129" i="34"/>
  <c r="D128" i="34"/>
  <c r="D127" i="34"/>
  <c r="B127" i="34"/>
  <c r="D118" i="34"/>
  <c r="D117" i="34"/>
  <c r="D116" i="34"/>
  <c r="D115" i="34"/>
  <c r="D114" i="34"/>
  <c r="B114" i="34"/>
  <c r="E107" i="34"/>
  <c r="B107" i="34"/>
  <c r="B101" i="34"/>
  <c r="C100" i="34"/>
  <c r="B95" i="34"/>
  <c r="C94" i="34"/>
  <c r="B89" i="34"/>
  <c r="C88" i="34"/>
  <c r="B83" i="34"/>
  <c r="C77" i="34"/>
  <c r="B77" i="34"/>
  <c r="B69" i="34"/>
  <c r="B64" i="34"/>
  <c r="C63" i="34" a="1"/>
  <c r="C63" i="34" s="1"/>
  <c r="B58" i="34"/>
  <c r="C57" i="34" a="1"/>
  <c r="C57" i="34" s="1"/>
  <c r="B52" i="34"/>
  <c r="C51" i="34"/>
  <c r="B46" i="34"/>
  <c r="C45" i="34" a="1"/>
  <c r="C45" i="34" s="1"/>
  <c r="B40" i="34"/>
  <c r="C39" i="34"/>
  <c r="B34" i="34"/>
  <c r="C33" i="34"/>
  <c r="F15" i="34"/>
  <c r="L13" i="34"/>
  <c r="E12" i="34"/>
  <c r="L10" i="34"/>
  <c r="E10" i="34"/>
  <c r="L8" i="34"/>
  <c r="E8" i="34"/>
  <c r="AA1" i="34"/>
  <c r="Z1" i="34"/>
  <c r="Y1" i="34"/>
  <c r="X1" i="34"/>
  <c r="W1" i="34"/>
  <c r="V1" i="34"/>
  <c r="U1" i="34"/>
  <c r="T1" i="34"/>
  <c r="S1" i="34"/>
  <c r="R1" i="34"/>
  <c r="Q1" i="34"/>
  <c r="P1" i="34"/>
  <c r="O1" i="34"/>
  <c r="N1" i="34"/>
  <c r="M1" i="34"/>
  <c r="L1" i="34"/>
  <c r="K1" i="34"/>
  <c r="J1" i="34"/>
  <c r="I1" i="34"/>
  <c r="H1" i="34"/>
  <c r="G1" i="34"/>
  <c r="F1" i="34"/>
  <c r="E1" i="34"/>
  <c r="D1" i="34"/>
  <c r="C1" i="34"/>
  <c r="B1" i="34"/>
  <c r="A1" i="34"/>
  <c r="H43" i="33"/>
  <c r="B43" i="33"/>
  <c r="Q41" i="33" s="1"/>
  <c r="Q42" i="33"/>
  <c r="D42" i="33"/>
  <c r="D41" i="33"/>
  <c r="D40" i="33"/>
  <c r="D39" i="33"/>
  <c r="D38" i="33"/>
  <c r="D37" i="33"/>
  <c r="D36" i="33"/>
  <c r="D35" i="33"/>
  <c r="Q31" i="33"/>
  <c r="I31" i="33"/>
  <c r="H24" i="33"/>
  <c r="B24" i="33"/>
  <c r="D23" i="33"/>
  <c r="D22" i="33"/>
  <c r="D21" i="33"/>
  <c r="D20" i="33"/>
  <c r="D19" i="33"/>
  <c r="D18" i="33"/>
  <c r="D17" i="33"/>
  <c r="O16" i="33"/>
  <c r="D16" i="33"/>
  <c r="O15" i="33"/>
  <c r="I12" i="33"/>
  <c r="C160" i="32"/>
  <c r="C158" i="32"/>
  <c r="C154" i="32"/>
  <c r="C124" i="32"/>
  <c r="C146" i="32"/>
  <c r="E140" i="32"/>
  <c r="C140" i="32"/>
  <c r="C137" i="32"/>
  <c r="C135" i="32"/>
  <c r="C133" i="32"/>
  <c r="E122" i="32"/>
  <c r="C122" i="32"/>
  <c r="C110" i="32"/>
  <c r="C102" i="32"/>
  <c r="C86" i="32"/>
  <c r="C82" i="32"/>
  <c r="E69" i="32"/>
  <c r="J165" i="32"/>
  <c r="F166" i="32"/>
  <c r="T166" i="32"/>
  <c r="R165" i="32"/>
  <c r="T165" i="32"/>
  <c r="N10" i="34"/>
  <c r="C58" i="34"/>
  <c r="G181" i="34"/>
  <c r="C160" i="34"/>
  <c r="E114" i="34"/>
  <c r="N8" i="34"/>
  <c r="C52" i="34"/>
  <c r="C40" i="34"/>
  <c r="C171" i="34"/>
  <c r="G146" i="34"/>
  <c r="C34" i="34"/>
  <c r="E127" i="34"/>
  <c r="C95" i="34"/>
  <c r="C78" i="34"/>
  <c r="C157" i="34"/>
  <c r="G12" i="34"/>
  <c r="C168" i="34"/>
  <c r="G149" i="34"/>
  <c r="G140" i="34"/>
  <c r="G10" i="34"/>
  <c r="E108" i="34"/>
  <c r="G8" i="34"/>
  <c r="C46" i="34"/>
  <c r="G182" i="34"/>
  <c r="C64" i="34"/>
  <c r="F16" i="34"/>
  <c r="G143" i="34"/>
  <c r="C89" i="34"/>
  <c r="G137" i="34"/>
  <c r="C101" i="34"/>
  <c r="I15" i="41" l="1"/>
  <c r="J15" i="41" s="1"/>
  <c r="I32" i="41"/>
  <c r="K32" i="41" s="1"/>
  <c r="I27" i="41"/>
  <c r="K27" i="41" s="1"/>
  <c r="K49" i="41"/>
  <c r="J7" i="41"/>
  <c r="J10" i="41"/>
  <c r="O31" i="33"/>
  <c r="I307" i="35"/>
  <c r="G639" i="35"/>
  <c r="H639" i="35" s="1"/>
  <c r="K639" i="35" s="1"/>
  <c r="D43" i="33"/>
  <c r="D24" i="33"/>
  <c r="H463" i="35"/>
  <c r="H466" i="35" s="1"/>
  <c r="N466" i="35" s="1"/>
  <c r="G640" i="35"/>
  <c r="H640" i="35" s="1"/>
  <c r="K640" i="35" s="1"/>
  <c r="G643" i="35"/>
  <c r="H643" i="35" s="1"/>
  <c r="K643" i="35" s="1"/>
  <c r="N568" i="35"/>
  <c r="L347" i="35"/>
  <c r="M348" i="35" s="1"/>
  <c r="D510" i="35"/>
  <c r="AH6" i="36"/>
  <c r="AH8" i="36" s="1"/>
  <c r="AH7" i="36"/>
  <c r="B7" i="36"/>
  <c r="B8" i="36" s="1"/>
  <c r="L7" i="36"/>
  <c r="V7" i="36"/>
  <c r="H510" i="35"/>
  <c r="J510" i="35"/>
  <c r="I510" i="35"/>
  <c r="H593" i="35"/>
  <c r="L780" i="35"/>
  <c r="L339" i="35"/>
  <c r="M340" i="35" s="1"/>
  <c r="M336" i="35" s="1"/>
  <c r="L510" i="35"/>
  <c r="N510" i="35"/>
  <c r="M510" i="35"/>
  <c r="J755" i="35"/>
  <c r="J756" i="35" s="1"/>
  <c r="J757" i="35" s="1"/>
  <c r="L816" i="35"/>
  <c r="M339" i="35"/>
  <c r="L777" i="35"/>
  <c r="L813" i="35"/>
  <c r="E698" i="35"/>
  <c r="J754" i="35"/>
  <c r="G642" i="35"/>
  <c r="H642" i="35" s="1"/>
  <c r="K642" i="35" s="1"/>
  <c r="J699" i="35"/>
  <c r="I699" i="35" s="1"/>
  <c r="C699" i="35" s="1"/>
  <c r="E699" i="35" s="1"/>
  <c r="G638" i="35"/>
  <c r="H638" i="35" s="1"/>
  <c r="K638" i="35" s="1"/>
  <c r="G637" i="35"/>
  <c r="H637" i="35" s="1"/>
  <c r="K637" i="35" s="1"/>
  <c r="E700" i="35"/>
  <c r="H178" i="32"/>
  <c r="C178" i="32"/>
  <c r="AE191" i="32"/>
  <c r="AD191" i="32"/>
  <c r="AC191" i="32"/>
  <c r="AB191" i="32"/>
  <c r="AA191" i="32"/>
  <c r="Z191" i="32"/>
  <c r="Y191" i="32"/>
  <c r="X191" i="32"/>
  <c r="W191" i="32"/>
  <c r="V191" i="32"/>
  <c r="U191" i="32"/>
  <c r="T191" i="32"/>
  <c r="S191" i="32"/>
  <c r="R191" i="32"/>
  <c r="Q191" i="32"/>
  <c r="P191" i="32"/>
  <c r="O191" i="32"/>
  <c r="N191" i="32"/>
  <c r="K191" i="32"/>
  <c r="K189" i="32"/>
  <c r="M41" i="32" s="1"/>
  <c r="C189" i="32"/>
  <c r="AF184" i="32"/>
  <c r="K184" i="32"/>
  <c r="K185" i="32" s="1"/>
  <c r="C184" i="32"/>
  <c r="H182" i="32"/>
  <c r="G182" i="32"/>
  <c r="F182" i="32"/>
  <c r="E182" i="32"/>
  <c r="D182" i="32"/>
  <c r="AE181" i="32"/>
  <c r="AD181" i="32"/>
  <c r="AC181" i="32"/>
  <c r="AB181" i="32"/>
  <c r="AA181" i="32"/>
  <c r="Z181" i="32"/>
  <c r="Y181" i="32"/>
  <c r="X181" i="32"/>
  <c r="W181" i="32"/>
  <c r="V181" i="32"/>
  <c r="U181" i="32"/>
  <c r="T181" i="32"/>
  <c r="S181" i="32"/>
  <c r="R181" i="32"/>
  <c r="Q181" i="32"/>
  <c r="P181" i="32"/>
  <c r="O181" i="32"/>
  <c r="N181" i="32"/>
  <c r="AC180" i="32"/>
  <c r="Z180" i="32"/>
  <c r="W180" i="32"/>
  <c r="T180" i="32"/>
  <c r="Q180" i="32"/>
  <c r="N180" i="32"/>
  <c r="D180" i="32"/>
  <c r="AD179" i="32"/>
  <c r="AC179" i="32"/>
  <c r="AA179" i="32"/>
  <c r="Z179" i="32"/>
  <c r="X179" i="32"/>
  <c r="W179" i="32"/>
  <c r="U179" i="32"/>
  <c r="T179" i="32"/>
  <c r="R179" i="32"/>
  <c r="Q179" i="32"/>
  <c r="O179" i="32"/>
  <c r="N179" i="32"/>
  <c r="E179" i="32"/>
  <c r="F72" i="32"/>
  <c r="J177" i="32"/>
  <c r="AE176" i="32"/>
  <c r="AE177" i="32" s="1"/>
  <c r="AE185" i="32" s="1"/>
  <c r="AD176" i="32"/>
  <c r="AD177" i="32" s="1"/>
  <c r="AD185" i="32" s="1"/>
  <c r="AC176" i="32"/>
  <c r="AC177" i="32" s="1"/>
  <c r="AC185" i="32" s="1"/>
  <c r="AB176" i="32"/>
  <c r="AB177" i="32" s="1"/>
  <c r="AB185" i="32" s="1"/>
  <c r="AA176" i="32"/>
  <c r="AA177" i="32" s="1"/>
  <c r="AA185" i="32" s="1"/>
  <c r="Z176" i="32"/>
  <c r="Z177" i="32" s="1"/>
  <c r="Z185" i="32" s="1"/>
  <c r="Y176" i="32"/>
  <c r="Y177" i="32" s="1"/>
  <c r="Y185" i="32" s="1"/>
  <c r="X176" i="32"/>
  <c r="X177" i="32" s="1"/>
  <c r="X185" i="32" s="1"/>
  <c r="W176" i="32"/>
  <c r="W177" i="32" s="1"/>
  <c r="W185" i="32" s="1"/>
  <c r="V176" i="32"/>
  <c r="V177" i="32" s="1"/>
  <c r="V185" i="32" s="1"/>
  <c r="U176" i="32"/>
  <c r="U177" i="32" s="1"/>
  <c r="U185" i="32" s="1"/>
  <c r="T176" i="32"/>
  <c r="T177" i="32" s="1"/>
  <c r="T185" i="32" s="1"/>
  <c r="S176" i="32"/>
  <c r="S177" i="32" s="1"/>
  <c r="S185" i="32" s="1"/>
  <c r="R176" i="32"/>
  <c r="R177" i="32" s="1"/>
  <c r="R185" i="32" s="1"/>
  <c r="Q176" i="32"/>
  <c r="Q177" i="32" s="1"/>
  <c r="Q185" i="32" s="1"/>
  <c r="P176" i="32"/>
  <c r="P177" i="32" s="1"/>
  <c r="P185" i="32" s="1"/>
  <c r="O176" i="32"/>
  <c r="O177" i="32" s="1"/>
  <c r="O185" i="32" s="1"/>
  <c r="N176" i="32"/>
  <c r="N177" i="32" s="1"/>
  <c r="N185" i="32" s="1"/>
  <c r="J176" i="32"/>
  <c r="AE175" i="32"/>
  <c r="AE183" i="32" s="1"/>
  <c r="AD175" i="32"/>
  <c r="AD183" i="32" s="1"/>
  <c r="AC175" i="32"/>
  <c r="AC183" i="32" s="1"/>
  <c r="AB175" i="32"/>
  <c r="AB183" i="32" s="1"/>
  <c r="AA175" i="32"/>
  <c r="AA183" i="32" s="1"/>
  <c r="Z175" i="32"/>
  <c r="Z183" i="32" s="1"/>
  <c r="Y175" i="32"/>
  <c r="Y183" i="32" s="1"/>
  <c r="X175" i="32"/>
  <c r="X183" i="32" s="1"/>
  <c r="W175" i="32"/>
  <c r="W183" i="32" s="1"/>
  <c r="V175" i="32"/>
  <c r="V183" i="32" s="1"/>
  <c r="U175" i="32"/>
  <c r="U183" i="32" s="1"/>
  <c r="T175" i="32"/>
  <c r="T183" i="32" s="1"/>
  <c r="S175" i="32"/>
  <c r="S183" i="32" s="1"/>
  <c r="R175" i="32"/>
  <c r="R183" i="32" s="1"/>
  <c r="Q175" i="32"/>
  <c r="Q183" i="32" s="1"/>
  <c r="P175" i="32"/>
  <c r="P183" i="32" s="1"/>
  <c r="O175" i="32"/>
  <c r="O183" i="32" s="1"/>
  <c r="N175" i="32"/>
  <c r="N183" i="32" s="1"/>
  <c r="J175" i="32"/>
  <c r="AP173" i="32"/>
  <c r="P31" i="32" s="1"/>
  <c r="AO173" i="32"/>
  <c r="O31" i="32" s="1"/>
  <c r="AN173" i="32"/>
  <c r="N31" i="32" s="1"/>
  <c r="AM173" i="32"/>
  <c r="AL173" i="32"/>
  <c r="L31" i="32" s="1"/>
  <c r="AK173" i="32"/>
  <c r="K31" i="32" s="1"/>
  <c r="AJ173" i="32"/>
  <c r="J31" i="32" s="1"/>
  <c r="K173" i="32"/>
  <c r="F31" i="32" s="1"/>
  <c r="J173" i="32"/>
  <c r="E31" i="32" s="1"/>
  <c r="I173" i="32"/>
  <c r="D31" i="32" s="1"/>
  <c r="G173" i="32"/>
  <c r="I20" i="32" s="1"/>
  <c r="F173" i="32"/>
  <c r="H20" i="32" s="1"/>
  <c r="E173" i="32"/>
  <c r="G20" i="32" s="1"/>
  <c r="D173" i="32"/>
  <c r="F20" i="32" s="1"/>
  <c r="C173" i="32"/>
  <c r="AP172" i="32"/>
  <c r="P30" i="32" s="1"/>
  <c r="AO172" i="32"/>
  <c r="AN172" i="32"/>
  <c r="N30" i="32" s="1"/>
  <c r="AM172" i="32"/>
  <c r="M30" i="32" s="1"/>
  <c r="AL172" i="32"/>
  <c r="L30" i="32" s="1"/>
  <c r="AK172" i="32"/>
  <c r="AJ172" i="32"/>
  <c r="J30" i="32" s="1"/>
  <c r="K172" i="32"/>
  <c r="F30" i="32" s="1"/>
  <c r="J172" i="32"/>
  <c r="I172" i="32"/>
  <c r="G172" i="32"/>
  <c r="G174" i="32" s="1"/>
  <c r="I21" i="32" s="1"/>
  <c r="F172" i="32"/>
  <c r="E172" i="32"/>
  <c r="G19" i="32" s="1"/>
  <c r="D172" i="32"/>
  <c r="D174" i="32" s="1"/>
  <c r="F21" i="32" s="1"/>
  <c r="C172" i="32"/>
  <c r="E19" i="32" s="1"/>
  <c r="AJ169" i="32"/>
  <c r="J27" i="32" s="1"/>
  <c r="J53" i="32"/>
  <c r="J56" i="32" s="1"/>
  <c r="J55" i="32" s="1"/>
  <c r="H53" i="32"/>
  <c r="H56" i="32" s="1"/>
  <c r="F53" i="32"/>
  <c r="F56" i="32" s="1"/>
  <c r="F55" i="32" s="1"/>
  <c r="J52" i="32"/>
  <c r="H52" i="32"/>
  <c r="H58" i="32" s="1"/>
  <c r="F52" i="32"/>
  <c r="J50" i="32"/>
  <c r="H50" i="32"/>
  <c r="F50" i="32"/>
  <c r="M40" i="32"/>
  <c r="J39" i="32"/>
  <c r="I39" i="32"/>
  <c r="H39" i="32"/>
  <c r="G39" i="32"/>
  <c r="F39" i="32"/>
  <c r="F37" i="32"/>
  <c r="R31" i="32"/>
  <c r="R30" i="32"/>
  <c r="S29" i="32"/>
  <c r="R29" i="32"/>
  <c r="Q29" i="32"/>
  <c r="P29" i="32"/>
  <c r="O29" i="32"/>
  <c r="N29" i="32"/>
  <c r="M29" i="32"/>
  <c r="L29" i="32"/>
  <c r="K29" i="32"/>
  <c r="J29" i="32"/>
  <c r="G29" i="32"/>
  <c r="F29" i="32"/>
  <c r="E29" i="32"/>
  <c r="D29" i="32"/>
  <c r="R28" i="32"/>
  <c r="Q28" i="32"/>
  <c r="P28" i="32"/>
  <c r="O28" i="32"/>
  <c r="N28" i="32"/>
  <c r="M28" i="32"/>
  <c r="L28" i="32"/>
  <c r="K28" i="32"/>
  <c r="J28" i="32"/>
  <c r="F28" i="32"/>
  <c r="E28" i="32"/>
  <c r="D28" i="32"/>
  <c r="H24" i="32"/>
  <c r="F24" i="32"/>
  <c r="E24" i="32"/>
  <c r="D24" i="32"/>
  <c r="H23" i="32"/>
  <c r="F23" i="32"/>
  <c r="E23" i="32"/>
  <c r="D23" i="32"/>
  <c r="H22" i="32"/>
  <c r="F22" i="32"/>
  <c r="D22" i="32"/>
  <c r="J21" i="32"/>
  <c r="D21" i="32"/>
  <c r="J20" i="32"/>
  <c r="D20" i="32"/>
  <c r="J19" i="32"/>
  <c r="D19" i="32"/>
  <c r="J18" i="32"/>
  <c r="I18" i="32"/>
  <c r="H18" i="32"/>
  <c r="G18" i="32"/>
  <c r="F18" i="32"/>
  <c r="E18" i="32"/>
  <c r="D18" i="32"/>
  <c r="J17" i="32"/>
  <c r="I17" i="32"/>
  <c r="H17" i="32"/>
  <c r="G17" i="32"/>
  <c r="F17" i="32"/>
  <c r="E17" i="32"/>
  <c r="D17" i="32"/>
  <c r="D4" i="32"/>
  <c r="D2" i="32"/>
  <c r="I174" i="32" l="1"/>
  <c r="D32" i="32" s="1"/>
  <c r="B9" i="36"/>
  <c r="J174" i="32"/>
  <c r="E32" i="32" s="1"/>
  <c r="L8" i="36"/>
  <c r="L10" i="36"/>
  <c r="L11" i="36"/>
  <c r="B10" i="36"/>
  <c r="V8" i="36"/>
  <c r="AH9" i="36"/>
  <c r="L696" i="35"/>
  <c r="F700" i="35" s="1"/>
  <c r="F698" i="35"/>
  <c r="L336" i="35"/>
  <c r="Q187" i="32"/>
  <c r="Q190" i="32" s="1"/>
  <c r="Q189" i="32" s="1"/>
  <c r="U187" i="32"/>
  <c r="V182" i="32"/>
  <c r="V186" i="32" s="1"/>
  <c r="V192" i="32" s="1"/>
  <c r="S182" i="32"/>
  <c r="S186" i="32" s="1"/>
  <c r="S192" i="32" s="1"/>
  <c r="R182" i="32"/>
  <c r="R187" i="32"/>
  <c r="R190" i="32" s="1"/>
  <c r="R189" i="32" s="1"/>
  <c r="V187" i="32"/>
  <c r="V190" i="32" s="1"/>
  <c r="V189" i="32" s="1"/>
  <c r="O187" i="32"/>
  <c r="O190" i="32" s="1"/>
  <c r="O189" i="32" s="1"/>
  <c r="S187" i="32"/>
  <c r="S190" i="32" s="1"/>
  <c r="S189" i="32" s="1"/>
  <c r="P32" i="32"/>
  <c r="J54" i="32"/>
  <c r="J61" i="32" s="1"/>
  <c r="J60" i="32" s="1"/>
  <c r="F19" i="32"/>
  <c r="D30" i="32"/>
  <c r="N32" i="32"/>
  <c r="L173" i="32"/>
  <c r="G31" i="32" s="1"/>
  <c r="AM174" i="32"/>
  <c r="P187" i="32"/>
  <c r="P190" i="32" s="1"/>
  <c r="P189" i="32" s="1"/>
  <c r="T187" i="32"/>
  <c r="T190" i="32" s="1"/>
  <c r="T189" i="32" s="1"/>
  <c r="Q182" i="32"/>
  <c r="U182" i="32"/>
  <c r="U186" i="32" s="1"/>
  <c r="AD182" i="32"/>
  <c r="I19" i="32"/>
  <c r="J58" i="32"/>
  <c r="AL174" i="32"/>
  <c r="AE182" i="32"/>
  <c r="J63" i="32"/>
  <c r="L32" i="32"/>
  <c r="AP174" i="32"/>
  <c r="G183" i="32"/>
  <c r="G184" i="32" s="1"/>
  <c r="W182" i="32"/>
  <c r="H63" i="32"/>
  <c r="Z182" i="32"/>
  <c r="Z187" i="32"/>
  <c r="U190" i="32"/>
  <c r="U189" i="32" s="1"/>
  <c r="AE187" i="32"/>
  <c r="E174" i="32"/>
  <c r="G21" i="32" s="1"/>
  <c r="AA187" i="32"/>
  <c r="R184" i="32"/>
  <c r="I183" i="32"/>
  <c r="W187" i="32"/>
  <c r="J32" i="32"/>
  <c r="M31" i="32"/>
  <c r="M32" i="32" s="1"/>
  <c r="F63" i="32"/>
  <c r="F58" i="32"/>
  <c r="H59" i="32"/>
  <c r="F59" i="32"/>
  <c r="F54" i="32"/>
  <c r="F61" i="32" s="1"/>
  <c r="F60" i="32" s="1"/>
  <c r="J59" i="32"/>
  <c r="H19" i="32"/>
  <c r="F174" i="32"/>
  <c r="H21" i="32" s="1"/>
  <c r="X187" i="32"/>
  <c r="AB187" i="32"/>
  <c r="AC187" i="32"/>
  <c r="E30" i="32"/>
  <c r="L172" i="32"/>
  <c r="G30" i="32" s="1"/>
  <c r="H54" i="32"/>
  <c r="H61" i="32" s="1"/>
  <c r="H60" i="32" s="1"/>
  <c r="H55" i="32"/>
  <c r="E175" i="32"/>
  <c r="E20" i="32"/>
  <c r="E176" i="32"/>
  <c r="G23" i="32" s="1"/>
  <c r="AQ173" i="32"/>
  <c r="Q31" i="32" s="1"/>
  <c r="R186" i="32"/>
  <c r="AK174" i="32"/>
  <c r="AQ172" i="32"/>
  <c r="K30" i="32"/>
  <c r="K32" i="32" s="1"/>
  <c r="AO174" i="32"/>
  <c r="O30" i="32"/>
  <c r="O32" i="32" s="1"/>
  <c r="N187" i="32"/>
  <c r="I188" i="32"/>
  <c r="AD187" i="32"/>
  <c r="Y187" i="32"/>
  <c r="Y182" i="32"/>
  <c r="AC182" i="32"/>
  <c r="N182" i="32"/>
  <c r="H188" i="32"/>
  <c r="H189" i="32" s="1"/>
  <c r="J41" i="32" s="1"/>
  <c r="D188" i="32"/>
  <c r="D189" i="32" s="1"/>
  <c r="G188" i="32"/>
  <c r="G189" i="32" s="1"/>
  <c r="I41" i="32" s="1"/>
  <c r="O182" i="32"/>
  <c r="AA182" i="32"/>
  <c r="D183" i="32"/>
  <c r="H183" i="32"/>
  <c r="H184" i="32" s="1"/>
  <c r="E188" i="32"/>
  <c r="E189" i="32" s="1"/>
  <c r="G41" i="32" s="1"/>
  <c r="C174" i="32"/>
  <c r="E21" i="32" s="1"/>
  <c r="AJ174" i="32"/>
  <c r="AN174" i="32"/>
  <c r="P182" i="32"/>
  <c r="T182" i="32"/>
  <c r="X182" i="32"/>
  <c r="AB182" i="32"/>
  <c r="E183" i="32"/>
  <c r="E184" i="32" s="1"/>
  <c r="F188" i="32"/>
  <c r="F189" i="32" s="1"/>
  <c r="H41" i="32" s="1"/>
  <c r="K174" i="32"/>
  <c r="F32" i="32" s="1"/>
  <c r="F183" i="32"/>
  <c r="F184" i="32" s="1"/>
  <c r="D190" i="32" l="1"/>
  <c r="V9" i="36"/>
  <c r="AH10" i="36"/>
  <c r="B11" i="36"/>
  <c r="B13" i="36"/>
  <c r="AH11" i="36"/>
  <c r="AH12" i="36" s="1"/>
  <c r="V10" i="36"/>
  <c r="V11" i="36"/>
  <c r="L12" i="36"/>
  <c r="G698" i="35"/>
  <c r="K698" i="35"/>
  <c r="L698" i="35" s="1"/>
  <c r="F697" i="35"/>
  <c r="F701" i="35"/>
  <c r="G700" i="35"/>
  <c r="K700" i="35"/>
  <c r="L700" i="35" s="1"/>
  <c r="F699" i="35"/>
  <c r="AE184" i="32"/>
  <c r="H190" i="32"/>
  <c r="J40" i="32" s="1"/>
  <c r="W184" i="32"/>
  <c r="S184" i="32"/>
  <c r="S197" i="32" s="1"/>
  <c r="V184" i="32"/>
  <c r="V197" i="32" s="1"/>
  <c r="U184" i="32"/>
  <c r="U197" i="32" s="1"/>
  <c r="Z186" i="32"/>
  <c r="Z184" i="32"/>
  <c r="Q186" i="32"/>
  <c r="Q192" i="32" s="1"/>
  <c r="S188" i="32"/>
  <c r="S195" i="32" s="1"/>
  <c r="S194" i="32" s="1"/>
  <c r="Q184" i="32"/>
  <c r="G32" i="32"/>
  <c r="Q188" i="32"/>
  <c r="AD186" i="32"/>
  <c r="AD184" i="32"/>
  <c r="F190" i="32"/>
  <c r="H40" i="32" s="1"/>
  <c r="G190" i="32"/>
  <c r="I40" i="32" s="1"/>
  <c r="AE186" i="32"/>
  <c r="U188" i="32"/>
  <c r="U195" i="32" s="1"/>
  <c r="U194" i="32" s="1"/>
  <c r="R193" i="32"/>
  <c r="Q193" i="32"/>
  <c r="V188" i="32"/>
  <c r="V195" i="32" s="1"/>
  <c r="V194" i="32" s="1"/>
  <c r="W186" i="32"/>
  <c r="O193" i="32"/>
  <c r="U193" i="32"/>
  <c r="AB186" i="32"/>
  <c r="AB184" i="32"/>
  <c r="AD190" i="32"/>
  <c r="R197" i="32"/>
  <c r="AC190" i="32"/>
  <c r="AE190" i="32"/>
  <c r="Z190" i="32"/>
  <c r="X184" i="32"/>
  <c r="X186" i="32"/>
  <c r="J183" i="32"/>
  <c r="D184" i="32"/>
  <c r="J184" i="32" s="1"/>
  <c r="F186" i="32" s="1"/>
  <c r="J188" i="32"/>
  <c r="Y184" i="32"/>
  <c r="Y186" i="32"/>
  <c r="U192" i="32"/>
  <c r="G22" i="32"/>
  <c r="E177" i="32"/>
  <c r="G24" i="32" s="1"/>
  <c r="R192" i="32"/>
  <c r="J189" i="32"/>
  <c r="F41" i="32"/>
  <c r="T188" i="32"/>
  <c r="T186" i="32"/>
  <c r="T192" i="32" s="1"/>
  <c r="T184" i="32"/>
  <c r="AA186" i="32"/>
  <c r="AA184" i="32"/>
  <c r="O188" i="32"/>
  <c r="O186" i="32"/>
  <c r="O192" i="32" s="1"/>
  <c r="O184" i="32"/>
  <c r="Y190" i="32"/>
  <c r="V193" i="32"/>
  <c r="AB190" i="32"/>
  <c r="P193" i="32"/>
  <c r="R188" i="32"/>
  <c r="R195" i="32" s="1"/>
  <c r="R194" i="32" s="1"/>
  <c r="S193" i="32"/>
  <c r="T193" i="32"/>
  <c r="P186" i="32"/>
  <c r="P188" i="32"/>
  <c r="P184" i="32"/>
  <c r="F40" i="32"/>
  <c r="N184" i="32"/>
  <c r="N186" i="32"/>
  <c r="N192" i="32" s="1"/>
  <c r="AC184" i="32"/>
  <c r="AC186" i="32"/>
  <c r="N190" i="32"/>
  <c r="N189" i="32" s="1"/>
  <c r="I190" i="32"/>
  <c r="K40" i="32" s="1"/>
  <c r="E190" i="32"/>
  <c r="G40" i="32" s="1"/>
  <c r="AQ174" i="32"/>
  <c r="Q30" i="32"/>
  <c r="Q32" i="32" s="1"/>
  <c r="X190" i="32"/>
  <c r="W190" i="32"/>
  <c r="AA190" i="32"/>
  <c r="L13" i="36" l="1"/>
  <c r="V12" i="36"/>
  <c r="AH13" i="36"/>
  <c r="B15" i="36"/>
  <c r="G699" i="35"/>
  <c r="K699" i="35" s="1"/>
  <c r="L699" i="35" s="1"/>
  <c r="G697" i="35"/>
  <c r="K697" i="35"/>
  <c r="L697" i="35" s="1"/>
  <c r="F689" i="35"/>
  <c r="D692" i="35" s="1"/>
  <c r="G701" i="35"/>
  <c r="K701" i="35"/>
  <c r="L701" i="35" s="1"/>
  <c r="AC192" i="32"/>
  <c r="AA188" i="32"/>
  <c r="AA195" i="32" s="1"/>
  <c r="Y192" i="32"/>
  <c r="W192" i="32"/>
  <c r="Z192" i="32"/>
  <c r="AA192" i="32"/>
  <c r="W193" i="32"/>
  <c r="Z193" i="32"/>
  <c r="AD193" i="32"/>
  <c r="X193" i="32"/>
  <c r="Y193" i="32"/>
  <c r="X192" i="32"/>
  <c r="AC193" i="32"/>
  <c r="AE192" i="32"/>
  <c r="AD192" i="32"/>
  <c r="Z197" i="32"/>
  <c r="I184" i="32"/>
  <c r="J185" i="32" s="1"/>
  <c r="I175" i="32" s="1"/>
  <c r="AC188" i="32"/>
  <c r="W197" i="32"/>
  <c r="Q197" i="32"/>
  <c r="Q195" i="32"/>
  <c r="Q194" i="32" s="1"/>
  <c r="AD197" i="32"/>
  <c r="AE197" i="32"/>
  <c r="AA193" i="32"/>
  <c r="E191" i="32"/>
  <c r="L41" i="32"/>
  <c r="AE189" i="32"/>
  <c r="AE188" i="32"/>
  <c r="AB197" i="32"/>
  <c r="AB189" i="32"/>
  <c r="N193" i="32"/>
  <c r="N188" i="32"/>
  <c r="N195" i="32" s="1"/>
  <c r="N194" i="32" s="1"/>
  <c r="AB193" i="32"/>
  <c r="Y189" i="32"/>
  <c r="Y197" i="32"/>
  <c r="X197" i="32"/>
  <c r="Z189" i="32"/>
  <c r="Z188" i="32"/>
  <c r="AE193" i="32"/>
  <c r="AC189" i="32"/>
  <c r="AB188" i="32"/>
  <c r="W189" i="32"/>
  <c r="W188" i="32"/>
  <c r="AA189" i="32"/>
  <c r="J190" i="32"/>
  <c r="L40" i="32" s="1"/>
  <c r="P197" i="32"/>
  <c r="P195" i="32"/>
  <c r="P194" i="32" s="1"/>
  <c r="O197" i="32"/>
  <c r="O195" i="32"/>
  <c r="O194" i="32" s="1"/>
  <c r="X189" i="32"/>
  <c r="AC197" i="32"/>
  <c r="N197" i="32"/>
  <c r="I189" i="32"/>
  <c r="P192" i="32"/>
  <c r="AA197" i="32"/>
  <c r="T197" i="32"/>
  <c r="T195" i="32"/>
  <c r="T194" i="32" s="1"/>
  <c r="Y188" i="32"/>
  <c r="X188" i="32"/>
  <c r="AD189" i="32"/>
  <c r="AD188" i="32"/>
  <c r="AB192" i="32"/>
  <c r="L71" i="27"/>
  <c r="L70" i="27"/>
  <c r="L69" i="27"/>
  <c r="F69" i="27"/>
  <c r="L68" i="27"/>
  <c r="F68" i="27"/>
  <c r="L67" i="27"/>
  <c r="F67" i="27"/>
  <c r="L66" i="27"/>
  <c r="F66" i="27"/>
  <c r="L65" i="27"/>
  <c r="F65" i="27"/>
  <c r="L64" i="27"/>
  <c r="F64" i="27"/>
  <c r="L63" i="27"/>
  <c r="L62" i="27"/>
  <c r="F62" i="27"/>
  <c r="R61" i="27"/>
  <c r="L61" i="27"/>
  <c r="F61" i="27"/>
  <c r="R60" i="27"/>
  <c r="L60" i="27"/>
  <c r="F60" i="27"/>
  <c r="R59" i="27"/>
  <c r="L59" i="27"/>
  <c r="F59" i="27"/>
  <c r="R58" i="27"/>
  <c r="L58" i="27"/>
  <c r="F58" i="27"/>
  <c r="R57" i="27"/>
  <c r="L57" i="27"/>
  <c r="R56" i="27"/>
  <c r="L56" i="27"/>
  <c r="F56" i="27"/>
  <c r="R55" i="27"/>
  <c r="L55" i="27"/>
  <c r="R54" i="27"/>
  <c r="L54" i="27"/>
  <c r="F54" i="27"/>
  <c r="R53" i="27"/>
  <c r="L53" i="27"/>
  <c r="F53" i="27"/>
  <c r="R52" i="27"/>
  <c r="L52" i="27"/>
  <c r="F52" i="27"/>
  <c r="R51" i="27"/>
  <c r="L51" i="27"/>
  <c r="F51" i="27"/>
  <c r="L50" i="27"/>
  <c r="F50" i="27"/>
  <c r="R49" i="27"/>
  <c r="L49" i="27"/>
  <c r="F49" i="27"/>
  <c r="R48" i="27"/>
  <c r="L48" i="27"/>
  <c r="F48" i="27"/>
  <c r="R47" i="27"/>
  <c r="L47" i="27"/>
  <c r="F47" i="27"/>
  <c r="R46" i="27"/>
  <c r="F46" i="27"/>
  <c r="R45" i="27"/>
  <c r="L45" i="27"/>
  <c r="F45" i="27"/>
  <c r="R44" i="27"/>
  <c r="L44" i="27"/>
  <c r="F44" i="27"/>
  <c r="R43" i="27"/>
  <c r="L43" i="27"/>
  <c r="F43" i="27"/>
  <c r="R42" i="27"/>
  <c r="L42" i="27"/>
  <c r="F42" i="27"/>
  <c r="R41" i="27"/>
  <c r="L41" i="27"/>
  <c r="F41" i="27"/>
  <c r="R40" i="27"/>
  <c r="L40" i="27"/>
  <c r="F40" i="27"/>
  <c r="R39" i="27"/>
  <c r="L39" i="27"/>
  <c r="F39" i="27"/>
  <c r="R38" i="27"/>
  <c r="L38" i="27"/>
  <c r="F38" i="27"/>
  <c r="L37" i="27"/>
  <c r="F37" i="27"/>
  <c r="R36" i="27"/>
  <c r="L36" i="27"/>
  <c r="R35" i="27"/>
  <c r="L35" i="27"/>
  <c r="F35" i="27"/>
  <c r="R34" i="27"/>
  <c r="L34" i="27"/>
  <c r="F34" i="27"/>
  <c r="R33" i="27"/>
  <c r="F33" i="27"/>
  <c r="R32" i="27"/>
  <c r="L32" i="27"/>
  <c r="F32" i="27"/>
  <c r="R31" i="27"/>
  <c r="L31" i="27"/>
  <c r="F31" i="27"/>
  <c r="R30" i="27"/>
  <c r="F30" i="27"/>
  <c r="R29" i="27"/>
  <c r="L29" i="27"/>
  <c r="F29" i="27"/>
  <c r="R28" i="27"/>
  <c r="L28" i="27"/>
  <c r="F28" i="27"/>
  <c r="R27" i="27"/>
  <c r="L27" i="27"/>
  <c r="F27" i="27"/>
  <c r="R26" i="27"/>
  <c r="L26" i="27"/>
  <c r="F26" i="27"/>
  <c r="R25" i="27"/>
  <c r="L25" i="27"/>
  <c r="F25" i="27"/>
  <c r="R24" i="27"/>
  <c r="L24" i="27"/>
  <c r="F24" i="27"/>
  <c r="R23" i="27"/>
  <c r="L23" i="27"/>
  <c r="F23" i="27"/>
  <c r="R22" i="27"/>
  <c r="L22" i="27"/>
  <c r="F22" i="27"/>
  <c r="R21" i="27"/>
  <c r="L21" i="27"/>
  <c r="F21" i="27"/>
  <c r="R20" i="27"/>
  <c r="L20" i="27"/>
  <c r="F20" i="27"/>
  <c r="R19" i="27"/>
  <c r="L19" i="27"/>
  <c r="F19" i="27"/>
  <c r="R18" i="27"/>
  <c r="L18" i="27"/>
  <c r="R17" i="27"/>
  <c r="F17" i="27"/>
  <c r="R16" i="27"/>
  <c r="L16" i="27"/>
  <c r="F16" i="27"/>
  <c r="R15" i="27"/>
  <c r="L15" i="27"/>
  <c r="F15" i="27"/>
  <c r="R14" i="27"/>
  <c r="F14" i="27"/>
  <c r="R13" i="27"/>
  <c r="L13" i="27"/>
  <c r="F13" i="27"/>
  <c r="L12" i="27"/>
  <c r="F12" i="27"/>
  <c r="R11" i="27"/>
  <c r="L11" i="27"/>
  <c r="F11" i="27"/>
  <c r="R10" i="27"/>
  <c r="L10" i="27"/>
  <c r="F10" i="27"/>
  <c r="I689" i="35" l="1"/>
  <c r="AH14" i="36"/>
  <c r="V13" i="36"/>
  <c r="L14" i="36"/>
  <c r="V14" i="36"/>
  <c r="V15" i="36"/>
  <c r="V16" i="36" s="1"/>
  <c r="B16" i="36"/>
  <c r="B17" i="36" s="1"/>
  <c r="B19" i="36" s="1"/>
  <c r="AH15" i="36"/>
  <c r="L15" i="36"/>
  <c r="K696" i="35"/>
  <c r="E689" i="35" s="1"/>
  <c r="C689" i="35" s="1"/>
  <c r="I692" i="35"/>
  <c r="D694" i="35"/>
  <c r="C692" i="35"/>
  <c r="H692" i="35"/>
  <c r="C694" i="35"/>
  <c r="G692" i="35"/>
  <c r="K692" i="35"/>
  <c r="E692" i="35"/>
  <c r="AC195" i="32"/>
  <c r="AD195" i="32"/>
  <c r="Z195" i="32"/>
  <c r="AE195" i="32"/>
  <c r="AA194" i="32"/>
  <c r="W195" i="32"/>
  <c r="AB195" i="32"/>
  <c r="J191" i="32"/>
  <c r="I176" i="32" s="1"/>
  <c r="I177" i="32" s="1"/>
  <c r="K41" i="32"/>
  <c r="X195" i="32"/>
  <c r="Y195" i="32"/>
  <c r="U537" i="24"/>
  <c r="X537" i="24" s="1"/>
  <c r="R537" i="24"/>
  <c r="T537" i="24" s="1"/>
  <c r="P537" i="24"/>
  <c r="Q537" i="24" s="1"/>
  <c r="O537" i="24"/>
  <c r="M537" i="24"/>
  <c r="N537" i="24" s="1"/>
  <c r="U536" i="24"/>
  <c r="R536" i="24"/>
  <c r="T536" i="24" s="1"/>
  <c r="P536" i="24"/>
  <c r="Q536" i="24" s="1"/>
  <c r="O536" i="24"/>
  <c r="M536" i="24"/>
  <c r="N536" i="24" s="1"/>
  <c r="U535" i="24"/>
  <c r="R535" i="24"/>
  <c r="T535" i="24" s="1"/>
  <c r="P535" i="24"/>
  <c r="Q535" i="24" s="1"/>
  <c r="O535" i="24"/>
  <c r="M535" i="24"/>
  <c r="U534" i="24"/>
  <c r="R534" i="24"/>
  <c r="T534" i="24" s="1"/>
  <c r="P534" i="24"/>
  <c r="O534" i="24"/>
  <c r="M534" i="24"/>
  <c r="U533" i="24"/>
  <c r="R533" i="24"/>
  <c r="T533" i="24" s="1"/>
  <c r="Q533" i="24"/>
  <c r="P533" i="24"/>
  <c r="O533" i="24"/>
  <c r="M533" i="24"/>
  <c r="N533" i="24" s="1"/>
  <c r="U532" i="24"/>
  <c r="R532" i="24"/>
  <c r="T532" i="24" s="1"/>
  <c r="Q532" i="24"/>
  <c r="P532" i="24"/>
  <c r="O532" i="24"/>
  <c r="M532" i="24"/>
  <c r="N532" i="24" s="1"/>
  <c r="U531" i="24"/>
  <c r="R531" i="24"/>
  <c r="T531" i="24" s="1"/>
  <c r="Q531" i="24"/>
  <c r="P531" i="24"/>
  <c r="O531" i="24"/>
  <c r="M531" i="24"/>
  <c r="N531" i="24" s="1"/>
  <c r="U530" i="24"/>
  <c r="R530" i="24"/>
  <c r="T530" i="24" s="1"/>
  <c r="P530" i="24"/>
  <c r="Q530" i="24" s="1"/>
  <c r="O530" i="24"/>
  <c r="M530" i="24"/>
  <c r="N530" i="24" s="1"/>
  <c r="U529" i="24"/>
  <c r="R529" i="24"/>
  <c r="T529" i="24" s="1"/>
  <c r="P529" i="24"/>
  <c r="O529" i="24"/>
  <c r="M529" i="24"/>
  <c r="U528" i="24"/>
  <c r="R528" i="24"/>
  <c r="T528" i="24" s="1"/>
  <c r="P528" i="24"/>
  <c r="O528" i="24"/>
  <c r="M528" i="24"/>
  <c r="N528" i="24" s="1"/>
  <c r="U527" i="24"/>
  <c r="R527" i="24"/>
  <c r="T527" i="24" s="1"/>
  <c r="P527" i="24"/>
  <c r="O527" i="24"/>
  <c r="M527" i="24"/>
  <c r="N527" i="24" s="1"/>
  <c r="U526" i="24"/>
  <c r="R526" i="24"/>
  <c r="T526" i="24" s="1"/>
  <c r="P526" i="24"/>
  <c r="Q526" i="24" s="1"/>
  <c r="O526" i="24"/>
  <c r="M526" i="24"/>
  <c r="N526" i="24" s="1"/>
  <c r="U525" i="24"/>
  <c r="R525" i="24"/>
  <c r="T525" i="24" s="1"/>
  <c r="P525" i="24"/>
  <c r="Q525" i="24" s="1"/>
  <c r="O525" i="24"/>
  <c r="M525" i="24"/>
  <c r="N525" i="24" s="1"/>
  <c r="U524" i="24"/>
  <c r="R524" i="24"/>
  <c r="T524" i="24" s="1"/>
  <c r="P524" i="24"/>
  <c r="O524" i="24"/>
  <c r="M524" i="24"/>
  <c r="N524" i="24" s="1"/>
  <c r="U523" i="24"/>
  <c r="R523" i="24"/>
  <c r="T523" i="24" s="1"/>
  <c r="P523" i="24"/>
  <c r="Q523" i="24" s="1"/>
  <c r="O523" i="24"/>
  <c r="M523" i="24"/>
  <c r="N523" i="24" s="1"/>
  <c r="U522" i="24"/>
  <c r="R522" i="24"/>
  <c r="T522" i="24" s="1"/>
  <c r="P522" i="24"/>
  <c r="O522" i="24"/>
  <c r="M522" i="24"/>
  <c r="U521" i="24"/>
  <c r="R521" i="24"/>
  <c r="T521" i="24" s="1"/>
  <c r="P521" i="24"/>
  <c r="Q521" i="24" s="1"/>
  <c r="O521" i="24"/>
  <c r="M521" i="24"/>
  <c r="N521" i="24" s="1"/>
  <c r="U520" i="24"/>
  <c r="R520" i="24"/>
  <c r="T520" i="24" s="1"/>
  <c r="P520" i="24"/>
  <c r="O520" i="24"/>
  <c r="M520" i="24"/>
  <c r="U519" i="24"/>
  <c r="R519" i="24"/>
  <c r="P519" i="24"/>
  <c r="O519" i="24"/>
  <c r="M519" i="24"/>
  <c r="N519" i="24" s="1"/>
  <c r="U518" i="24"/>
  <c r="R518" i="24"/>
  <c r="P518" i="24"/>
  <c r="O518" i="24"/>
  <c r="M518" i="24"/>
  <c r="U517" i="24"/>
  <c r="R517" i="24"/>
  <c r="P517" i="24"/>
  <c r="O517" i="24"/>
  <c r="M517" i="24"/>
  <c r="N517" i="24" s="1"/>
  <c r="U516" i="24"/>
  <c r="R516" i="24"/>
  <c r="P516" i="24"/>
  <c r="Q516" i="24" s="1"/>
  <c r="O516" i="24"/>
  <c r="M516" i="24"/>
  <c r="N516" i="24" s="1"/>
  <c r="U515" i="24"/>
  <c r="R515" i="24"/>
  <c r="P515" i="24"/>
  <c r="O515" i="24"/>
  <c r="M515" i="24"/>
  <c r="N515" i="24" s="1"/>
  <c r="U514" i="24"/>
  <c r="R514" i="24"/>
  <c r="P514" i="24"/>
  <c r="O514" i="24"/>
  <c r="M514" i="24"/>
  <c r="N514" i="24" s="1"/>
  <c r="U513" i="24"/>
  <c r="R513" i="24"/>
  <c r="P513" i="24"/>
  <c r="O513" i="24"/>
  <c r="M513" i="24"/>
  <c r="U512" i="24"/>
  <c r="R512" i="24"/>
  <c r="P512" i="24"/>
  <c r="O512" i="24"/>
  <c r="M512" i="24"/>
  <c r="N512" i="24" s="1"/>
  <c r="U511" i="24"/>
  <c r="R511" i="24"/>
  <c r="P511" i="24"/>
  <c r="O511" i="24"/>
  <c r="M511" i="24"/>
  <c r="N511" i="24" s="1"/>
  <c r="U510" i="24"/>
  <c r="R510" i="24"/>
  <c r="P510" i="24"/>
  <c r="Q510" i="24" s="1"/>
  <c r="O510" i="24"/>
  <c r="M510" i="24"/>
  <c r="N510" i="24" s="1"/>
  <c r="U509" i="24"/>
  <c r="R509" i="24"/>
  <c r="P509" i="24"/>
  <c r="Q509" i="24" s="1"/>
  <c r="O509" i="24"/>
  <c r="M509" i="24"/>
  <c r="N509" i="24" s="1"/>
  <c r="U508" i="24"/>
  <c r="R508" i="24"/>
  <c r="P508" i="24"/>
  <c r="O508" i="24"/>
  <c r="M508" i="24"/>
  <c r="N508" i="24" s="1"/>
  <c r="U507" i="24"/>
  <c r="R507" i="24"/>
  <c r="P507" i="24"/>
  <c r="Q507" i="24" s="1"/>
  <c r="O507" i="24"/>
  <c r="M507" i="24"/>
  <c r="N507" i="24" s="1"/>
  <c r="U506" i="24"/>
  <c r="R506" i="24"/>
  <c r="P506" i="24"/>
  <c r="O506" i="24"/>
  <c r="M506" i="24"/>
  <c r="U505" i="24"/>
  <c r="R505" i="24"/>
  <c r="P505" i="24"/>
  <c r="Q505" i="24" s="1"/>
  <c r="O505" i="24"/>
  <c r="M505" i="24"/>
  <c r="N505" i="24" s="1"/>
  <c r="U504" i="24"/>
  <c r="R504" i="24"/>
  <c r="P504" i="24"/>
  <c r="O504" i="24"/>
  <c r="M504" i="24"/>
  <c r="U503" i="24"/>
  <c r="R503" i="24"/>
  <c r="P503" i="24"/>
  <c r="O503" i="24"/>
  <c r="M503" i="24"/>
  <c r="N503" i="24" s="1"/>
  <c r="U502" i="24"/>
  <c r="R502" i="24"/>
  <c r="P502" i="24"/>
  <c r="O502" i="24"/>
  <c r="M502" i="24"/>
  <c r="U501" i="24"/>
  <c r="R501" i="24"/>
  <c r="P501" i="24"/>
  <c r="O501" i="24"/>
  <c r="M501" i="24"/>
  <c r="N501" i="24" s="1"/>
  <c r="U500" i="24"/>
  <c r="R500" i="24"/>
  <c r="P500" i="24"/>
  <c r="Q500" i="24" s="1"/>
  <c r="O500" i="24"/>
  <c r="M500" i="24"/>
  <c r="N500" i="24" s="1"/>
  <c r="U499" i="24"/>
  <c r="R499" i="24"/>
  <c r="P499" i="24"/>
  <c r="O499" i="24"/>
  <c r="M499" i="24"/>
  <c r="N499" i="24" s="1"/>
  <c r="U498" i="24"/>
  <c r="R498" i="24"/>
  <c r="P498" i="24"/>
  <c r="O498" i="24"/>
  <c r="M498" i="24"/>
  <c r="N498" i="24" s="1"/>
  <c r="U497" i="24"/>
  <c r="R497" i="24"/>
  <c r="P497" i="24"/>
  <c r="O497" i="24"/>
  <c r="M497" i="24"/>
  <c r="N497" i="24" s="1"/>
  <c r="U496" i="24"/>
  <c r="R496" i="24"/>
  <c r="T496" i="24" s="1"/>
  <c r="P496" i="24"/>
  <c r="O496" i="24"/>
  <c r="M496" i="24"/>
  <c r="U495" i="24"/>
  <c r="R495" i="24"/>
  <c r="T495" i="24" s="1"/>
  <c r="P495" i="24"/>
  <c r="W495" i="24" s="1"/>
  <c r="O495" i="24"/>
  <c r="M495" i="24"/>
  <c r="U494" i="24"/>
  <c r="R494" i="24"/>
  <c r="P494" i="24"/>
  <c r="W494" i="24" s="1"/>
  <c r="O494" i="24"/>
  <c r="M494" i="24"/>
  <c r="N494" i="24" s="1"/>
  <c r="U493" i="24"/>
  <c r="R493" i="24"/>
  <c r="P493" i="24"/>
  <c r="W493" i="24" s="1"/>
  <c r="O493" i="24"/>
  <c r="Q493" i="24" s="1"/>
  <c r="S493" i="24" s="1"/>
  <c r="M493" i="24"/>
  <c r="U492" i="24"/>
  <c r="R492" i="24"/>
  <c r="P492" i="24"/>
  <c r="W492" i="24" s="1"/>
  <c r="O492" i="24"/>
  <c r="M492" i="24"/>
  <c r="U491" i="24"/>
  <c r="R491" i="24"/>
  <c r="P491" i="24"/>
  <c r="W491" i="24" s="1"/>
  <c r="O491" i="24"/>
  <c r="Q491" i="24" s="1"/>
  <c r="S491" i="24" s="1"/>
  <c r="M491" i="24"/>
  <c r="U490" i="24"/>
  <c r="R490" i="24"/>
  <c r="P490" i="24"/>
  <c r="W490" i="24" s="1"/>
  <c r="O490" i="24"/>
  <c r="N490" i="24"/>
  <c r="M490" i="24"/>
  <c r="U489" i="24"/>
  <c r="R489" i="24"/>
  <c r="P489" i="24"/>
  <c r="W489" i="24" s="1"/>
  <c r="O489" i="24"/>
  <c r="M489" i="24"/>
  <c r="N489" i="24" s="1"/>
  <c r="U488" i="24"/>
  <c r="R488" i="24"/>
  <c r="P488" i="24"/>
  <c r="W488" i="24" s="1"/>
  <c r="O488" i="24"/>
  <c r="M488" i="24"/>
  <c r="W487" i="24"/>
  <c r="U487" i="24"/>
  <c r="R487" i="24"/>
  <c r="P487" i="24"/>
  <c r="O487" i="24"/>
  <c r="Q487" i="24" s="1"/>
  <c r="S487" i="24" s="1"/>
  <c r="M487" i="24"/>
  <c r="U486" i="24"/>
  <c r="R486" i="24"/>
  <c r="P486" i="24"/>
  <c r="W486" i="24" s="1"/>
  <c r="O486" i="24"/>
  <c r="M486" i="24"/>
  <c r="U485" i="24"/>
  <c r="R485" i="24"/>
  <c r="P485" i="24"/>
  <c r="O485" i="24"/>
  <c r="M485" i="24"/>
  <c r="U484" i="24"/>
  <c r="R484" i="24"/>
  <c r="P484" i="24"/>
  <c r="W484" i="24" s="1"/>
  <c r="O484" i="24"/>
  <c r="M484" i="24"/>
  <c r="W483" i="24"/>
  <c r="U483" i="24"/>
  <c r="R483" i="24"/>
  <c r="P483" i="24"/>
  <c r="O483" i="24"/>
  <c r="M483" i="24"/>
  <c r="W482" i="24"/>
  <c r="U482" i="24"/>
  <c r="R482" i="24"/>
  <c r="P482" i="24"/>
  <c r="O482" i="24"/>
  <c r="M482" i="24"/>
  <c r="U481" i="24"/>
  <c r="R481" i="24"/>
  <c r="P481" i="24"/>
  <c r="W481" i="24" s="1"/>
  <c r="O481" i="24"/>
  <c r="M481" i="24"/>
  <c r="U480" i="24"/>
  <c r="R480" i="24"/>
  <c r="P480" i="24"/>
  <c r="W480" i="24" s="1"/>
  <c r="O480" i="24"/>
  <c r="M480" i="24"/>
  <c r="U479" i="24"/>
  <c r="R479" i="24"/>
  <c r="P479" i="24"/>
  <c r="O479" i="24"/>
  <c r="M479" i="24"/>
  <c r="U478" i="24"/>
  <c r="R478" i="24"/>
  <c r="P478" i="24"/>
  <c r="W478" i="24" s="1"/>
  <c r="O478" i="24"/>
  <c r="M478" i="24"/>
  <c r="U477" i="24"/>
  <c r="R477" i="24"/>
  <c r="P477" i="24"/>
  <c r="W477" i="24" s="1"/>
  <c r="O477" i="24"/>
  <c r="M477" i="24"/>
  <c r="U476" i="24"/>
  <c r="R476" i="24"/>
  <c r="P476" i="24"/>
  <c r="W476" i="24" s="1"/>
  <c r="O476" i="24"/>
  <c r="M476" i="24"/>
  <c r="U475" i="24"/>
  <c r="R475" i="24"/>
  <c r="P475" i="24"/>
  <c r="V475" i="24" s="1"/>
  <c r="O475" i="24"/>
  <c r="M475" i="24"/>
  <c r="N475" i="24" s="1"/>
  <c r="U474" i="24"/>
  <c r="R474" i="24"/>
  <c r="P474" i="24"/>
  <c r="W474" i="24" s="1"/>
  <c r="O474" i="24"/>
  <c r="M474" i="24"/>
  <c r="U473" i="24"/>
  <c r="R473" i="24"/>
  <c r="P473" i="24"/>
  <c r="W473" i="24" s="1"/>
  <c r="O473" i="24"/>
  <c r="M473" i="24"/>
  <c r="U472" i="24"/>
  <c r="R472" i="24"/>
  <c r="P472" i="24"/>
  <c r="W472" i="24" s="1"/>
  <c r="O472" i="24"/>
  <c r="M472" i="24"/>
  <c r="W471" i="24"/>
  <c r="U471" i="24"/>
  <c r="R471" i="24"/>
  <c r="Q471" i="24"/>
  <c r="S471" i="24" s="1"/>
  <c r="P471" i="24"/>
  <c r="O471" i="24"/>
  <c r="M471" i="24"/>
  <c r="N471" i="24" s="1"/>
  <c r="W470" i="24"/>
  <c r="U470" i="24"/>
  <c r="R470" i="24"/>
  <c r="P470" i="24"/>
  <c r="O470" i="24"/>
  <c r="M470" i="24"/>
  <c r="U469" i="24"/>
  <c r="R469" i="24"/>
  <c r="P469" i="24"/>
  <c r="O469" i="24"/>
  <c r="V469" i="24" s="1"/>
  <c r="M469" i="24"/>
  <c r="U468" i="24"/>
  <c r="R468" i="24"/>
  <c r="P468" i="24"/>
  <c r="W468" i="24" s="1"/>
  <c r="O468" i="24"/>
  <c r="M468" i="24"/>
  <c r="N468" i="24" s="1"/>
  <c r="U467" i="24"/>
  <c r="R467" i="24"/>
  <c r="P467" i="24"/>
  <c r="W467" i="24" s="1"/>
  <c r="O467" i="24"/>
  <c r="M467" i="24"/>
  <c r="N467" i="24" s="1"/>
  <c r="U466" i="24"/>
  <c r="R466" i="24"/>
  <c r="P466" i="24"/>
  <c r="W466" i="24" s="1"/>
  <c r="O466" i="24"/>
  <c r="M466" i="24"/>
  <c r="N466" i="24" s="1"/>
  <c r="U465" i="24"/>
  <c r="R465" i="24"/>
  <c r="P465" i="24"/>
  <c r="V465" i="24" s="1"/>
  <c r="O465" i="24"/>
  <c r="M465" i="24"/>
  <c r="N465" i="24" s="1"/>
  <c r="U464" i="24"/>
  <c r="R464" i="24"/>
  <c r="P464" i="24"/>
  <c r="W464" i="24" s="1"/>
  <c r="O464" i="24"/>
  <c r="M464" i="24"/>
  <c r="U463" i="24"/>
  <c r="R463" i="24"/>
  <c r="P463" i="24"/>
  <c r="W463" i="24" s="1"/>
  <c r="O463" i="24"/>
  <c r="M463" i="24"/>
  <c r="N463" i="24" s="1"/>
  <c r="U462" i="24"/>
  <c r="R462" i="24"/>
  <c r="P462" i="24"/>
  <c r="W462" i="24" s="1"/>
  <c r="O462" i="24"/>
  <c r="M462" i="24"/>
  <c r="U461" i="24"/>
  <c r="R461" i="24"/>
  <c r="P461" i="24"/>
  <c r="W461" i="24" s="1"/>
  <c r="O461" i="24"/>
  <c r="M461" i="24"/>
  <c r="N461" i="24" s="1"/>
  <c r="U460" i="24"/>
  <c r="R460" i="24"/>
  <c r="P460" i="24"/>
  <c r="W460" i="24" s="1"/>
  <c r="O460" i="24"/>
  <c r="M460" i="24"/>
  <c r="N460" i="24" s="1"/>
  <c r="U459" i="24"/>
  <c r="R459" i="24"/>
  <c r="P459" i="24"/>
  <c r="W459" i="24" s="1"/>
  <c r="O459" i="24"/>
  <c r="M459" i="24"/>
  <c r="N459" i="24" s="1"/>
  <c r="U458" i="24"/>
  <c r="R458" i="24"/>
  <c r="P458" i="24"/>
  <c r="W458" i="24" s="1"/>
  <c r="O458" i="24"/>
  <c r="M458" i="24"/>
  <c r="U457" i="24"/>
  <c r="R457" i="24"/>
  <c r="P457" i="24"/>
  <c r="W457" i="24" s="1"/>
  <c r="O457" i="24"/>
  <c r="M457" i="24"/>
  <c r="N457" i="24" s="1"/>
  <c r="U456" i="24"/>
  <c r="R456" i="24"/>
  <c r="P456" i="24"/>
  <c r="W456" i="24" s="1"/>
  <c r="O456" i="24"/>
  <c r="M456" i="24"/>
  <c r="U455" i="24"/>
  <c r="R455" i="24"/>
  <c r="P455" i="24"/>
  <c r="W455" i="24" s="1"/>
  <c r="O455" i="24"/>
  <c r="M455" i="24"/>
  <c r="N455" i="24" s="1"/>
  <c r="U454" i="24"/>
  <c r="R454" i="24"/>
  <c r="X454" i="24" s="1"/>
  <c r="P454" i="24"/>
  <c r="O454" i="24"/>
  <c r="M454" i="24"/>
  <c r="N454" i="24" s="1"/>
  <c r="U453" i="24"/>
  <c r="T453" i="24"/>
  <c r="R453" i="24"/>
  <c r="X453" i="24" s="1"/>
  <c r="P453" i="24"/>
  <c r="O453" i="24"/>
  <c r="M453" i="24"/>
  <c r="N453" i="24" s="1"/>
  <c r="U452" i="24"/>
  <c r="R452" i="24"/>
  <c r="T452" i="24" s="1"/>
  <c r="P452" i="24"/>
  <c r="O452" i="24"/>
  <c r="M452" i="24"/>
  <c r="N452" i="24" s="1"/>
  <c r="U451" i="24"/>
  <c r="R451" i="24"/>
  <c r="T451" i="24" s="1"/>
  <c r="P451" i="24"/>
  <c r="O451" i="24"/>
  <c r="M451" i="24"/>
  <c r="N451" i="24" s="1"/>
  <c r="U450" i="24"/>
  <c r="R450" i="24"/>
  <c r="T450" i="24" s="1"/>
  <c r="P450" i="24"/>
  <c r="O450" i="24"/>
  <c r="M450" i="24"/>
  <c r="N450" i="24" s="1"/>
  <c r="U449" i="24"/>
  <c r="R449" i="24"/>
  <c r="T449" i="24" s="1"/>
  <c r="P449" i="24"/>
  <c r="O449" i="24"/>
  <c r="M449" i="24"/>
  <c r="U448" i="24"/>
  <c r="R448" i="24"/>
  <c r="T448" i="24" s="1"/>
  <c r="P448" i="24"/>
  <c r="O448" i="24"/>
  <c r="M448" i="24"/>
  <c r="N448" i="24" s="1"/>
  <c r="X447" i="24"/>
  <c r="U447" i="24"/>
  <c r="R447" i="24"/>
  <c r="T447" i="24" s="1"/>
  <c r="P447" i="24"/>
  <c r="O447" i="24"/>
  <c r="M447" i="24"/>
  <c r="U446" i="24"/>
  <c r="R446" i="24"/>
  <c r="T446" i="24" s="1"/>
  <c r="P446" i="24"/>
  <c r="O446" i="24"/>
  <c r="M446" i="24"/>
  <c r="U445" i="24"/>
  <c r="T445" i="24"/>
  <c r="R445" i="24"/>
  <c r="P445" i="24"/>
  <c r="O445" i="24"/>
  <c r="M445" i="24"/>
  <c r="U444" i="24"/>
  <c r="R444" i="24"/>
  <c r="T444" i="24" s="1"/>
  <c r="P444" i="24"/>
  <c r="O444" i="24"/>
  <c r="M444" i="24"/>
  <c r="N444" i="24" s="1"/>
  <c r="U443" i="24"/>
  <c r="R443" i="24"/>
  <c r="T443" i="24" s="1"/>
  <c r="Q443" i="24"/>
  <c r="P443" i="24"/>
  <c r="O443" i="24"/>
  <c r="M443" i="24"/>
  <c r="N443" i="24" s="1"/>
  <c r="U442" i="24"/>
  <c r="R442" i="24"/>
  <c r="P442" i="24"/>
  <c r="O442" i="24"/>
  <c r="M442" i="24"/>
  <c r="N442" i="24" s="1"/>
  <c r="U441" i="24"/>
  <c r="R441" i="24"/>
  <c r="T441" i="24" s="1"/>
  <c r="P441" i="24"/>
  <c r="Q441" i="24" s="1"/>
  <c r="O441" i="24"/>
  <c r="M441" i="24"/>
  <c r="U440" i="24"/>
  <c r="X440" i="24" s="1"/>
  <c r="R440" i="24"/>
  <c r="T440" i="24" s="1"/>
  <c r="P440" i="24"/>
  <c r="Q440" i="24" s="1"/>
  <c r="O440" i="24"/>
  <c r="M440" i="24"/>
  <c r="N440" i="24" s="1"/>
  <c r="U439" i="24"/>
  <c r="R439" i="24"/>
  <c r="T439" i="24" s="1"/>
  <c r="P439" i="24"/>
  <c r="Q439" i="24" s="1"/>
  <c r="O439" i="24"/>
  <c r="M439" i="24"/>
  <c r="N439" i="24" s="1"/>
  <c r="U438" i="24"/>
  <c r="T438" i="24"/>
  <c r="R438" i="24"/>
  <c r="P438" i="24"/>
  <c r="Q438" i="24" s="1"/>
  <c r="O438" i="24"/>
  <c r="M438" i="24"/>
  <c r="N438" i="24" s="1"/>
  <c r="U437" i="24"/>
  <c r="R437" i="24"/>
  <c r="P437" i="24"/>
  <c r="O437" i="24"/>
  <c r="M437" i="24"/>
  <c r="N437" i="24" s="1"/>
  <c r="U436" i="24"/>
  <c r="R436" i="24"/>
  <c r="T436" i="24" s="1"/>
  <c r="P436" i="24"/>
  <c r="Q436" i="24" s="1"/>
  <c r="O436" i="24"/>
  <c r="M436" i="24"/>
  <c r="N436" i="24" s="1"/>
  <c r="U435" i="24"/>
  <c r="R435" i="24"/>
  <c r="P435" i="24"/>
  <c r="Q435" i="24" s="1"/>
  <c r="O435" i="24"/>
  <c r="M435" i="24"/>
  <c r="N435" i="24" s="1"/>
  <c r="U434" i="24"/>
  <c r="R434" i="24"/>
  <c r="T434" i="24" s="1"/>
  <c r="Q434" i="24"/>
  <c r="P434" i="24"/>
  <c r="O434" i="24"/>
  <c r="M434" i="24"/>
  <c r="N434" i="24" s="1"/>
  <c r="U433" i="24"/>
  <c r="R433" i="24"/>
  <c r="P433" i="24"/>
  <c r="Q433" i="24" s="1"/>
  <c r="O433" i="24"/>
  <c r="M433" i="24"/>
  <c r="N433" i="24" s="1"/>
  <c r="U432" i="24"/>
  <c r="R432" i="24"/>
  <c r="T432" i="24" s="1"/>
  <c r="P432" i="24"/>
  <c r="Q432" i="24" s="1"/>
  <c r="O432" i="24"/>
  <c r="M432" i="24"/>
  <c r="U431" i="24"/>
  <c r="R431" i="24"/>
  <c r="X431" i="24" s="1"/>
  <c r="P431" i="24"/>
  <c r="Q431" i="24" s="1"/>
  <c r="O431" i="24"/>
  <c r="M431" i="24"/>
  <c r="N431" i="24" s="1"/>
  <c r="U430" i="24"/>
  <c r="R430" i="24"/>
  <c r="T430" i="24" s="1"/>
  <c r="Q430" i="24"/>
  <c r="P430" i="24"/>
  <c r="O430" i="24"/>
  <c r="M430" i="24"/>
  <c r="N430" i="24" s="1"/>
  <c r="U429" i="24"/>
  <c r="R429" i="24"/>
  <c r="X429" i="24" s="1"/>
  <c r="P429" i="24"/>
  <c r="O429" i="24"/>
  <c r="Q429" i="24" s="1"/>
  <c r="M429" i="24"/>
  <c r="N429" i="24" s="1"/>
  <c r="U428" i="24"/>
  <c r="R428" i="24"/>
  <c r="T428" i="24" s="1"/>
  <c r="P428" i="24"/>
  <c r="O428" i="24"/>
  <c r="Q428" i="24" s="1"/>
  <c r="M428" i="24"/>
  <c r="N428" i="24" s="1"/>
  <c r="U427" i="24"/>
  <c r="R427" i="24"/>
  <c r="X427" i="24" s="1"/>
  <c r="P427" i="24"/>
  <c r="Q427" i="24" s="1"/>
  <c r="O427" i="24"/>
  <c r="M427" i="24"/>
  <c r="U426" i="24"/>
  <c r="R426" i="24"/>
  <c r="T426" i="24" s="1"/>
  <c r="P426" i="24"/>
  <c r="O426" i="24"/>
  <c r="N426" i="24" s="1"/>
  <c r="M426" i="24"/>
  <c r="U425" i="24"/>
  <c r="R425" i="24"/>
  <c r="X425" i="24" s="1"/>
  <c r="P425" i="24"/>
  <c r="O425" i="24"/>
  <c r="M425" i="24"/>
  <c r="U424" i="24"/>
  <c r="R424" i="24"/>
  <c r="X424" i="24" s="1"/>
  <c r="P424" i="24"/>
  <c r="O424" i="24"/>
  <c r="N424" i="24" s="1"/>
  <c r="M424" i="24"/>
  <c r="U423" i="24"/>
  <c r="T423" i="24"/>
  <c r="R423" i="24"/>
  <c r="P423" i="24"/>
  <c r="O423" i="24"/>
  <c r="M423" i="24"/>
  <c r="U422" i="24"/>
  <c r="R422" i="24"/>
  <c r="T422" i="24" s="1"/>
  <c r="P422" i="24"/>
  <c r="O422" i="24"/>
  <c r="M422" i="24"/>
  <c r="U421" i="24"/>
  <c r="R421" i="24"/>
  <c r="X421" i="24" s="1"/>
  <c r="P421" i="24"/>
  <c r="O421" i="24"/>
  <c r="M421" i="24"/>
  <c r="U420" i="24"/>
  <c r="R420" i="24"/>
  <c r="X420" i="24" s="1"/>
  <c r="P420" i="24"/>
  <c r="O420" i="24"/>
  <c r="M420" i="24"/>
  <c r="U419" i="24"/>
  <c r="R419" i="24"/>
  <c r="P419" i="24"/>
  <c r="O419" i="24"/>
  <c r="M419" i="24"/>
  <c r="U418" i="24"/>
  <c r="R418" i="24"/>
  <c r="T418" i="24" s="1"/>
  <c r="P418" i="24"/>
  <c r="O418" i="24"/>
  <c r="N418" i="24" s="1"/>
  <c r="M418" i="24"/>
  <c r="U417" i="24"/>
  <c r="R417" i="24"/>
  <c r="X417" i="24" s="1"/>
  <c r="P417" i="24"/>
  <c r="O417" i="24"/>
  <c r="M417" i="24"/>
  <c r="U416" i="24"/>
  <c r="R416" i="24"/>
  <c r="X416" i="24" s="1"/>
  <c r="P416" i="24"/>
  <c r="O416" i="24"/>
  <c r="M416" i="24"/>
  <c r="U415" i="24"/>
  <c r="T415" i="24"/>
  <c r="R415" i="24"/>
  <c r="P415" i="24"/>
  <c r="O415" i="24"/>
  <c r="M415" i="24"/>
  <c r="U414" i="24"/>
  <c r="R414" i="24"/>
  <c r="T414" i="24" s="1"/>
  <c r="P414" i="24"/>
  <c r="O414" i="24"/>
  <c r="M414" i="24"/>
  <c r="U413" i="24"/>
  <c r="R413" i="24"/>
  <c r="X413" i="24" s="1"/>
  <c r="P413" i="24"/>
  <c r="O413" i="24"/>
  <c r="M413" i="24"/>
  <c r="U412" i="24"/>
  <c r="R412" i="24"/>
  <c r="X412" i="24" s="1"/>
  <c r="P412" i="24"/>
  <c r="O412" i="24"/>
  <c r="M412" i="24"/>
  <c r="U411" i="24"/>
  <c r="R411" i="24"/>
  <c r="P411" i="24"/>
  <c r="O411" i="24"/>
  <c r="M411" i="24"/>
  <c r="N411" i="24" s="1"/>
  <c r="U410" i="24"/>
  <c r="R410" i="24"/>
  <c r="T410" i="24" s="1"/>
  <c r="P410" i="24"/>
  <c r="O410" i="24"/>
  <c r="M410" i="24"/>
  <c r="U409" i="24"/>
  <c r="R409" i="24"/>
  <c r="X409" i="24" s="1"/>
  <c r="P409" i="24"/>
  <c r="O409" i="24"/>
  <c r="M409" i="24"/>
  <c r="U408" i="24"/>
  <c r="R408" i="24"/>
  <c r="X408" i="24" s="1"/>
  <c r="P408" i="24"/>
  <c r="O408" i="24"/>
  <c r="M408" i="24"/>
  <c r="U407" i="24"/>
  <c r="T407" i="24"/>
  <c r="R407" i="24"/>
  <c r="P407" i="24"/>
  <c r="O407" i="24"/>
  <c r="M407" i="24"/>
  <c r="U406" i="24"/>
  <c r="R406" i="24"/>
  <c r="T406" i="24" s="1"/>
  <c r="P406" i="24"/>
  <c r="O406" i="24"/>
  <c r="M406" i="24"/>
  <c r="U405" i="24"/>
  <c r="R405" i="24"/>
  <c r="X405" i="24" s="1"/>
  <c r="P405" i="24"/>
  <c r="O405" i="24"/>
  <c r="M405" i="24"/>
  <c r="U404" i="24"/>
  <c r="R404" i="24"/>
  <c r="X404" i="24" s="1"/>
  <c r="P404" i="24"/>
  <c r="O404" i="24"/>
  <c r="M404" i="24"/>
  <c r="U403" i="24"/>
  <c r="R403" i="24"/>
  <c r="P403" i="24"/>
  <c r="O403" i="24"/>
  <c r="M403" i="24"/>
  <c r="N403" i="24" s="1"/>
  <c r="U402" i="24"/>
  <c r="R402" i="24"/>
  <c r="T402" i="24" s="1"/>
  <c r="P402" i="24"/>
  <c r="O402" i="24"/>
  <c r="M402" i="24"/>
  <c r="U401" i="24"/>
  <c r="R401" i="24"/>
  <c r="X401" i="24" s="1"/>
  <c r="P401" i="24"/>
  <c r="O401" i="24"/>
  <c r="M401" i="24"/>
  <c r="U400" i="24"/>
  <c r="R400" i="24"/>
  <c r="P400" i="24"/>
  <c r="O400" i="24"/>
  <c r="M400" i="24"/>
  <c r="U399" i="24"/>
  <c r="T399" i="24"/>
  <c r="R399" i="24"/>
  <c r="P399" i="24"/>
  <c r="O399" i="24"/>
  <c r="M399" i="24"/>
  <c r="U398" i="24"/>
  <c r="R398" i="24"/>
  <c r="P398" i="24"/>
  <c r="O398" i="24"/>
  <c r="M398" i="24"/>
  <c r="U397" i="24"/>
  <c r="X397" i="24" s="1"/>
  <c r="T397" i="24"/>
  <c r="R397" i="24"/>
  <c r="P397" i="24"/>
  <c r="O397" i="24"/>
  <c r="M397" i="24"/>
  <c r="U396" i="24"/>
  <c r="R396" i="24"/>
  <c r="X396" i="24" s="1"/>
  <c r="P396" i="24"/>
  <c r="O396" i="24"/>
  <c r="M396" i="24"/>
  <c r="U395" i="24"/>
  <c r="R395" i="24"/>
  <c r="P395" i="24"/>
  <c r="O395" i="24"/>
  <c r="M395" i="24"/>
  <c r="U394" i="24"/>
  <c r="R394" i="24"/>
  <c r="P394" i="24"/>
  <c r="O394" i="24"/>
  <c r="M394" i="24"/>
  <c r="U393" i="24"/>
  <c r="R393" i="24"/>
  <c r="X393" i="24" s="1"/>
  <c r="P393" i="24"/>
  <c r="O393" i="24"/>
  <c r="M393" i="24"/>
  <c r="U392" i="24"/>
  <c r="R392" i="24"/>
  <c r="T392" i="24" s="1"/>
  <c r="P392" i="24"/>
  <c r="O392" i="24"/>
  <c r="M392" i="24"/>
  <c r="U391" i="24"/>
  <c r="T391" i="24"/>
  <c r="R391" i="24"/>
  <c r="P391" i="24"/>
  <c r="O391" i="24"/>
  <c r="M391" i="24"/>
  <c r="U390" i="24"/>
  <c r="R390" i="24"/>
  <c r="P390" i="24"/>
  <c r="O390" i="24"/>
  <c r="M390" i="24"/>
  <c r="U389" i="24"/>
  <c r="R389" i="24"/>
  <c r="T389" i="24" s="1"/>
  <c r="P389" i="24"/>
  <c r="O389" i="24"/>
  <c r="M389" i="24"/>
  <c r="U388" i="24"/>
  <c r="R388" i="24"/>
  <c r="X388" i="24" s="1"/>
  <c r="P388" i="24"/>
  <c r="O388" i="24"/>
  <c r="M388" i="24"/>
  <c r="N388" i="24" s="1"/>
  <c r="U387" i="24"/>
  <c r="R387" i="24"/>
  <c r="P387" i="24"/>
  <c r="O387" i="24"/>
  <c r="M387" i="24"/>
  <c r="N387" i="24" s="1"/>
  <c r="U386" i="24"/>
  <c r="R386" i="24"/>
  <c r="T386" i="24" s="1"/>
  <c r="Q386" i="24"/>
  <c r="P386" i="24"/>
  <c r="O386" i="24"/>
  <c r="M386" i="24"/>
  <c r="N386" i="24" s="1"/>
  <c r="U385" i="24"/>
  <c r="R385" i="24"/>
  <c r="T385" i="24" s="1"/>
  <c r="Q385" i="24"/>
  <c r="P385" i="24"/>
  <c r="O385" i="24"/>
  <c r="M385" i="24"/>
  <c r="N385" i="24" s="1"/>
  <c r="U384" i="24"/>
  <c r="R384" i="24"/>
  <c r="T384" i="24" s="1"/>
  <c r="P384" i="24"/>
  <c r="Q384" i="24" s="1"/>
  <c r="O384" i="24"/>
  <c r="M384" i="24"/>
  <c r="N384" i="24" s="1"/>
  <c r="U383" i="24"/>
  <c r="R383" i="24"/>
  <c r="T383" i="24" s="1"/>
  <c r="P383" i="24"/>
  <c r="Q383" i="24" s="1"/>
  <c r="O383" i="24"/>
  <c r="M383" i="24"/>
  <c r="U382" i="24"/>
  <c r="R382" i="24"/>
  <c r="T382" i="24" s="1"/>
  <c r="P382" i="24"/>
  <c r="Q382" i="24" s="1"/>
  <c r="O382" i="24"/>
  <c r="M382" i="24"/>
  <c r="N382" i="24" s="1"/>
  <c r="U381" i="24"/>
  <c r="R381" i="24"/>
  <c r="T381" i="24" s="1"/>
  <c r="P381" i="24"/>
  <c r="Q381" i="24" s="1"/>
  <c r="O381" i="24"/>
  <c r="M381" i="24"/>
  <c r="N381" i="24" s="1"/>
  <c r="U380" i="24"/>
  <c r="X380" i="24" s="1"/>
  <c r="R380" i="24"/>
  <c r="T380" i="24" s="1"/>
  <c r="P380" i="24"/>
  <c r="Q380" i="24" s="1"/>
  <c r="O380" i="24"/>
  <c r="M380" i="24"/>
  <c r="N380" i="24" s="1"/>
  <c r="X379" i="24"/>
  <c r="U379" i="24"/>
  <c r="R379" i="24"/>
  <c r="T379" i="24" s="1"/>
  <c r="P379" i="24"/>
  <c r="O379" i="24"/>
  <c r="M379" i="24"/>
  <c r="N379" i="24" s="1"/>
  <c r="U378" i="24"/>
  <c r="R378" i="24"/>
  <c r="T378" i="24" s="1"/>
  <c r="P378" i="24"/>
  <c r="Q378" i="24" s="1"/>
  <c r="O378" i="24"/>
  <c r="M378" i="24"/>
  <c r="U377" i="24"/>
  <c r="R377" i="24"/>
  <c r="T377" i="24" s="1"/>
  <c r="P377" i="24"/>
  <c r="O377" i="24"/>
  <c r="M377" i="24"/>
  <c r="N377" i="24" s="1"/>
  <c r="U376" i="24"/>
  <c r="X376" i="24" s="1"/>
  <c r="R376" i="24"/>
  <c r="T376" i="24" s="1"/>
  <c r="P376" i="24"/>
  <c r="Q376" i="24" s="1"/>
  <c r="O376" i="24"/>
  <c r="M376" i="24"/>
  <c r="N376" i="24" s="1"/>
  <c r="X375" i="24"/>
  <c r="U375" i="24"/>
  <c r="R375" i="24"/>
  <c r="T375" i="24" s="1"/>
  <c r="P375" i="24"/>
  <c r="Q375" i="24" s="1"/>
  <c r="O375" i="24"/>
  <c r="M375" i="24"/>
  <c r="N375" i="24" s="1"/>
  <c r="U374" i="24"/>
  <c r="R374" i="24"/>
  <c r="T374" i="24" s="1"/>
  <c r="P374" i="24"/>
  <c r="O374" i="24"/>
  <c r="M374" i="24"/>
  <c r="N374" i="24" s="1"/>
  <c r="U373" i="24"/>
  <c r="R373" i="24"/>
  <c r="T373" i="24" s="1"/>
  <c r="P373" i="24"/>
  <c r="O373" i="24"/>
  <c r="M373" i="24"/>
  <c r="N373" i="24" s="1"/>
  <c r="U372" i="24"/>
  <c r="X372" i="24" s="1"/>
  <c r="R372" i="24"/>
  <c r="T372" i="24" s="1"/>
  <c r="P372" i="24"/>
  <c r="O372" i="24"/>
  <c r="Q372" i="24" s="1"/>
  <c r="M372" i="24"/>
  <c r="N372" i="24" s="1"/>
  <c r="U371" i="24"/>
  <c r="R371" i="24"/>
  <c r="P371" i="24"/>
  <c r="Q371" i="24" s="1"/>
  <c r="O371" i="24"/>
  <c r="M371" i="24"/>
  <c r="N371" i="24" s="1"/>
  <c r="U370" i="24"/>
  <c r="R370" i="24"/>
  <c r="T370" i="24" s="1"/>
  <c r="P370" i="24"/>
  <c r="Q370" i="24" s="1"/>
  <c r="O370" i="24"/>
  <c r="M370" i="24"/>
  <c r="N370" i="24" s="1"/>
  <c r="U369" i="24"/>
  <c r="R369" i="24"/>
  <c r="T369" i="24" s="1"/>
  <c r="P369" i="24"/>
  <c r="O369" i="24"/>
  <c r="M369" i="24"/>
  <c r="U368" i="24"/>
  <c r="R368" i="24"/>
  <c r="T368" i="24" s="1"/>
  <c r="P368" i="24"/>
  <c r="Q368" i="24" s="1"/>
  <c r="O368" i="24"/>
  <c r="M368" i="24"/>
  <c r="N368" i="24" s="1"/>
  <c r="U367" i="24"/>
  <c r="R367" i="24"/>
  <c r="T367" i="24" s="1"/>
  <c r="P367" i="24"/>
  <c r="O367" i="24"/>
  <c r="M367" i="24"/>
  <c r="U366" i="24"/>
  <c r="R366" i="24"/>
  <c r="T366" i="24" s="1"/>
  <c r="P366" i="24"/>
  <c r="O366" i="24"/>
  <c r="M366" i="24"/>
  <c r="N366" i="24" s="1"/>
  <c r="U365" i="24"/>
  <c r="R365" i="24"/>
  <c r="T365" i="24" s="1"/>
  <c r="P365" i="24"/>
  <c r="O365" i="24"/>
  <c r="M365" i="24"/>
  <c r="U364" i="24"/>
  <c r="R364" i="24"/>
  <c r="T364" i="24" s="1"/>
  <c r="P364" i="24"/>
  <c r="O364" i="24"/>
  <c r="M364" i="24"/>
  <c r="N364" i="24" s="1"/>
  <c r="U363" i="24"/>
  <c r="R363" i="24"/>
  <c r="T363" i="24" s="1"/>
  <c r="P363" i="24"/>
  <c r="Q363" i="24" s="1"/>
  <c r="O363" i="24"/>
  <c r="M363" i="24"/>
  <c r="N363" i="24" s="1"/>
  <c r="U362" i="24"/>
  <c r="R362" i="24"/>
  <c r="T362" i="24" s="1"/>
  <c r="P362" i="24"/>
  <c r="O362" i="24"/>
  <c r="M362" i="24"/>
  <c r="N362" i="24" s="1"/>
  <c r="U361" i="24"/>
  <c r="R361" i="24"/>
  <c r="T361" i="24" s="1"/>
  <c r="P361" i="24"/>
  <c r="Q361" i="24" s="1"/>
  <c r="O361" i="24"/>
  <c r="M361" i="24"/>
  <c r="N361" i="24" s="1"/>
  <c r="U360" i="24"/>
  <c r="R360" i="24"/>
  <c r="T360" i="24" s="1"/>
  <c r="P360" i="24"/>
  <c r="O360" i="24"/>
  <c r="M360" i="24"/>
  <c r="U359" i="24"/>
  <c r="R359" i="24"/>
  <c r="T359" i="24" s="1"/>
  <c r="P359" i="24"/>
  <c r="O359" i="24"/>
  <c r="M359" i="24"/>
  <c r="N359" i="24" s="1"/>
  <c r="U358" i="24"/>
  <c r="R358" i="24"/>
  <c r="T358" i="24" s="1"/>
  <c r="P358" i="24"/>
  <c r="O358" i="24"/>
  <c r="M358" i="24"/>
  <c r="U357" i="24"/>
  <c r="R357" i="24"/>
  <c r="T357" i="24" s="1"/>
  <c r="P357" i="24"/>
  <c r="Q357" i="24" s="1"/>
  <c r="O357" i="24"/>
  <c r="M357" i="24"/>
  <c r="N357" i="24" s="1"/>
  <c r="U356" i="24"/>
  <c r="R356" i="24"/>
  <c r="T356" i="24" s="1"/>
  <c r="P356" i="24"/>
  <c r="Q356" i="24" s="1"/>
  <c r="O356" i="24"/>
  <c r="M356" i="24"/>
  <c r="N356" i="24" s="1"/>
  <c r="U355" i="24"/>
  <c r="R355" i="24"/>
  <c r="T355" i="24" s="1"/>
  <c r="P355" i="24"/>
  <c r="O355" i="24"/>
  <c r="M355" i="24"/>
  <c r="W354" i="24"/>
  <c r="U354" i="24"/>
  <c r="T354" i="24"/>
  <c r="R354" i="24"/>
  <c r="P354" i="24"/>
  <c r="Q354" i="24" s="1"/>
  <c r="O354" i="24"/>
  <c r="M354" i="24"/>
  <c r="X353" i="24"/>
  <c r="U353" i="24"/>
  <c r="R353" i="24"/>
  <c r="T353" i="24" s="1"/>
  <c r="P353" i="24"/>
  <c r="O353" i="24"/>
  <c r="M353" i="24"/>
  <c r="U352" i="24"/>
  <c r="R352" i="24"/>
  <c r="T352" i="24" s="1"/>
  <c r="P352" i="24"/>
  <c r="V352" i="24" s="1"/>
  <c r="O352" i="24"/>
  <c r="M352" i="24"/>
  <c r="N352" i="24" s="1"/>
  <c r="U351" i="24"/>
  <c r="R351" i="24"/>
  <c r="X351" i="24" s="1"/>
  <c r="P351" i="24"/>
  <c r="O351" i="24"/>
  <c r="M351" i="24"/>
  <c r="U350" i="24"/>
  <c r="R350" i="24"/>
  <c r="T350" i="24" s="1"/>
  <c r="P350" i="24"/>
  <c r="O350" i="24"/>
  <c r="M350" i="24"/>
  <c r="U349" i="24"/>
  <c r="R349" i="24"/>
  <c r="T349" i="24" s="1"/>
  <c r="P349" i="24"/>
  <c r="O349" i="24"/>
  <c r="N349" i="24" s="1"/>
  <c r="M349" i="24"/>
  <c r="U348" i="24"/>
  <c r="R348" i="24"/>
  <c r="X348" i="24" s="1"/>
  <c r="P348" i="24"/>
  <c r="O348" i="24"/>
  <c r="M348" i="24"/>
  <c r="U347" i="24"/>
  <c r="R347" i="24"/>
  <c r="X347" i="24" s="1"/>
  <c r="P347" i="24"/>
  <c r="O347" i="24"/>
  <c r="M347" i="24"/>
  <c r="X346" i="24"/>
  <c r="U346" i="24"/>
  <c r="T346" i="24"/>
  <c r="R346" i="24"/>
  <c r="P346" i="24"/>
  <c r="O346" i="24"/>
  <c r="M346" i="24"/>
  <c r="U345" i="24"/>
  <c r="R345" i="24"/>
  <c r="T345" i="24" s="1"/>
  <c r="P345" i="24"/>
  <c r="O345" i="24"/>
  <c r="M345" i="24"/>
  <c r="U344" i="24"/>
  <c r="X344" i="24" s="1"/>
  <c r="R344" i="24"/>
  <c r="T344" i="24" s="1"/>
  <c r="P344" i="24"/>
  <c r="O344" i="24"/>
  <c r="M344" i="24"/>
  <c r="U343" i="24"/>
  <c r="R343" i="24"/>
  <c r="X343" i="24" s="1"/>
  <c r="P343" i="24"/>
  <c r="O343" i="24"/>
  <c r="M343" i="24"/>
  <c r="U342" i="24"/>
  <c r="R342" i="24"/>
  <c r="T342" i="24" s="1"/>
  <c r="P342" i="24"/>
  <c r="O342" i="24"/>
  <c r="M342" i="24"/>
  <c r="U341" i="24"/>
  <c r="R341" i="24"/>
  <c r="T341" i="24" s="1"/>
  <c r="P341" i="24"/>
  <c r="O341" i="24"/>
  <c r="N341" i="24" s="1"/>
  <c r="M341" i="24"/>
  <c r="U340" i="24"/>
  <c r="R340" i="24"/>
  <c r="X340" i="24" s="1"/>
  <c r="P340" i="24"/>
  <c r="O340" i="24"/>
  <c r="M340" i="24"/>
  <c r="U339" i="24"/>
  <c r="R339" i="24"/>
  <c r="X339" i="24" s="1"/>
  <c r="P339" i="24"/>
  <c r="O339" i="24"/>
  <c r="M339" i="24"/>
  <c r="X338" i="24"/>
  <c r="U338" i="24"/>
  <c r="T338" i="24"/>
  <c r="R338" i="24"/>
  <c r="P338" i="24"/>
  <c r="O338" i="24"/>
  <c r="M338" i="24"/>
  <c r="U337" i="24"/>
  <c r="R337" i="24"/>
  <c r="T337" i="24" s="1"/>
  <c r="P337" i="24"/>
  <c r="O337" i="24"/>
  <c r="M337" i="24"/>
  <c r="U336" i="24"/>
  <c r="R336" i="24"/>
  <c r="X336" i="24" s="1"/>
  <c r="P336" i="24"/>
  <c r="O336" i="24"/>
  <c r="M336" i="24"/>
  <c r="U335" i="24"/>
  <c r="R335" i="24"/>
  <c r="X335" i="24" s="1"/>
  <c r="P335" i="24"/>
  <c r="O335" i="24"/>
  <c r="M335" i="24"/>
  <c r="U334" i="24"/>
  <c r="R334" i="24"/>
  <c r="T334" i="24" s="1"/>
  <c r="P334" i="24"/>
  <c r="O334" i="24"/>
  <c r="M334" i="24"/>
  <c r="N334" i="24" s="1"/>
  <c r="U333" i="24"/>
  <c r="R333" i="24"/>
  <c r="T333" i="24" s="1"/>
  <c r="P333" i="24"/>
  <c r="O333" i="24"/>
  <c r="M333" i="24"/>
  <c r="U332" i="24"/>
  <c r="R332" i="24"/>
  <c r="X332" i="24" s="1"/>
  <c r="P332" i="24"/>
  <c r="O332" i="24"/>
  <c r="M332" i="24"/>
  <c r="N332" i="24" s="1"/>
  <c r="U331" i="24"/>
  <c r="R331" i="24"/>
  <c r="X331" i="24" s="1"/>
  <c r="P331" i="24"/>
  <c r="O331" i="24"/>
  <c r="M331" i="24"/>
  <c r="U330" i="24"/>
  <c r="X330" i="24" s="1"/>
  <c r="T330" i="24"/>
  <c r="R330" i="24"/>
  <c r="P330" i="24"/>
  <c r="O330" i="24"/>
  <c r="M330" i="24"/>
  <c r="U329" i="24"/>
  <c r="R329" i="24"/>
  <c r="T329" i="24" s="1"/>
  <c r="P329" i="24"/>
  <c r="O329" i="24"/>
  <c r="M329" i="24"/>
  <c r="U328" i="24"/>
  <c r="R328" i="24"/>
  <c r="X328" i="24" s="1"/>
  <c r="P328" i="24"/>
  <c r="O328" i="24"/>
  <c r="M328" i="24"/>
  <c r="N328" i="24" s="1"/>
  <c r="U327" i="24"/>
  <c r="R327" i="24"/>
  <c r="X327" i="24" s="1"/>
  <c r="P327" i="24"/>
  <c r="O327" i="24"/>
  <c r="M327" i="24"/>
  <c r="X326" i="24"/>
  <c r="U326" i="24"/>
  <c r="R326" i="24"/>
  <c r="T326" i="24" s="1"/>
  <c r="P326" i="24"/>
  <c r="O326" i="24"/>
  <c r="M326" i="24"/>
  <c r="N326" i="24" s="1"/>
  <c r="U325" i="24"/>
  <c r="R325" i="24"/>
  <c r="T325" i="24" s="1"/>
  <c r="P325" i="24"/>
  <c r="O325" i="24"/>
  <c r="M325" i="24"/>
  <c r="U324" i="24"/>
  <c r="R324" i="24"/>
  <c r="X324" i="24" s="1"/>
  <c r="P324" i="24"/>
  <c r="O324" i="24"/>
  <c r="M324" i="24"/>
  <c r="N324" i="24" s="1"/>
  <c r="U323" i="24"/>
  <c r="R323" i="24"/>
  <c r="X323" i="24" s="1"/>
  <c r="P323" i="24"/>
  <c r="O323" i="24"/>
  <c r="M323" i="24"/>
  <c r="U322" i="24"/>
  <c r="X322" i="24" s="1"/>
  <c r="T322" i="24"/>
  <c r="R322" i="24"/>
  <c r="P322" i="24"/>
  <c r="O322" i="24"/>
  <c r="M322" i="24"/>
  <c r="U321" i="24"/>
  <c r="R321" i="24"/>
  <c r="T321" i="24" s="1"/>
  <c r="P321" i="24"/>
  <c r="O321" i="24"/>
  <c r="M321" i="24"/>
  <c r="U320" i="24"/>
  <c r="R320" i="24"/>
  <c r="X320" i="24" s="1"/>
  <c r="P320" i="24"/>
  <c r="O320" i="24"/>
  <c r="M320" i="24"/>
  <c r="N320" i="24" s="1"/>
  <c r="U319" i="24"/>
  <c r="R319" i="24"/>
  <c r="X319" i="24" s="1"/>
  <c r="P319" i="24"/>
  <c r="O319" i="24"/>
  <c r="M319" i="24"/>
  <c r="X318" i="24"/>
  <c r="U318" i="24"/>
  <c r="R318" i="24"/>
  <c r="T318" i="24" s="1"/>
  <c r="P318" i="24"/>
  <c r="O318" i="24"/>
  <c r="M318" i="24"/>
  <c r="U317" i="24"/>
  <c r="R317" i="24"/>
  <c r="T317" i="24" s="1"/>
  <c r="P317" i="24"/>
  <c r="O317" i="24"/>
  <c r="M317" i="24"/>
  <c r="U316" i="24"/>
  <c r="R316" i="24"/>
  <c r="X316" i="24" s="1"/>
  <c r="P316" i="24"/>
  <c r="O316" i="24"/>
  <c r="M316" i="24"/>
  <c r="N316" i="24" s="1"/>
  <c r="U315" i="24"/>
  <c r="R315" i="24"/>
  <c r="X315" i="24" s="1"/>
  <c r="P315" i="24"/>
  <c r="O315" i="24"/>
  <c r="M315" i="24"/>
  <c r="U314" i="24"/>
  <c r="X314" i="24" s="1"/>
  <c r="T314" i="24"/>
  <c r="R314" i="24"/>
  <c r="P314" i="24"/>
  <c r="O314" i="24"/>
  <c r="M314" i="24"/>
  <c r="N314" i="24" s="1"/>
  <c r="U313" i="24"/>
  <c r="R313" i="24"/>
  <c r="T313" i="24" s="1"/>
  <c r="P313" i="24"/>
  <c r="O313" i="24"/>
  <c r="M313" i="24"/>
  <c r="U312" i="24"/>
  <c r="R312" i="24"/>
  <c r="X312" i="24" s="1"/>
  <c r="P312" i="24"/>
  <c r="O312" i="24"/>
  <c r="M312" i="24"/>
  <c r="N312" i="24" s="1"/>
  <c r="U311" i="24"/>
  <c r="R311" i="24"/>
  <c r="X311" i="24" s="1"/>
  <c r="P311" i="24"/>
  <c r="O311" i="24"/>
  <c r="M311" i="24"/>
  <c r="X310" i="24"/>
  <c r="U310" i="24"/>
  <c r="R310" i="24"/>
  <c r="T310" i="24" s="1"/>
  <c r="P310" i="24"/>
  <c r="O310" i="24"/>
  <c r="M310" i="24"/>
  <c r="U309" i="24"/>
  <c r="R309" i="24"/>
  <c r="T309" i="24" s="1"/>
  <c r="P309" i="24"/>
  <c r="O309" i="24"/>
  <c r="M309" i="24"/>
  <c r="U308" i="24"/>
  <c r="R308" i="24"/>
  <c r="X308" i="24" s="1"/>
  <c r="P308" i="24"/>
  <c r="O308" i="24"/>
  <c r="M308" i="24"/>
  <c r="N308" i="24" s="1"/>
  <c r="U307" i="24"/>
  <c r="R307" i="24"/>
  <c r="X307" i="24" s="1"/>
  <c r="P307" i="24"/>
  <c r="O307" i="24"/>
  <c r="M307" i="24"/>
  <c r="U306" i="24"/>
  <c r="X306" i="24" s="1"/>
  <c r="T306" i="24"/>
  <c r="R306" i="24"/>
  <c r="P306" i="24"/>
  <c r="O306" i="24"/>
  <c r="M306" i="24"/>
  <c r="N306" i="24" s="1"/>
  <c r="U305" i="24"/>
  <c r="R305" i="24"/>
  <c r="T305" i="24" s="1"/>
  <c r="P305" i="24"/>
  <c r="O305" i="24"/>
  <c r="M305" i="24"/>
  <c r="X304" i="24"/>
  <c r="U304" i="24"/>
  <c r="R304" i="24"/>
  <c r="T304" i="24" s="1"/>
  <c r="P304" i="24"/>
  <c r="O304" i="24"/>
  <c r="M304" i="24"/>
  <c r="N304" i="24" s="1"/>
  <c r="U303" i="24"/>
  <c r="R303" i="24"/>
  <c r="P303" i="24"/>
  <c r="O303" i="24"/>
  <c r="M303" i="24"/>
  <c r="U302" i="24"/>
  <c r="R302" i="24"/>
  <c r="T302" i="24" s="1"/>
  <c r="P302" i="24"/>
  <c r="O302" i="24"/>
  <c r="M302" i="24"/>
  <c r="U301" i="24"/>
  <c r="R301" i="24"/>
  <c r="T301" i="24" s="1"/>
  <c r="P301" i="24"/>
  <c r="O301" i="24"/>
  <c r="M301" i="24"/>
  <c r="U300" i="24"/>
  <c r="R300" i="24"/>
  <c r="X300" i="24" s="1"/>
  <c r="P300" i="24"/>
  <c r="O300" i="24"/>
  <c r="M300" i="24"/>
  <c r="N300" i="24" s="1"/>
  <c r="U299" i="24"/>
  <c r="R299" i="24"/>
  <c r="X299" i="24" s="1"/>
  <c r="P299" i="24"/>
  <c r="O299" i="24"/>
  <c r="M299" i="24"/>
  <c r="U298" i="24"/>
  <c r="X298" i="24" s="1"/>
  <c r="T298" i="24"/>
  <c r="R298" i="24"/>
  <c r="P298" i="24"/>
  <c r="O298" i="24"/>
  <c r="M298" i="24"/>
  <c r="N298" i="24" s="1"/>
  <c r="U297" i="24"/>
  <c r="T297" i="24"/>
  <c r="R297" i="24"/>
  <c r="P297" i="24"/>
  <c r="O297" i="24"/>
  <c r="M297" i="24"/>
  <c r="N297" i="24" s="1"/>
  <c r="U296" i="24"/>
  <c r="R296" i="24"/>
  <c r="T296" i="24" s="1"/>
  <c r="P296" i="24"/>
  <c r="O296" i="24"/>
  <c r="M296" i="24"/>
  <c r="N296" i="24" s="1"/>
  <c r="U295" i="24"/>
  <c r="R295" i="24"/>
  <c r="T295" i="24" s="1"/>
  <c r="P295" i="24"/>
  <c r="O295" i="24"/>
  <c r="M295" i="24"/>
  <c r="N295" i="24" s="1"/>
  <c r="U294" i="24"/>
  <c r="R294" i="24"/>
  <c r="T294" i="24" s="1"/>
  <c r="P294" i="24"/>
  <c r="O294" i="24"/>
  <c r="M294" i="24"/>
  <c r="N294" i="24" s="1"/>
  <c r="U293" i="24"/>
  <c r="R293" i="24"/>
  <c r="T293" i="24" s="1"/>
  <c r="P293" i="24"/>
  <c r="O293" i="24"/>
  <c r="M293" i="24"/>
  <c r="N293" i="24" s="1"/>
  <c r="U292" i="24"/>
  <c r="R292" i="24"/>
  <c r="T292" i="24" s="1"/>
  <c r="P292" i="24"/>
  <c r="O292" i="24"/>
  <c r="M292" i="24"/>
  <c r="N292" i="24" s="1"/>
  <c r="U291" i="24"/>
  <c r="R291" i="24"/>
  <c r="T291" i="24" s="1"/>
  <c r="P291" i="24"/>
  <c r="O291" i="24"/>
  <c r="M291" i="24"/>
  <c r="N291" i="24" s="1"/>
  <c r="U290" i="24"/>
  <c r="X290" i="24" s="1"/>
  <c r="T290" i="24"/>
  <c r="R290" i="24"/>
  <c r="P290" i="24"/>
  <c r="O290" i="24"/>
  <c r="M290" i="24"/>
  <c r="N290" i="24" s="1"/>
  <c r="U289" i="24"/>
  <c r="T289" i="24"/>
  <c r="R289" i="24"/>
  <c r="P289" i="24"/>
  <c r="O289" i="24"/>
  <c r="M289" i="24"/>
  <c r="N289" i="24" s="1"/>
  <c r="U288" i="24"/>
  <c r="R288" i="24"/>
  <c r="T288" i="24" s="1"/>
  <c r="P288" i="24"/>
  <c r="O288" i="24"/>
  <c r="M288" i="24"/>
  <c r="N288" i="24" s="1"/>
  <c r="U287" i="24"/>
  <c r="R287" i="24"/>
  <c r="T287" i="24" s="1"/>
  <c r="P287" i="24"/>
  <c r="O287" i="24"/>
  <c r="M287" i="24"/>
  <c r="N287" i="24" s="1"/>
  <c r="U286" i="24"/>
  <c r="R286" i="24"/>
  <c r="T286" i="24" s="1"/>
  <c r="P286" i="24"/>
  <c r="O286" i="24"/>
  <c r="M286" i="24"/>
  <c r="N286" i="24" s="1"/>
  <c r="U285" i="24"/>
  <c r="R285" i="24"/>
  <c r="T285" i="24" s="1"/>
  <c r="P285" i="24"/>
  <c r="O285" i="24"/>
  <c r="M285" i="24"/>
  <c r="N285" i="24" s="1"/>
  <c r="U284" i="24"/>
  <c r="R284" i="24"/>
  <c r="T284" i="24" s="1"/>
  <c r="P284" i="24"/>
  <c r="O284" i="24"/>
  <c r="M284" i="24"/>
  <c r="N284" i="24" s="1"/>
  <c r="U283" i="24"/>
  <c r="R283" i="24"/>
  <c r="T283" i="24" s="1"/>
  <c r="P283" i="24"/>
  <c r="O283" i="24"/>
  <c r="M283" i="24"/>
  <c r="N283" i="24" s="1"/>
  <c r="U282" i="24"/>
  <c r="X282" i="24" s="1"/>
  <c r="T282" i="24"/>
  <c r="R282" i="24"/>
  <c r="P282" i="24"/>
  <c r="O282" i="24"/>
  <c r="M282" i="24"/>
  <c r="N282" i="24" s="1"/>
  <c r="U281" i="24"/>
  <c r="T281" i="24"/>
  <c r="R281" i="24"/>
  <c r="P281" i="24"/>
  <c r="O281" i="24"/>
  <c r="M281" i="24"/>
  <c r="U280" i="24"/>
  <c r="R280" i="24"/>
  <c r="T280" i="24" s="1"/>
  <c r="P280" i="24"/>
  <c r="O280" i="24"/>
  <c r="M280" i="24"/>
  <c r="N280" i="24" s="1"/>
  <c r="U279" i="24"/>
  <c r="R279" i="24"/>
  <c r="T279" i="24" s="1"/>
  <c r="P279" i="24"/>
  <c r="O279" i="24"/>
  <c r="M279" i="24"/>
  <c r="N279" i="24" s="1"/>
  <c r="U278" i="24"/>
  <c r="R278" i="24"/>
  <c r="T278" i="24" s="1"/>
  <c r="P278" i="24"/>
  <c r="O278" i="24"/>
  <c r="M278" i="24"/>
  <c r="U277" i="24"/>
  <c r="R277" i="24"/>
  <c r="T277" i="24" s="1"/>
  <c r="P277" i="24"/>
  <c r="O277" i="24"/>
  <c r="M277" i="24"/>
  <c r="N277" i="24" s="1"/>
  <c r="U276" i="24"/>
  <c r="R276" i="24"/>
  <c r="T276" i="24" s="1"/>
  <c r="P276" i="24"/>
  <c r="O276" i="24"/>
  <c r="M276" i="24"/>
  <c r="N276" i="24" s="1"/>
  <c r="U275" i="24"/>
  <c r="R275" i="24"/>
  <c r="T275" i="24" s="1"/>
  <c r="P275" i="24"/>
  <c r="O275" i="24"/>
  <c r="M275" i="24"/>
  <c r="N275" i="24" s="1"/>
  <c r="U274" i="24"/>
  <c r="X274" i="24" s="1"/>
  <c r="T274" i="24"/>
  <c r="R274" i="24"/>
  <c r="P274" i="24"/>
  <c r="O274" i="24"/>
  <c r="M274" i="24"/>
  <c r="N274" i="24" s="1"/>
  <c r="U273" i="24"/>
  <c r="T273" i="24"/>
  <c r="R273" i="24"/>
  <c r="P273" i="24"/>
  <c r="O273" i="24"/>
  <c r="M273" i="24"/>
  <c r="U272" i="24"/>
  <c r="X272" i="24" s="1"/>
  <c r="T272" i="24"/>
  <c r="R272" i="24"/>
  <c r="P272" i="24"/>
  <c r="O272" i="24"/>
  <c r="M272" i="24"/>
  <c r="N272" i="24" s="1"/>
  <c r="U271" i="24"/>
  <c r="R271" i="24"/>
  <c r="T271" i="24" s="1"/>
  <c r="P271" i="24"/>
  <c r="O271" i="24"/>
  <c r="M271" i="24"/>
  <c r="N271" i="24" s="1"/>
  <c r="U270" i="24"/>
  <c r="R270" i="24"/>
  <c r="T270" i="24" s="1"/>
  <c r="P270" i="24"/>
  <c r="O270" i="24"/>
  <c r="M270" i="24"/>
  <c r="U269" i="24"/>
  <c r="T269" i="24"/>
  <c r="R269" i="24"/>
  <c r="P269" i="24"/>
  <c r="O269" i="24"/>
  <c r="M269" i="24"/>
  <c r="U268" i="24"/>
  <c r="R268" i="24"/>
  <c r="T268" i="24" s="1"/>
  <c r="P268" i="24"/>
  <c r="W268" i="24" s="1"/>
  <c r="O268" i="24"/>
  <c r="M268" i="24"/>
  <c r="U267" i="24"/>
  <c r="R267" i="24"/>
  <c r="P267" i="24"/>
  <c r="O267" i="24"/>
  <c r="M267" i="24"/>
  <c r="W266" i="24"/>
  <c r="U266" i="24"/>
  <c r="X266" i="24" s="1"/>
  <c r="R266" i="24"/>
  <c r="T266" i="24" s="1"/>
  <c r="P266" i="24"/>
  <c r="O266" i="24"/>
  <c r="M266" i="24"/>
  <c r="U265" i="24"/>
  <c r="T265" i="24"/>
  <c r="R265" i="24"/>
  <c r="X265" i="24" s="1"/>
  <c r="P265" i="24"/>
  <c r="O265" i="24"/>
  <c r="M265" i="24"/>
  <c r="U264" i="24"/>
  <c r="R264" i="24"/>
  <c r="T264" i="24" s="1"/>
  <c r="P264" i="24"/>
  <c r="W264" i="24" s="1"/>
  <c r="O264" i="24"/>
  <c r="M264" i="24"/>
  <c r="N264" i="24" s="1"/>
  <c r="U263" i="24"/>
  <c r="R263" i="24"/>
  <c r="P263" i="24"/>
  <c r="O263" i="24"/>
  <c r="M263" i="24"/>
  <c r="U262" i="24"/>
  <c r="R262" i="24"/>
  <c r="T262" i="24" s="1"/>
  <c r="P262" i="24"/>
  <c r="W262" i="24" s="1"/>
  <c r="O262" i="24"/>
  <c r="M262" i="24"/>
  <c r="U261" i="24"/>
  <c r="R261" i="24"/>
  <c r="X261" i="24" s="1"/>
  <c r="P261" i="24"/>
  <c r="O261" i="24"/>
  <c r="M261" i="24"/>
  <c r="U260" i="24"/>
  <c r="R260" i="24"/>
  <c r="T260" i="24" s="1"/>
  <c r="P260" i="24"/>
  <c r="O260" i="24"/>
  <c r="M260" i="24"/>
  <c r="N260" i="24" s="1"/>
  <c r="U259" i="24"/>
  <c r="R259" i="24"/>
  <c r="X259" i="24" s="1"/>
  <c r="P259" i="24"/>
  <c r="O259" i="24"/>
  <c r="M259" i="24"/>
  <c r="W258" i="24"/>
  <c r="U258" i="24"/>
  <c r="X258" i="24" s="1"/>
  <c r="T258" i="24"/>
  <c r="R258" i="24"/>
  <c r="P258" i="24"/>
  <c r="O258" i="24"/>
  <c r="M258" i="24"/>
  <c r="U257" i="24"/>
  <c r="R257" i="24"/>
  <c r="P257" i="24"/>
  <c r="O257" i="24"/>
  <c r="M257" i="24"/>
  <c r="U256" i="24"/>
  <c r="R256" i="24"/>
  <c r="T256" i="24" s="1"/>
  <c r="P256" i="24"/>
  <c r="W256" i="24" s="1"/>
  <c r="O256" i="24"/>
  <c r="M256" i="24"/>
  <c r="N256" i="24" s="1"/>
  <c r="U255" i="24"/>
  <c r="R255" i="24"/>
  <c r="P255" i="24"/>
  <c r="O255" i="24"/>
  <c r="M255" i="24"/>
  <c r="U254" i="24"/>
  <c r="R254" i="24"/>
  <c r="T254" i="24" s="1"/>
  <c r="P254" i="24"/>
  <c r="Q254" i="24" s="1"/>
  <c r="S254" i="24" s="1"/>
  <c r="O254" i="24"/>
  <c r="M254" i="24"/>
  <c r="U253" i="24"/>
  <c r="X253" i="24" s="1"/>
  <c r="T253" i="24"/>
  <c r="R253" i="24"/>
  <c r="P253" i="24"/>
  <c r="O253" i="24"/>
  <c r="M253" i="24"/>
  <c r="N253" i="24" s="1"/>
  <c r="U252" i="24"/>
  <c r="R252" i="24"/>
  <c r="P252" i="24"/>
  <c r="O252" i="24"/>
  <c r="M252" i="24"/>
  <c r="U251" i="24"/>
  <c r="R251" i="24"/>
  <c r="X251" i="24" s="1"/>
  <c r="P251" i="24"/>
  <c r="O251" i="24"/>
  <c r="M251" i="24"/>
  <c r="N251" i="24" s="1"/>
  <c r="U250" i="24"/>
  <c r="R250" i="24"/>
  <c r="P250" i="24"/>
  <c r="O250" i="24"/>
  <c r="M250" i="24"/>
  <c r="U249" i="24"/>
  <c r="R249" i="24"/>
  <c r="T249" i="24" s="1"/>
  <c r="P249" i="24"/>
  <c r="O249" i="24"/>
  <c r="M249" i="24"/>
  <c r="N249" i="24" s="1"/>
  <c r="U248" i="24"/>
  <c r="R248" i="24"/>
  <c r="P248" i="24"/>
  <c r="O248" i="24"/>
  <c r="M248" i="24"/>
  <c r="U247" i="24"/>
  <c r="R247" i="24"/>
  <c r="X247" i="24" s="1"/>
  <c r="P247" i="24"/>
  <c r="O247" i="24"/>
  <c r="M247" i="24"/>
  <c r="N247" i="24" s="1"/>
  <c r="U246" i="24"/>
  <c r="R246" i="24"/>
  <c r="P246" i="24"/>
  <c r="O246" i="24"/>
  <c r="M246" i="24"/>
  <c r="U245" i="24"/>
  <c r="X245" i="24" s="1"/>
  <c r="T245" i="24"/>
  <c r="R245" i="24"/>
  <c r="P245" i="24"/>
  <c r="O245" i="24"/>
  <c r="M245" i="24"/>
  <c r="N245" i="24" s="1"/>
  <c r="U244" i="24"/>
  <c r="R244" i="24"/>
  <c r="P244" i="24"/>
  <c r="O244" i="24"/>
  <c r="M244" i="24"/>
  <c r="U243" i="24"/>
  <c r="R243" i="24"/>
  <c r="X243" i="24" s="1"/>
  <c r="P243" i="24"/>
  <c r="O243" i="24"/>
  <c r="M243" i="24"/>
  <c r="U242" i="24"/>
  <c r="R242" i="24"/>
  <c r="P242" i="24"/>
  <c r="O242" i="24"/>
  <c r="M242" i="24"/>
  <c r="U241" i="24"/>
  <c r="R241" i="24"/>
  <c r="X241" i="24" s="1"/>
  <c r="P241" i="24"/>
  <c r="O241" i="24"/>
  <c r="M241" i="24"/>
  <c r="N241" i="24" s="1"/>
  <c r="U240" i="24"/>
  <c r="R240" i="24"/>
  <c r="T240" i="24" s="1"/>
  <c r="P240" i="24"/>
  <c r="O240" i="24"/>
  <c r="M240" i="24"/>
  <c r="U239" i="24"/>
  <c r="R239" i="24"/>
  <c r="T239" i="24" s="1"/>
  <c r="P239" i="24"/>
  <c r="O239" i="24"/>
  <c r="M239" i="24"/>
  <c r="U238" i="24"/>
  <c r="R238" i="24"/>
  <c r="X238" i="24" s="1"/>
  <c r="P238" i="24"/>
  <c r="W238" i="24" s="1"/>
  <c r="O238" i="24"/>
  <c r="M238" i="24"/>
  <c r="N238" i="24" s="1"/>
  <c r="U237" i="24"/>
  <c r="R237" i="24"/>
  <c r="T237" i="24" s="1"/>
  <c r="P237" i="24"/>
  <c r="O237" i="24"/>
  <c r="M237" i="24"/>
  <c r="N237" i="24" s="1"/>
  <c r="U236" i="24"/>
  <c r="R236" i="24"/>
  <c r="T236" i="24" s="1"/>
  <c r="P236" i="24"/>
  <c r="O236" i="24"/>
  <c r="M236" i="24"/>
  <c r="U235" i="24"/>
  <c r="R235" i="24"/>
  <c r="T235" i="24" s="1"/>
  <c r="P235" i="24"/>
  <c r="O235" i="24"/>
  <c r="M235" i="24"/>
  <c r="N235" i="24" s="1"/>
  <c r="U234" i="24"/>
  <c r="R234" i="24"/>
  <c r="P234" i="24"/>
  <c r="W234" i="24" s="1"/>
  <c r="O234" i="24"/>
  <c r="M234" i="24"/>
  <c r="N234" i="24" s="1"/>
  <c r="U233" i="24"/>
  <c r="R233" i="24"/>
  <c r="P233" i="24"/>
  <c r="O233" i="24"/>
  <c r="M233" i="24"/>
  <c r="U232" i="24"/>
  <c r="R232" i="24"/>
  <c r="T232" i="24" s="1"/>
  <c r="P232" i="24"/>
  <c r="O232" i="24"/>
  <c r="M232" i="24"/>
  <c r="U231" i="24"/>
  <c r="R231" i="24"/>
  <c r="T231" i="24" s="1"/>
  <c r="P231" i="24"/>
  <c r="O231" i="24"/>
  <c r="M231" i="24"/>
  <c r="U230" i="24"/>
  <c r="R230" i="24"/>
  <c r="T230" i="24" s="1"/>
  <c r="P230" i="24"/>
  <c r="W230" i="24" s="1"/>
  <c r="O230" i="24"/>
  <c r="M230" i="24"/>
  <c r="U229" i="24"/>
  <c r="R229" i="24"/>
  <c r="T229" i="24" s="1"/>
  <c r="P229" i="24"/>
  <c r="O229" i="24"/>
  <c r="M229" i="24"/>
  <c r="U228" i="24"/>
  <c r="R228" i="24"/>
  <c r="X228" i="24" s="1"/>
  <c r="P228" i="24"/>
  <c r="O228" i="24"/>
  <c r="M228" i="24"/>
  <c r="U227" i="24"/>
  <c r="R227" i="24"/>
  <c r="P227" i="24"/>
  <c r="O227" i="24"/>
  <c r="M227" i="24"/>
  <c r="N227" i="24" s="1"/>
  <c r="U226" i="24"/>
  <c r="R226" i="24"/>
  <c r="X226" i="24" s="1"/>
  <c r="P226" i="24"/>
  <c r="W226" i="24" s="1"/>
  <c r="O226" i="24"/>
  <c r="M226" i="24"/>
  <c r="N226" i="24" s="1"/>
  <c r="U225" i="24"/>
  <c r="R225" i="24"/>
  <c r="T225" i="24" s="1"/>
  <c r="P225" i="24"/>
  <c r="O225" i="24"/>
  <c r="M225" i="24"/>
  <c r="N225" i="24" s="1"/>
  <c r="U224" i="24"/>
  <c r="R224" i="24"/>
  <c r="T224" i="24" s="1"/>
  <c r="P224" i="24"/>
  <c r="O224" i="24"/>
  <c r="M224" i="24"/>
  <c r="U223" i="24"/>
  <c r="R223" i="24"/>
  <c r="X223" i="24" s="1"/>
  <c r="P223" i="24"/>
  <c r="O223" i="24"/>
  <c r="M223" i="24"/>
  <c r="U222" i="24"/>
  <c r="R222" i="24"/>
  <c r="X222" i="24" s="1"/>
  <c r="P222" i="24"/>
  <c r="W222" i="24" s="1"/>
  <c r="O222" i="24"/>
  <c r="M222" i="24"/>
  <c r="U221" i="24"/>
  <c r="R221" i="24"/>
  <c r="T221" i="24" s="1"/>
  <c r="P221" i="24"/>
  <c r="O221" i="24"/>
  <c r="M221" i="24"/>
  <c r="N221" i="24" s="1"/>
  <c r="U220" i="24"/>
  <c r="R220" i="24"/>
  <c r="T220" i="24" s="1"/>
  <c r="P220" i="24"/>
  <c r="O220" i="24"/>
  <c r="M220" i="24"/>
  <c r="U219" i="24"/>
  <c r="R219" i="24"/>
  <c r="P219" i="24"/>
  <c r="O219" i="24"/>
  <c r="M219" i="24"/>
  <c r="N219" i="24" s="1"/>
  <c r="U218" i="24"/>
  <c r="R218" i="24"/>
  <c r="T218" i="24" s="1"/>
  <c r="P218" i="24"/>
  <c r="W218" i="24" s="1"/>
  <c r="O218" i="24"/>
  <c r="M218" i="24"/>
  <c r="N218" i="24" s="1"/>
  <c r="U217" i="24"/>
  <c r="R217" i="24"/>
  <c r="X217" i="24" s="1"/>
  <c r="P217" i="24"/>
  <c r="O217" i="24"/>
  <c r="M217" i="24"/>
  <c r="U216" i="24"/>
  <c r="T216" i="24"/>
  <c r="R216" i="24"/>
  <c r="X216" i="24" s="1"/>
  <c r="P216" i="24"/>
  <c r="O216" i="24"/>
  <c r="M216" i="24"/>
  <c r="U215" i="24"/>
  <c r="R215" i="24"/>
  <c r="T215" i="24" s="1"/>
  <c r="P215" i="24"/>
  <c r="O215" i="24"/>
  <c r="M215" i="24"/>
  <c r="U214" i="24"/>
  <c r="R214" i="24"/>
  <c r="T214" i="24" s="1"/>
  <c r="P214" i="24"/>
  <c r="W214" i="24" s="1"/>
  <c r="O214" i="24"/>
  <c r="M214" i="24"/>
  <c r="N214" i="24" s="1"/>
  <c r="U213" i="24"/>
  <c r="X213" i="24" s="1"/>
  <c r="R213" i="24"/>
  <c r="T213" i="24" s="1"/>
  <c r="P213" i="24"/>
  <c r="O213" i="24"/>
  <c r="M213" i="24"/>
  <c r="N213" i="24" s="1"/>
  <c r="U212" i="24"/>
  <c r="R212" i="24"/>
  <c r="P212" i="24"/>
  <c r="O212" i="24"/>
  <c r="M212" i="24"/>
  <c r="U211" i="24"/>
  <c r="X211" i="24" s="1"/>
  <c r="R211" i="24"/>
  <c r="T211" i="24" s="1"/>
  <c r="P211" i="24"/>
  <c r="O211" i="24"/>
  <c r="M211" i="24"/>
  <c r="N211" i="24" s="1"/>
  <c r="U210" i="24"/>
  <c r="R210" i="24"/>
  <c r="P210" i="24"/>
  <c r="W210" i="24" s="1"/>
  <c r="O210" i="24"/>
  <c r="M210" i="24"/>
  <c r="U209" i="24"/>
  <c r="R209" i="24"/>
  <c r="T209" i="24" s="1"/>
  <c r="P209" i="24"/>
  <c r="O209" i="24"/>
  <c r="M209" i="24"/>
  <c r="N209" i="24" s="1"/>
  <c r="U208" i="24"/>
  <c r="R208" i="24"/>
  <c r="T208" i="24" s="1"/>
  <c r="P208" i="24"/>
  <c r="O208" i="24"/>
  <c r="M208" i="24"/>
  <c r="U207" i="24"/>
  <c r="R207" i="24"/>
  <c r="X207" i="24" s="1"/>
  <c r="P207" i="24"/>
  <c r="O207" i="24"/>
  <c r="M207" i="24"/>
  <c r="U206" i="24"/>
  <c r="R206" i="24"/>
  <c r="X206" i="24" s="1"/>
  <c r="P206" i="24"/>
  <c r="W206" i="24" s="1"/>
  <c r="O206" i="24"/>
  <c r="M206" i="24"/>
  <c r="U205" i="24"/>
  <c r="R205" i="24"/>
  <c r="X205" i="24" s="1"/>
  <c r="P205" i="24"/>
  <c r="O205" i="24"/>
  <c r="M205" i="24"/>
  <c r="U204" i="24"/>
  <c r="R204" i="24"/>
  <c r="T204" i="24" s="1"/>
  <c r="P204" i="24"/>
  <c r="O204" i="24"/>
  <c r="M204" i="24"/>
  <c r="U203" i="24"/>
  <c r="R203" i="24"/>
  <c r="T203" i="24" s="1"/>
  <c r="P203" i="24"/>
  <c r="O203" i="24"/>
  <c r="M203" i="24"/>
  <c r="N203" i="24" s="1"/>
  <c r="U202" i="24"/>
  <c r="R202" i="24"/>
  <c r="X202" i="24" s="1"/>
  <c r="P202" i="24"/>
  <c r="W202" i="24" s="1"/>
  <c r="O202" i="24"/>
  <c r="M202" i="24"/>
  <c r="N202" i="24" s="1"/>
  <c r="U201" i="24"/>
  <c r="R201" i="24"/>
  <c r="X201" i="24" s="1"/>
  <c r="P201" i="24"/>
  <c r="O201" i="24"/>
  <c r="M201" i="24"/>
  <c r="X200" i="24"/>
  <c r="U200" i="24"/>
  <c r="T200" i="24"/>
  <c r="R200" i="24"/>
  <c r="P200" i="24"/>
  <c r="O200" i="24"/>
  <c r="M200" i="24"/>
  <c r="U199" i="24"/>
  <c r="R199" i="24"/>
  <c r="T199" i="24" s="1"/>
  <c r="P199" i="24"/>
  <c r="O199" i="24"/>
  <c r="M199" i="24"/>
  <c r="U198" i="24"/>
  <c r="R198" i="24"/>
  <c r="T198" i="24" s="1"/>
  <c r="P198" i="24"/>
  <c r="W198" i="24" s="1"/>
  <c r="O198" i="24"/>
  <c r="M198" i="24"/>
  <c r="U197" i="24"/>
  <c r="X197" i="24" s="1"/>
  <c r="R197" i="24"/>
  <c r="T197" i="24" s="1"/>
  <c r="P197" i="24"/>
  <c r="O197" i="24"/>
  <c r="M197" i="24"/>
  <c r="N197" i="24" s="1"/>
  <c r="U196" i="24"/>
  <c r="R196" i="24"/>
  <c r="X196" i="24" s="1"/>
  <c r="P196" i="24"/>
  <c r="O196" i="24"/>
  <c r="M196" i="24"/>
  <c r="U195" i="24"/>
  <c r="X195" i="24" s="1"/>
  <c r="R195" i="24"/>
  <c r="T195" i="24" s="1"/>
  <c r="P195" i="24"/>
  <c r="O195" i="24"/>
  <c r="M195" i="24"/>
  <c r="N195" i="24" s="1"/>
  <c r="U194" i="24"/>
  <c r="R194" i="24"/>
  <c r="P194" i="24"/>
  <c r="W194" i="24" s="1"/>
  <c r="O194" i="24"/>
  <c r="M194" i="24"/>
  <c r="N194" i="24" s="1"/>
  <c r="U193" i="24"/>
  <c r="R193" i="24"/>
  <c r="T193" i="24" s="1"/>
  <c r="P193" i="24"/>
  <c r="O193" i="24"/>
  <c r="M193" i="24"/>
  <c r="N193" i="24" s="1"/>
  <c r="U192" i="24"/>
  <c r="X192" i="24" s="1"/>
  <c r="R192" i="24"/>
  <c r="T192" i="24" s="1"/>
  <c r="P192" i="24"/>
  <c r="O192" i="24"/>
  <c r="M192" i="24"/>
  <c r="U191" i="24"/>
  <c r="R191" i="24"/>
  <c r="X191" i="24" s="1"/>
  <c r="P191" i="24"/>
  <c r="W191" i="24" s="1"/>
  <c r="O191" i="24"/>
  <c r="M191" i="24"/>
  <c r="U190" i="24"/>
  <c r="R190" i="24"/>
  <c r="T190" i="24" s="1"/>
  <c r="P190" i="24"/>
  <c r="O190" i="24"/>
  <c r="M190" i="24"/>
  <c r="N190" i="24" s="1"/>
  <c r="U189" i="24"/>
  <c r="R189" i="24"/>
  <c r="T189" i="24" s="1"/>
  <c r="P189" i="24"/>
  <c r="W189" i="24" s="1"/>
  <c r="O189" i="24"/>
  <c r="M189" i="24"/>
  <c r="N189" i="24" s="1"/>
  <c r="U188" i="24"/>
  <c r="X188" i="24" s="1"/>
  <c r="R188" i="24"/>
  <c r="T188" i="24" s="1"/>
  <c r="P188" i="24"/>
  <c r="O188" i="24"/>
  <c r="M188" i="24"/>
  <c r="U187" i="24"/>
  <c r="R187" i="24"/>
  <c r="X187" i="24" s="1"/>
  <c r="P187" i="24"/>
  <c r="W187" i="24" s="1"/>
  <c r="O187" i="24"/>
  <c r="M187" i="24"/>
  <c r="U186" i="24"/>
  <c r="R186" i="24"/>
  <c r="T186" i="24" s="1"/>
  <c r="P186" i="24"/>
  <c r="O186" i="24"/>
  <c r="M186" i="24"/>
  <c r="N186" i="24" s="1"/>
  <c r="U185" i="24"/>
  <c r="R185" i="24"/>
  <c r="T185" i="24" s="1"/>
  <c r="P185" i="24"/>
  <c r="W185" i="24" s="1"/>
  <c r="O185" i="24"/>
  <c r="M185" i="24"/>
  <c r="N185" i="24" s="1"/>
  <c r="U184" i="24"/>
  <c r="R184" i="24"/>
  <c r="T184" i="24" s="1"/>
  <c r="P184" i="24"/>
  <c r="O184" i="24"/>
  <c r="M184" i="24"/>
  <c r="U183" i="24"/>
  <c r="R183" i="24"/>
  <c r="X183" i="24" s="1"/>
  <c r="P183" i="24"/>
  <c r="W183" i="24" s="1"/>
  <c r="O183" i="24"/>
  <c r="M183" i="24"/>
  <c r="U182" i="24"/>
  <c r="T182" i="24"/>
  <c r="R182" i="24"/>
  <c r="P182" i="24"/>
  <c r="O182" i="24"/>
  <c r="M182" i="24"/>
  <c r="N182" i="24" s="1"/>
  <c r="U181" i="24"/>
  <c r="R181" i="24"/>
  <c r="X181" i="24" s="1"/>
  <c r="P181" i="24"/>
  <c r="W181" i="24" s="1"/>
  <c r="O181" i="24"/>
  <c r="M181" i="24"/>
  <c r="N181" i="24" s="1"/>
  <c r="U180" i="24"/>
  <c r="R180" i="24"/>
  <c r="T180" i="24" s="1"/>
  <c r="P180" i="24"/>
  <c r="O180" i="24"/>
  <c r="M180" i="24"/>
  <c r="U179" i="24"/>
  <c r="R179" i="24"/>
  <c r="P179" i="24"/>
  <c r="W179" i="24" s="1"/>
  <c r="O179" i="24"/>
  <c r="M179" i="24"/>
  <c r="U178" i="24"/>
  <c r="R178" i="24"/>
  <c r="T178" i="24" s="1"/>
  <c r="P178" i="24"/>
  <c r="O178" i="24"/>
  <c r="M178" i="24"/>
  <c r="N178" i="24" s="1"/>
  <c r="U177" i="24"/>
  <c r="R177" i="24"/>
  <c r="X177" i="24" s="1"/>
  <c r="P177" i="24"/>
  <c r="W177" i="24" s="1"/>
  <c r="O177" i="24"/>
  <c r="M177" i="24"/>
  <c r="N177" i="24" s="1"/>
  <c r="U176" i="24"/>
  <c r="X176" i="24" s="1"/>
  <c r="R176" i="24"/>
  <c r="T176" i="24" s="1"/>
  <c r="P176" i="24"/>
  <c r="O176" i="24"/>
  <c r="M176" i="24"/>
  <c r="U175" i="24"/>
  <c r="R175" i="24"/>
  <c r="X175" i="24" s="1"/>
  <c r="P175" i="24"/>
  <c r="W175" i="24" s="1"/>
  <c r="O175" i="24"/>
  <c r="M175" i="24"/>
  <c r="U174" i="24"/>
  <c r="R174" i="24"/>
  <c r="T174" i="24" s="1"/>
  <c r="P174" i="24"/>
  <c r="O174" i="24"/>
  <c r="M174" i="24"/>
  <c r="N174" i="24" s="1"/>
  <c r="U173" i="24"/>
  <c r="R173" i="24"/>
  <c r="P173" i="24"/>
  <c r="W173" i="24" s="1"/>
  <c r="O173" i="24"/>
  <c r="M173" i="24"/>
  <c r="N173" i="24" s="1"/>
  <c r="U172" i="24"/>
  <c r="X172" i="24" s="1"/>
  <c r="R172" i="24"/>
  <c r="T172" i="24" s="1"/>
  <c r="P172" i="24"/>
  <c r="O172" i="24"/>
  <c r="M172" i="24"/>
  <c r="U171" i="24"/>
  <c r="R171" i="24"/>
  <c r="X171" i="24" s="1"/>
  <c r="P171" i="24"/>
  <c r="W171" i="24" s="1"/>
  <c r="O171" i="24"/>
  <c r="M171" i="24"/>
  <c r="U170" i="24"/>
  <c r="T170" i="24"/>
  <c r="R170" i="24"/>
  <c r="P170" i="24"/>
  <c r="O170" i="24"/>
  <c r="M170" i="24"/>
  <c r="N170" i="24" s="1"/>
  <c r="U169" i="24"/>
  <c r="R169" i="24"/>
  <c r="P169" i="24"/>
  <c r="W169" i="24" s="1"/>
  <c r="O169" i="24"/>
  <c r="M169" i="24"/>
  <c r="N169" i="24" s="1"/>
  <c r="U168" i="24"/>
  <c r="R168" i="24"/>
  <c r="T168" i="24" s="1"/>
  <c r="P168" i="24"/>
  <c r="O168" i="24"/>
  <c r="M168" i="24"/>
  <c r="U167" i="24"/>
  <c r="R167" i="24"/>
  <c r="X167" i="24" s="1"/>
  <c r="P167" i="24"/>
  <c r="W167" i="24" s="1"/>
  <c r="O167" i="24"/>
  <c r="M167" i="24"/>
  <c r="U166" i="24"/>
  <c r="R166" i="24"/>
  <c r="T166" i="24" s="1"/>
  <c r="P166" i="24"/>
  <c r="O166" i="24"/>
  <c r="M166" i="24"/>
  <c r="N166" i="24" s="1"/>
  <c r="U165" i="24"/>
  <c r="R165" i="24"/>
  <c r="X165" i="24" s="1"/>
  <c r="P165" i="24"/>
  <c r="O165" i="24"/>
  <c r="M165" i="24"/>
  <c r="U164" i="24"/>
  <c r="X164" i="24" s="1"/>
  <c r="R164" i="24"/>
  <c r="T164" i="24" s="1"/>
  <c r="P164" i="24"/>
  <c r="O164" i="24"/>
  <c r="M164" i="24"/>
  <c r="U163" i="24"/>
  <c r="R163" i="24"/>
  <c r="X163" i="24" s="1"/>
  <c r="P163" i="24"/>
  <c r="O163" i="24"/>
  <c r="M163" i="24"/>
  <c r="U162" i="24"/>
  <c r="R162" i="24"/>
  <c r="T162" i="24" s="1"/>
  <c r="P162" i="24"/>
  <c r="O162" i="24"/>
  <c r="M162" i="24"/>
  <c r="U161" i="24"/>
  <c r="R161" i="24"/>
  <c r="X161" i="24" s="1"/>
  <c r="P161" i="24"/>
  <c r="O161" i="24"/>
  <c r="M161" i="24"/>
  <c r="U160" i="24"/>
  <c r="R160" i="24"/>
  <c r="T160" i="24" s="1"/>
  <c r="P160" i="24"/>
  <c r="O160" i="24"/>
  <c r="M160" i="24"/>
  <c r="U159" i="24"/>
  <c r="R159" i="24"/>
  <c r="X159" i="24" s="1"/>
  <c r="P159" i="24"/>
  <c r="O159" i="24"/>
  <c r="M159" i="24"/>
  <c r="U158" i="24"/>
  <c r="R158" i="24"/>
  <c r="T158" i="24" s="1"/>
  <c r="P158" i="24"/>
  <c r="O158" i="24"/>
  <c r="M158" i="24"/>
  <c r="N158" i="24" s="1"/>
  <c r="U157" i="24"/>
  <c r="R157" i="24"/>
  <c r="X157" i="24" s="1"/>
  <c r="P157" i="24"/>
  <c r="O157" i="24"/>
  <c r="M157" i="24"/>
  <c r="N157" i="24" s="1"/>
  <c r="U156" i="24"/>
  <c r="X156" i="24" s="1"/>
  <c r="R156" i="24"/>
  <c r="T156" i="24" s="1"/>
  <c r="P156" i="24"/>
  <c r="O156" i="24"/>
  <c r="M156" i="24"/>
  <c r="U155" i="24"/>
  <c r="R155" i="24"/>
  <c r="P155" i="24"/>
  <c r="O155" i="24"/>
  <c r="M155" i="24"/>
  <c r="U154" i="24"/>
  <c r="R154" i="24"/>
  <c r="T154" i="24" s="1"/>
  <c r="P154" i="24"/>
  <c r="O154" i="24"/>
  <c r="M154" i="24"/>
  <c r="U153" i="24"/>
  <c r="R153" i="24"/>
  <c r="X153" i="24" s="1"/>
  <c r="P153" i="24"/>
  <c r="O153" i="24"/>
  <c r="M153" i="24"/>
  <c r="U152" i="24"/>
  <c r="X152" i="24" s="1"/>
  <c r="T152" i="24"/>
  <c r="R152" i="24"/>
  <c r="P152" i="24"/>
  <c r="O152" i="24"/>
  <c r="M152" i="24"/>
  <c r="N152" i="24" s="1"/>
  <c r="U151" i="24"/>
  <c r="R151" i="24"/>
  <c r="X151" i="24" s="1"/>
  <c r="P151" i="24"/>
  <c r="O151" i="24"/>
  <c r="M151" i="24"/>
  <c r="N151" i="24" s="1"/>
  <c r="U150" i="24"/>
  <c r="R150" i="24"/>
  <c r="T150" i="24" s="1"/>
  <c r="P150" i="24"/>
  <c r="O150" i="24"/>
  <c r="M150" i="24"/>
  <c r="N150" i="24" s="1"/>
  <c r="U149" i="24"/>
  <c r="R149" i="24"/>
  <c r="X149" i="24" s="1"/>
  <c r="P149" i="24"/>
  <c r="O149" i="24"/>
  <c r="M149" i="24"/>
  <c r="N149" i="24" s="1"/>
  <c r="U148" i="24"/>
  <c r="X148" i="24" s="1"/>
  <c r="R148" i="24"/>
  <c r="T148" i="24" s="1"/>
  <c r="P148" i="24"/>
  <c r="O148" i="24"/>
  <c r="M148" i="24"/>
  <c r="N148" i="24" s="1"/>
  <c r="U147" i="24"/>
  <c r="R147" i="24"/>
  <c r="P147" i="24"/>
  <c r="O147" i="24"/>
  <c r="M147" i="24"/>
  <c r="N147" i="24" s="1"/>
  <c r="U146" i="24"/>
  <c r="R146" i="24"/>
  <c r="T146" i="24" s="1"/>
  <c r="P146" i="24"/>
  <c r="O146" i="24"/>
  <c r="M146" i="24"/>
  <c r="U145" i="24"/>
  <c r="R145" i="24"/>
  <c r="X145" i="24" s="1"/>
  <c r="P145" i="24"/>
  <c r="O145" i="24"/>
  <c r="M145" i="24"/>
  <c r="U144" i="24"/>
  <c r="X144" i="24" s="1"/>
  <c r="T144" i="24"/>
  <c r="R144" i="24"/>
  <c r="P144" i="24"/>
  <c r="O144" i="24"/>
  <c r="M144" i="24"/>
  <c r="U143" i="24"/>
  <c r="R143" i="24"/>
  <c r="X143" i="24" s="1"/>
  <c r="P143" i="24"/>
  <c r="O143" i="24"/>
  <c r="M143" i="24"/>
  <c r="U142" i="24"/>
  <c r="R142" i="24"/>
  <c r="T142" i="24" s="1"/>
  <c r="P142" i="24"/>
  <c r="O142" i="24"/>
  <c r="M142" i="24"/>
  <c r="N142" i="24" s="1"/>
  <c r="U141" i="24"/>
  <c r="R141" i="24"/>
  <c r="X141" i="24" s="1"/>
  <c r="P141" i="24"/>
  <c r="O141" i="24"/>
  <c r="M141" i="24"/>
  <c r="N141" i="24" s="1"/>
  <c r="U140" i="24"/>
  <c r="X140" i="24" s="1"/>
  <c r="R140" i="24"/>
  <c r="T140" i="24" s="1"/>
  <c r="P140" i="24"/>
  <c r="O140" i="24"/>
  <c r="M140" i="24"/>
  <c r="N140" i="24" s="1"/>
  <c r="U139" i="24"/>
  <c r="R139" i="24"/>
  <c r="P139" i="24"/>
  <c r="O139" i="24"/>
  <c r="M139" i="24"/>
  <c r="N139" i="24" s="1"/>
  <c r="U138" i="24"/>
  <c r="R138" i="24"/>
  <c r="T138" i="24" s="1"/>
  <c r="P138" i="24"/>
  <c r="O138" i="24"/>
  <c r="M138" i="24"/>
  <c r="U137" i="24"/>
  <c r="R137" i="24"/>
  <c r="X137" i="24" s="1"/>
  <c r="P137" i="24"/>
  <c r="O137" i="24"/>
  <c r="M137" i="24"/>
  <c r="U136" i="24"/>
  <c r="X136" i="24" s="1"/>
  <c r="T136" i="24"/>
  <c r="R136" i="24"/>
  <c r="P136" i="24"/>
  <c r="O136" i="24"/>
  <c r="M136" i="24"/>
  <c r="U135" i="24"/>
  <c r="T135" i="24"/>
  <c r="R135" i="24"/>
  <c r="P135" i="24"/>
  <c r="O135" i="24"/>
  <c r="M135" i="24"/>
  <c r="N135" i="24" s="1"/>
  <c r="U134" i="24"/>
  <c r="R134" i="24"/>
  <c r="T134" i="24" s="1"/>
  <c r="P134" i="24"/>
  <c r="O134" i="24"/>
  <c r="M134" i="24"/>
  <c r="N134" i="24" s="1"/>
  <c r="U133" i="24"/>
  <c r="R133" i="24"/>
  <c r="X133" i="24" s="1"/>
  <c r="P133" i="24"/>
  <c r="O133" i="24"/>
  <c r="M133" i="24"/>
  <c r="N133" i="24" s="1"/>
  <c r="U132" i="24"/>
  <c r="X132" i="24" s="1"/>
  <c r="R132" i="24"/>
  <c r="T132" i="24" s="1"/>
  <c r="P132" i="24"/>
  <c r="O132" i="24"/>
  <c r="M132" i="24"/>
  <c r="N132" i="24" s="1"/>
  <c r="U131" i="24"/>
  <c r="R131" i="24"/>
  <c r="P131" i="24"/>
  <c r="O131" i="24"/>
  <c r="M131" i="24"/>
  <c r="N131" i="24" s="1"/>
  <c r="U130" i="24"/>
  <c r="R130" i="24"/>
  <c r="T130" i="24" s="1"/>
  <c r="P130" i="24"/>
  <c r="O130" i="24"/>
  <c r="M130" i="24"/>
  <c r="U129" i="24"/>
  <c r="R129" i="24"/>
  <c r="X129" i="24" s="1"/>
  <c r="P129" i="24"/>
  <c r="O129" i="24"/>
  <c r="M129" i="24"/>
  <c r="U128" i="24"/>
  <c r="R128" i="24"/>
  <c r="T128" i="24" s="1"/>
  <c r="P128" i="24"/>
  <c r="O128" i="24"/>
  <c r="M128" i="24"/>
  <c r="U127" i="24"/>
  <c r="T127" i="24"/>
  <c r="R127" i="24"/>
  <c r="P127" i="24"/>
  <c r="O127" i="24"/>
  <c r="M127" i="24"/>
  <c r="N127" i="24" s="1"/>
  <c r="U126" i="24"/>
  <c r="R126" i="24"/>
  <c r="T126" i="24" s="1"/>
  <c r="P126" i="24"/>
  <c r="O126" i="24"/>
  <c r="M126" i="24"/>
  <c r="N126" i="24" s="1"/>
  <c r="U125" i="24"/>
  <c r="R125" i="24"/>
  <c r="T125" i="24" s="1"/>
  <c r="P125" i="24"/>
  <c r="V125" i="24" s="1"/>
  <c r="O125" i="24"/>
  <c r="M125" i="24"/>
  <c r="N125" i="24" s="1"/>
  <c r="U124" i="24"/>
  <c r="X124" i="24" s="1"/>
  <c r="R124" i="24"/>
  <c r="T124" i="24" s="1"/>
  <c r="P124" i="24"/>
  <c r="O124" i="24"/>
  <c r="M124" i="24"/>
  <c r="N124" i="24" s="1"/>
  <c r="U123" i="24"/>
  <c r="R123" i="24"/>
  <c r="T123" i="24" s="1"/>
  <c r="P123" i="24"/>
  <c r="V123" i="24" s="1"/>
  <c r="O123" i="24"/>
  <c r="M123" i="24"/>
  <c r="N123" i="24" s="1"/>
  <c r="U122" i="24"/>
  <c r="R122" i="24"/>
  <c r="T122" i="24" s="1"/>
  <c r="P122" i="24"/>
  <c r="O122" i="24"/>
  <c r="M122" i="24"/>
  <c r="U121" i="24"/>
  <c r="R121" i="24"/>
  <c r="T121" i="24" s="1"/>
  <c r="P121" i="24"/>
  <c r="O121" i="24"/>
  <c r="M121" i="24"/>
  <c r="N121" i="24" s="1"/>
  <c r="U120" i="24"/>
  <c r="X120" i="24" s="1"/>
  <c r="R120" i="24"/>
  <c r="T120" i="24" s="1"/>
  <c r="P120" i="24"/>
  <c r="O120" i="24"/>
  <c r="M120" i="24"/>
  <c r="U119" i="24"/>
  <c r="R119" i="24"/>
  <c r="T119" i="24" s="1"/>
  <c r="P119" i="24"/>
  <c r="O119" i="24"/>
  <c r="M119" i="24"/>
  <c r="N119" i="24" s="1"/>
  <c r="U118" i="24"/>
  <c r="R118" i="24"/>
  <c r="T118" i="24" s="1"/>
  <c r="P118" i="24"/>
  <c r="V118" i="24" s="1"/>
  <c r="O118" i="24"/>
  <c r="M118" i="24"/>
  <c r="U117" i="24"/>
  <c r="X117" i="24" s="1"/>
  <c r="R117" i="24"/>
  <c r="T117" i="24" s="1"/>
  <c r="P117" i="24"/>
  <c r="O117" i="24"/>
  <c r="M117" i="24"/>
  <c r="N117" i="24" s="1"/>
  <c r="U116" i="24"/>
  <c r="R116" i="24"/>
  <c r="T116" i="24" s="1"/>
  <c r="P116" i="24"/>
  <c r="O116" i="24"/>
  <c r="M116" i="24"/>
  <c r="N116" i="24" s="1"/>
  <c r="U115" i="24"/>
  <c r="X115" i="24" s="1"/>
  <c r="R115" i="24"/>
  <c r="T115" i="24" s="1"/>
  <c r="P115" i="24"/>
  <c r="O115" i="24"/>
  <c r="M115" i="24"/>
  <c r="U114" i="24"/>
  <c r="X114" i="24" s="1"/>
  <c r="R114" i="24"/>
  <c r="T114" i="24" s="1"/>
  <c r="P114" i="24"/>
  <c r="O114" i="24"/>
  <c r="M114" i="24"/>
  <c r="N114" i="24" s="1"/>
  <c r="U113" i="24"/>
  <c r="X113" i="24" s="1"/>
  <c r="R113" i="24"/>
  <c r="T113" i="24" s="1"/>
  <c r="P113" i="24"/>
  <c r="O113" i="24"/>
  <c r="M113" i="24"/>
  <c r="N113" i="24" s="1"/>
  <c r="U112" i="24"/>
  <c r="R112" i="24"/>
  <c r="T112" i="24" s="1"/>
  <c r="P112" i="24"/>
  <c r="O112" i="24"/>
  <c r="M112" i="24"/>
  <c r="N112" i="24" s="1"/>
  <c r="U111" i="24"/>
  <c r="X111" i="24" s="1"/>
  <c r="R111" i="24"/>
  <c r="T111" i="24" s="1"/>
  <c r="P111" i="24"/>
  <c r="V111" i="24" s="1"/>
  <c r="O111" i="24"/>
  <c r="M111" i="24"/>
  <c r="N111" i="24" s="1"/>
  <c r="U110" i="24"/>
  <c r="R110" i="24"/>
  <c r="T110" i="24" s="1"/>
  <c r="P110" i="24"/>
  <c r="O110" i="24"/>
  <c r="M110" i="24"/>
  <c r="N110" i="24" s="1"/>
  <c r="U109" i="24"/>
  <c r="R109" i="24"/>
  <c r="T109" i="24" s="1"/>
  <c r="P109" i="24"/>
  <c r="V109" i="24" s="1"/>
  <c r="O109" i="24"/>
  <c r="M109" i="24"/>
  <c r="N109" i="24" s="1"/>
  <c r="U108" i="24"/>
  <c r="X108" i="24" s="1"/>
  <c r="R108" i="24"/>
  <c r="T108" i="24" s="1"/>
  <c r="P108" i="24"/>
  <c r="O108" i="24"/>
  <c r="M108" i="24"/>
  <c r="U107" i="24"/>
  <c r="R107" i="24"/>
  <c r="T107" i="24" s="1"/>
  <c r="P107" i="24"/>
  <c r="V107" i="24" s="1"/>
  <c r="O107" i="24"/>
  <c r="M107" i="24"/>
  <c r="N107" i="24" s="1"/>
  <c r="U106" i="24"/>
  <c r="R106" i="24"/>
  <c r="T106" i="24" s="1"/>
  <c r="P106" i="24"/>
  <c r="O106" i="24"/>
  <c r="M106" i="24"/>
  <c r="U105" i="24"/>
  <c r="R105" i="24"/>
  <c r="T105" i="24" s="1"/>
  <c r="P105" i="24"/>
  <c r="O105" i="24"/>
  <c r="M105" i="24"/>
  <c r="N105" i="24" s="1"/>
  <c r="U104" i="24"/>
  <c r="X104" i="24" s="1"/>
  <c r="R104" i="24"/>
  <c r="T104" i="24" s="1"/>
  <c r="P104" i="24"/>
  <c r="O104" i="24"/>
  <c r="M104" i="24"/>
  <c r="U103" i="24"/>
  <c r="R103" i="24"/>
  <c r="T103" i="24" s="1"/>
  <c r="P103" i="24"/>
  <c r="O103" i="24"/>
  <c r="M103" i="24"/>
  <c r="N103" i="24" s="1"/>
  <c r="U102" i="24"/>
  <c r="R102" i="24"/>
  <c r="T102" i="24" s="1"/>
  <c r="P102" i="24"/>
  <c r="V102" i="24" s="1"/>
  <c r="O102" i="24"/>
  <c r="M102" i="24"/>
  <c r="U101" i="24"/>
  <c r="X101" i="24" s="1"/>
  <c r="R101" i="24"/>
  <c r="T101" i="24" s="1"/>
  <c r="P101" i="24"/>
  <c r="O101" i="24"/>
  <c r="M101" i="24"/>
  <c r="N101" i="24" s="1"/>
  <c r="U100" i="24"/>
  <c r="R100" i="24"/>
  <c r="T100" i="24" s="1"/>
  <c r="P100" i="24"/>
  <c r="O100" i="24"/>
  <c r="M100" i="24"/>
  <c r="N100" i="24" s="1"/>
  <c r="U99" i="24"/>
  <c r="X99" i="24" s="1"/>
  <c r="R99" i="24"/>
  <c r="T99" i="24" s="1"/>
  <c r="P99" i="24"/>
  <c r="O99" i="24"/>
  <c r="M99" i="24"/>
  <c r="U98" i="24"/>
  <c r="R98" i="24"/>
  <c r="T98" i="24" s="1"/>
  <c r="P98" i="24"/>
  <c r="W98" i="24" s="1"/>
  <c r="O98" i="24"/>
  <c r="Q98" i="24" s="1"/>
  <c r="S98" i="24" s="1"/>
  <c r="M98" i="24"/>
  <c r="U97" i="24"/>
  <c r="R97" i="24"/>
  <c r="T97" i="24" s="1"/>
  <c r="P97" i="24"/>
  <c r="W97" i="24" s="1"/>
  <c r="O97" i="24"/>
  <c r="M97" i="24"/>
  <c r="U96" i="24"/>
  <c r="R96" i="24"/>
  <c r="T96" i="24" s="1"/>
  <c r="P96" i="24"/>
  <c r="O96" i="24"/>
  <c r="Q96" i="24" s="1"/>
  <c r="S96" i="24" s="1"/>
  <c r="M96" i="24"/>
  <c r="U95" i="24"/>
  <c r="R95" i="24"/>
  <c r="T95" i="24" s="1"/>
  <c r="Q95" i="24"/>
  <c r="S95" i="24" s="1"/>
  <c r="P95" i="24"/>
  <c r="W95" i="24" s="1"/>
  <c r="O95" i="24"/>
  <c r="M95" i="24"/>
  <c r="U94" i="24"/>
  <c r="R94" i="24"/>
  <c r="T94" i="24" s="1"/>
  <c r="P94" i="24"/>
  <c r="W94" i="24" s="1"/>
  <c r="O94" i="24"/>
  <c r="M94" i="24"/>
  <c r="N94" i="24" s="1"/>
  <c r="U93" i="24"/>
  <c r="R93" i="24"/>
  <c r="T93" i="24" s="1"/>
  <c r="P93" i="24"/>
  <c r="W93" i="24" s="1"/>
  <c r="O93" i="24"/>
  <c r="Q93" i="24" s="1"/>
  <c r="S93" i="24" s="1"/>
  <c r="M93" i="24"/>
  <c r="U92" i="24"/>
  <c r="T92" i="24"/>
  <c r="R92" i="24"/>
  <c r="P92" i="24"/>
  <c r="O92" i="24"/>
  <c r="M92" i="24"/>
  <c r="U91" i="24"/>
  <c r="R91" i="24"/>
  <c r="T91" i="24" s="1"/>
  <c r="P91" i="24"/>
  <c r="O91" i="24"/>
  <c r="M91" i="24"/>
  <c r="N91" i="24" s="1"/>
  <c r="U90" i="24"/>
  <c r="X90" i="24" s="1"/>
  <c r="R90" i="24"/>
  <c r="T90" i="24" s="1"/>
  <c r="P90" i="24"/>
  <c r="W90" i="24" s="1"/>
  <c r="O90" i="24"/>
  <c r="Q90" i="24" s="1"/>
  <c r="S90" i="24" s="1"/>
  <c r="M90" i="24"/>
  <c r="U89" i="24"/>
  <c r="T89" i="24"/>
  <c r="R89" i="24"/>
  <c r="P89" i="24"/>
  <c r="W89" i="24" s="1"/>
  <c r="O89" i="24"/>
  <c r="M89" i="24"/>
  <c r="U88" i="24"/>
  <c r="R88" i="24"/>
  <c r="T88" i="24" s="1"/>
  <c r="P88" i="24"/>
  <c r="O88" i="24"/>
  <c r="Q88" i="24" s="1"/>
  <c r="S88" i="24" s="1"/>
  <c r="M88" i="24"/>
  <c r="W87" i="24"/>
  <c r="U87" i="24"/>
  <c r="X87" i="24" s="1"/>
  <c r="R87" i="24"/>
  <c r="T87" i="24" s="1"/>
  <c r="P87" i="24"/>
  <c r="O87" i="24"/>
  <c r="Q87" i="24" s="1"/>
  <c r="S87" i="24" s="1"/>
  <c r="M87" i="24"/>
  <c r="U86" i="24"/>
  <c r="X86" i="24" s="1"/>
  <c r="R86" i="24"/>
  <c r="T86" i="24" s="1"/>
  <c r="P86" i="24"/>
  <c r="W86" i="24" s="1"/>
  <c r="O86" i="24"/>
  <c r="M86" i="24"/>
  <c r="N86" i="24" s="1"/>
  <c r="U85" i="24"/>
  <c r="R85" i="24"/>
  <c r="T85" i="24" s="1"/>
  <c r="P85" i="24"/>
  <c r="W85" i="24" s="1"/>
  <c r="O85" i="24"/>
  <c r="Q85" i="24" s="1"/>
  <c r="S85" i="24" s="1"/>
  <c r="M85" i="24"/>
  <c r="U84" i="24"/>
  <c r="R84" i="24"/>
  <c r="T84" i="24" s="1"/>
  <c r="P84" i="24"/>
  <c r="O84" i="24"/>
  <c r="M84" i="24"/>
  <c r="U83" i="24"/>
  <c r="R83" i="24"/>
  <c r="T83" i="24" s="1"/>
  <c r="P83" i="24"/>
  <c r="O83" i="24"/>
  <c r="M83" i="24"/>
  <c r="N83" i="24" s="1"/>
  <c r="U82" i="24"/>
  <c r="R82" i="24"/>
  <c r="T82" i="24" s="1"/>
  <c r="P82" i="24"/>
  <c r="O82" i="24"/>
  <c r="M82" i="24"/>
  <c r="N82" i="24" s="1"/>
  <c r="U81" i="24"/>
  <c r="R81" i="24"/>
  <c r="T81" i="24" s="1"/>
  <c r="P81" i="24"/>
  <c r="W81" i="24" s="1"/>
  <c r="O81" i="24"/>
  <c r="Q81" i="24" s="1"/>
  <c r="S81" i="24" s="1"/>
  <c r="M81" i="24"/>
  <c r="U80" i="24"/>
  <c r="R80" i="24"/>
  <c r="T80" i="24" s="1"/>
  <c r="P80" i="24"/>
  <c r="V80" i="24" s="1"/>
  <c r="O80" i="24"/>
  <c r="M80" i="24"/>
  <c r="U79" i="24"/>
  <c r="R79" i="24"/>
  <c r="T79" i="24" s="1"/>
  <c r="P79" i="24"/>
  <c r="O79" i="24"/>
  <c r="M79" i="24"/>
  <c r="N79" i="24" s="1"/>
  <c r="U78" i="24"/>
  <c r="R78" i="24"/>
  <c r="T78" i="24" s="1"/>
  <c r="P78" i="24"/>
  <c r="O78" i="24"/>
  <c r="M78" i="24"/>
  <c r="N78" i="24" s="1"/>
  <c r="U77" i="24"/>
  <c r="X77" i="24" s="1"/>
  <c r="R77" i="24"/>
  <c r="T77" i="24" s="1"/>
  <c r="P77" i="24"/>
  <c r="W77" i="24" s="1"/>
  <c r="O77" i="24"/>
  <c r="Q77" i="24" s="1"/>
  <c r="S77" i="24" s="1"/>
  <c r="M77" i="24"/>
  <c r="U76" i="24"/>
  <c r="R76" i="24"/>
  <c r="T76" i="24" s="1"/>
  <c r="P76" i="24"/>
  <c r="O76" i="24"/>
  <c r="M76" i="24"/>
  <c r="U75" i="24"/>
  <c r="R75" i="24"/>
  <c r="T75" i="24" s="1"/>
  <c r="P75" i="24"/>
  <c r="O75" i="24"/>
  <c r="M75" i="24"/>
  <c r="N75" i="24" s="1"/>
  <c r="U74" i="24"/>
  <c r="R74" i="24"/>
  <c r="T74" i="24" s="1"/>
  <c r="P74" i="24"/>
  <c r="O74" i="24"/>
  <c r="M74" i="24"/>
  <c r="U73" i="24"/>
  <c r="R73" i="24"/>
  <c r="T73" i="24" s="1"/>
  <c r="P73" i="24"/>
  <c r="W73" i="24" s="1"/>
  <c r="O73" i="24"/>
  <c r="Q73" i="24" s="1"/>
  <c r="S73" i="24" s="1"/>
  <c r="M73" i="24"/>
  <c r="U72" i="24"/>
  <c r="X72" i="24" s="1"/>
  <c r="R72" i="24"/>
  <c r="T72" i="24" s="1"/>
  <c r="P72" i="24"/>
  <c r="V72" i="24" s="1"/>
  <c r="O72" i="24"/>
  <c r="M72" i="24"/>
  <c r="U71" i="24"/>
  <c r="R71" i="24"/>
  <c r="T71" i="24" s="1"/>
  <c r="P71" i="24"/>
  <c r="O71" i="24"/>
  <c r="M71" i="24"/>
  <c r="N71" i="24" s="1"/>
  <c r="U70" i="24"/>
  <c r="R70" i="24"/>
  <c r="T70" i="24" s="1"/>
  <c r="P70" i="24"/>
  <c r="O70" i="24"/>
  <c r="M70" i="24"/>
  <c r="N70" i="24" s="1"/>
  <c r="U69" i="24"/>
  <c r="X69" i="24" s="1"/>
  <c r="R69" i="24"/>
  <c r="T69" i="24" s="1"/>
  <c r="P69" i="24"/>
  <c r="W69" i="24" s="1"/>
  <c r="O69" i="24"/>
  <c r="Q69" i="24" s="1"/>
  <c r="S69" i="24" s="1"/>
  <c r="M69" i="24"/>
  <c r="U68" i="24"/>
  <c r="T68" i="24"/>
  <c r="R68" i="24"/>
  <c r="P68" i="24"/>
  <c r="O68" i="24"/>
  <c r="M68" i="24"/>
  <c r="U67" i="24"/>
  <c r="R67" i="24"/>
  <c r="T67" i="24" s="1"/>
  <c r="P67" i="24"/>
  <c r="Q67" i="24" s="1"/>
  <c r="S67" i="24" s="1"/>
  <c r="O67" i="24"/>
  <c r="M67" i="24"/>
  <c r="N67" i="24" s="1"/>
  <c r="U66" i="24"/>
  <c r="X66" i="24" s="1"/>
  <c r="R66" i="24"/>
  <c r="T66" i="24" s="1"/>
  <c r="P66" i="24"/>
  <c r="Q66" i="24" s="1"/>
  <c r="S66" i="24" s="1"/>
  <c r="O66" i="24"/>
  <c r="M66" i="24"/>
  <c r="N66" i="24" s="1"/>
  <c r="U65" i="24"/>
  <c r="R65" i="24"/>
  <c r="T65" i="24" s="1"/>
  <c r="P65" i="24"/>
  <c r="W65" i="24" s="1"/>
  <c r="O65" i="24"/>
  <c r="Q65" i="24" s="1"/>
  <c r="S65" i="24" s="1"/>
  <c r="M65" i="24"/>
  <c r="U64" i="24"/>
  <c r="R64" i="24"/>
  <c r="T64" i="24" s="1"/>
  <c r="P64" i="24"/>
  <c r="O64" i="24"/>
  <c r="M64" i="24"/>
  <c r="U63" i="24"/>
  <c r="X63" i="24" s="1"/>
  <c r="T63" i="24"/>
  <c r="R63" i="24"/>
  <c r="P63" i="24"/>
  <c r="O63" i="24"/>
  <c r="M63" i="24"/>
  <c r="U62" i="24"/>
  <c r="R62" i="24"/>
  <c r="T62" i="24" s="1"/>
  <c r="P62" i="24"/>
  <c r="O62" i="24"/>
  <c r="M62" i="24"/>
  <c r="N62" i="24" s="1"/>
  <c r="U61" i="24"/>
  <c r="R61" i="24"/>
  <c r="T61" i="24" s="1"/>
  <c r="P61" i="24"/>
  <c r="W61" i="24" s="1"/>
  <c r="O61" i="24"/>
  <c r="M61" i="24"/>
  <c r="U60" i="24"/>
  <c r="R60" i="24"/>
  <c r="T60" i="24" s="1"/>
  <c r="P60" i="24"/>
  <c r="O60" i="24"/>
  <c r="M60" i="24"/>
  <c r="U59" i="24"/>
  <c r="R59" i="24"/>
  <c r="T59" i="24" s="1"/>
  <c r="Q59" i="24"/>
  <c r="S59" i="24" s="1"/>
  <c r="P59" i="24"/>
  <c r="O59" i="24"/>
  <c r="M59" i="24"/>
  <c r="N59" i="24" s="1"/>
  <c r="W58" i="24"/>
  <c r="U58" i="24"/>
  <c r="X58" i="24" s="1"/>
  <c r="R58" i="24"/>
  <c r="T58" i="24" s="1"/>
  <c r="Q58" i="24"/>
  <c r="S58" i="24" s="1"/>
  <c r="P58" i="24"/>
  <c r="O58" i="24"/>
  <c r="M58" i="24"/>
  <c r="N58" i="24" s="1"/>
  <c r="U57" i="24"/>
  <c r="X57" i="24" s="1"/>
  <c r="R57" i="24"/>
  <c r="T57" i="24" s="1"/>
  <c r="P57" i="24"/>
  <c r="W57" i="24" s="1"/>
  <c r="O57" i="24"/>
  <c r="M57" i="24"/>
  <c r="U56" i="24"/>
  <c r="R56" i="24"/>
  <c r="T56" i="24" s="1"/>
  <c r="P56" i="24"/>
  <c r="O56" i="24"/>
  <c r="M56" i="24"/>
  <c r="U55" i="24"/>
  <c r="R55" i="24"/>
  <c r="T55" i="24" s="1"/>
  <c r="P55" i="24"/>
  <c r="O55" i="24"/>
  <c r="M55" i="24"/>
  <c r="U54" i="24"/>
  <c r="X54" i="24" s="1"/>
  <c r="R54" i="24"/>
  <c r="T54" i="24" s="1"/>
  <c r="P54" i="24"/>
  <c r="V54" i="24" s="1"/>
  <c r="O54" i="24"/>
  <c r="M54" i="24"/>
  <c r="N54" i="24" s="1"/>
  <c r="U53" i="24"/>
  <c r="X53" i="24" s="1"/>
  <c r="R53" i="24"/>
  <c r="T53" i="24" s="1"/>
  <c r="P53" i="24"/>
  <c r="O53" i="24"/>
  <c r="M53" i="24"/>
  <c r="U52" i="24"/>
  <c r="R52" i="24"/>
  <c r="T52" i="24" s="1"/>
  <c r="P52" i="24"/>
  <c r="Q52" i="24" s="1"/>
  <c r="O52" i="24"/>
  <c r="M52" i="24"/>
  <c r="N52" i="24" s="1"/>
  <c r="U51" i="24"/>
  <c r="R51" i="24"/>
  <c r="T51" i="24" s="1"/>
  <c r="P51" i="24"/>
  <c r="O51" i="24"/>
  <c r="M51" i="24"/>
  <c r="U50" i="24"/>
  <c r="R50" i="24"/>
  <c r="T50" i="24" s="1"/>
  <c r="P50" i="24"/>
  <c r="O50" i="24"/>
  <c r="M50" i="24"/>
  <c r="N50" i="24" s="1"/>
  <c r="U49" i="24"/>
  <c r="R49" i="24"/>
  <c r="T49" i="24" s="1"/>
  <c r="P49" i="24"/>
  <c r="O49" i="24"/>
  <c r="M49" i="24"/>
  <c r="U48" i="24"/>
  <c r="R48" i="24"/>
  <c r="T48" i="24" s="1"/>
  <c r="P48" i="24"/>
  <c r="Q48" i="24" s="1"/>
  <c r="O48" i="24"/>
  <c r="M48" i="24"/>
  <c r="N48" i="24" s="1"/>
  <c r="U47" i="24"/>
  <c r="R47" i="24"/>
  <c r="T47" i="24" s="1"/>
  <c r="P47" i="24"/>
  <c r="O47" i="24"/>
  <c r="M47" i="24"/>
  <c r="U46" i="24"/>
  <c r="R46" i="24"/>
  <c r="T46" i="24" s="1"/>
  <c r="P46" i="24"/>
  <c r="V46" i="24" s="1"/>
  <c r="O46" i="24"/>
  <c r="M46" i="24"/>
  <c r="N46" i="24" s="1"/>
  <c r="U45" i="24"/>
  <c r="R45" i="24"/>
  <c r="X45" i="24" s="1"/>
  <c r="P45" i="24"/>
  <c r="O45" i="24"/>
  <c r="M45" i="24"/>
  <c r="U44" i="24"/>
  <c r="R44" i="24"/>
  <c r="T44" i="24" s="1"/>
  <c r="P44" i="24"/>
  <c r="O44" i="24"/>
  <c r="M44" i="24"/>
  <c r="U43" i="24"/>
  <c r="R43" i="24"/>
  <c r="T43" i="24" s="1"/>
  <c r="P43" i="24"/>
  <c r="O43" i="24"/>
  <c r="M43" i="24"/>
  <c r="U42" i="24"/>
  <c r="X42" i="24" s="1"/>
  <c r="R42" i="24"/>
  <c r="T42" i="24" s="1"/>
  <c r="P42" i="24"/>
  <c r="O42" i="24"/>
  <c r="M42" i="24"/>
  <c r="U41" i="24"/>
  <c r="R41" i="24"/>
  <c r="X41" i="24" s="1"/>
  <c r="P41" i="24"/>
  <c r="O41" i="24"/>
  <c r="M41" i="24"/>
  <c r="U40" i="24"/>
  <c r="R40" i="24"/>
  <c r="T40" i="24" s="1"/>
  <c r="P40" i="24"/>
  <c r="O40" i="24"/>
  <c r="M40" i="24"/>
  <c r="N40" i="24" s="1"/>
  <c r="U39" i="24"/>
  <c r="R39" i="24"/>
  <c r="T39" i="24" s="1"/>
  <c r="P39" i="24"/>
  <c r="O39" i="24"/>
  <c r="M39" i="24"/>
  <c r="P38" i="24"/>
  <c r="O38" i="24"/>
  <c r="R38" i="24" s="1"/>
  <c r="T38" i="24" s="1"/>
  <c r="M38" i="24"/>
  <c r="A38" i="24"/>
  <c r="T36" i="24"/>
  <c r="M36" i="24"/>
  <c r="C36" i="24"/>
  <c r="A36" i="24"/>
  <c r="I32" i="24"/>
  <c r="Q30" i="24"/>
  <c r="P30" i="24"/>
  <c r="O30" i="24"/>
  <c r="N30" i="24"/>
  <c r="M30" i="24"/>
  <c r="L30" i="24"/>
  <c r="K30" i="24"/>
  <c r="H30" i="24"/>
  <c r="G30" i="24"/>
  <c r="F30" i="24"/>
  <c r="E30" i="24"/>
  <c r="D30" i="24"/>
  <c r="C30" i="24"/>
  <c r="Q29" i="24"/>
  <c r="P29" i="24"/>
  <c r="O29" i="24"/>
  <c r="N29" i="24"/>
  <c r="M29" i="24"/>
  <c r="L29" i="24"/>
  <c r="K29" i="24"/>
  <c r="H29" i="24"/>
  <c r="G29" i="24"/>
  <c r="F29" i="24"/>
  <c r="E29" i="24"/>
  <c r="D29" i="24"/>
  <c r="C29" i="24"/>
  <c r="Q28" i="24"/>
  <c r="P28" i="24"/>
  <c r="O28" i="24"/>
  <c r="N28" i="24"/>
  <c r="M28" i="24"/>
  <c r="L28" i="24"/>
  <c r="K28" i="24"/>
  <c r="H28" i="24"/>
  <c r="G28" i="24"/>
  <c r="F28" i="24"/>
  <c r="E28" i="24"/>
  <c r="D28" i="24"/>
  <c r="C28" i="24"/>
  <c r="Q27" i="24"/>
  <c r="P27" i="24"/>
  <c r="O27" i="24"/>
  <c r="N27" i="24"/>
  <c r="L27" i="24"/>
  <c r="K27" i="24"/>
  <c r="H27" i="24"/>
  <c r="G27" i="24"/>
  <c r="F27" i="24"/>
  <c r="E27" i="24"/>
  <c r="D27" i="24"/>
  <c r="Q26" i="24"/>
  <c r="P26" i="24"/>
  <c r="O26" i="24"/>
  <c r="N26" i="24"/>
  <c r="M26" i="24"/>
  <c r="L26" i="24"/>
  <c r="K26" i="24"/>
  <c r="H26" i="24"/>
  <c r="G26" i="24"/>
  <c r="F26" i="24"/>
  <c r="E26" i="24"/>
  <c r="D26" i="24"/>
  <c r="C26" i="24"/>
  <c r="Q25" i="24"/>
  <c r="P25" i="24"/>
  <c r="P31" i="24" s="1"/>
  <c r="O25" i="24"/>
  <c r="N25" i="24"/>
  <c r="M25" i="24"/>
  <c r="L25" i="24"/>
  <c r="K25" i="24"/>
  <c r="K31" i="24" s="1"/>
  <c r="H25" i="24"/>
  <c r="G25" i="24"/>
  <c r="F25" i="24"/>
  <c r="E25" i="24"/>
  <c r="D25" i="24"/>
  <c r="C25" i="24"/>
  <c r="K21" i="24"/>
  <c r="O19" i="24"/>
  <c r="M19" i="24"/>
  <c r="H19" i="24"/>
  <c r="Q19" i="24" s="1"/>
  <c r="G19" i="24"/>
  <c r="P19" i="24" s="1"/>
  <c r="F19" i="24"/>
  <c r="E19" i="24"/>
  <c r="N19" i="24" s="1"/>
  <c r="D19" i="24"/>
  <c r="C19" i="24"/>
  <c r="L19" i="24" s="1"/>
  <c r="H18" i="24"/>
  <c r="Q18" i="24" s="1"/>
  <c r="G18" i="24"/>
  <c r="P18" i="24" s="1"/>
  <c r="F18" i="24"/>
  <c r="O18" i="24" s="1"/>
  <c r="E18" i="24"/>
  <c r="N18" i="24" s="1"/>
  <c r="D18" i="24"/>
  <c r="M18" i="24" s="1"/>
  <c r="C18" i="24"/>
  <c r="L18" i="24" s="1"/>
  <c r="H17" i="24"/>
  <c r="Q17" i="24" s="1"/>
  <c r="G17" i="24"/>
  <c r="P17" i="24" s="1"/>
  <c r="F17" i="24"/>
  <c r="O17" i="24" s="1"/>
  <c r="E17" i="24"/>
  <c r="N17" i="24" s="1"/>
  <c r="D17" i="24"/>
  <c r="M17" i="24" s="1"/>
  <c r="C17" i="24"/>
  <c r="L17" i="24" s="1"/>
  <c r="N16" i="24"/>
  <c r="H16" i="24"/>
  <c r="Q16" i="24" s="1"/>
  <c r="G16" i="24"/>
  <c r="P16" i="24" s="1"/>
  <c r="F16" i="24"/>
  <c r="O16" i="24" s="1"/>
  <c r="E16" i="24"/>
  <c r="D16" i="24"/>
  <c r="M16" i="24" s="1"/>
  <c r="C16" i="24"/>
  <c r="L16" i="24" s="1"/>
  <c r="O15" i="24"/>
  <c r="L15" i="24"/>
  <c r="H15" i="24"/>
  <c r="Q15" i="24" s="1"/>
  <c r="G15" i="24"/>
  <c r="P15" i="24" s="1"/>
  <c r="F15" i="24"/>
  <c r="E15" i="24"/>
  <c r="N15" i="24" s="1"/>
  <c r="D15" i="24"/>
  <c r="M15" i="24" s="1"/>
  <c r="C15" i="24"/>
  <c r="O14" i="24"/>
  <c r="M14" i="24"/>
  <c r="H14" i="24"/>
  <c r="G14" i="24"/>
  <c r="P14" i="24" s="1"/>
  <c r="F14" i="24"/>
  <c r="F20" i="24" s="1"/>
  <c r="E14" i="24"/>
  <c r="D14" i="24"/>
  <c r="C14" i="24"/>
  <c r="L14" i="24" s="1"/>
  <c r="A14" i="24"/>
  <c r="A11" i="24"/>
  <c r="N10" i="24"/>
  <c r="A10" i="24"/>
  <c r="A9" i="24"/>
  <c r="D4" i="24"/>
  <c r="D2" i="24"/>
  <c r="P235" i="23"/>
  <c r="O235" i="23"/>
  <c r="M235" i="23"/>
  <c r="P234" i="23"/>
  <c r="O234" i="23"/>
  <c r="M234" i="23"/>
  <c r="U233" i="23"/>
  <c r="P233" i="23"/>
  <c r="O233" i="23"/>
  <c r="R233" i="23" s="1"/>
  <c r="M233" i="23"/>
  <c r="N233" i="23" s="1"/>
  <c r="P232" i="23"/>
  <c r="O232" i="23"/>
  <c r="R232" i="23" s="1"/>
  <c r="M232" i="23"/>
  <c r="P231" i="23"/>
  <c r="O231" i="23"/>
  <c r="M231" i="23"/>
  <c r="N231" i="23" s="1"/>
  <c r="P230" i="23"/>
  <c r="O230" i="23"/>
  <c r="M230" i="23"/>
  <c r="X229" i="23"/>
  <c r="C218" i="23" s="1"/>
  <c r="E61" i="23" s="1"/>
  <c r="P229" i="23"/>
  <c r="V229" i="23" s="1"/>
  <c r="W229" i="23" s="1"/>
  <c r="O229" i="23"/>
  <c r="M229" i="23"/>
  <c r="N229" i="23" s="1"/>
  <c r="L218" i="23" s="1"/>
  <c r="P228" i="23"/>
  <c r="O228" i="23"/>
  <c r="R228" i="23" s="1"/>
  <c r="M228" i="23"/>
  <c r="A228" i="23"/>
  <c r="T226" i="23"/>
  <c r="T99" i="23" s="1"/>
  <c r="M226" i="23"/>
  <c r="C226" i="23"/>
  <c r="C99" i="23" s="1"/>
  <c r="A226" i="23"/>
  <c r="H189" i="23" s="1"/>
  <c r="I222" i="23"/>
  <c r="Q220" i="23"/>
  <c r="K77" i="23" s="1"/>
  <c r="P220" i="23"/>
  <c r="J77" i="23" s="1"/>
  <c r="O220" i="23"/>
  <c r="I77" i="23" s="1"/>
  <c r="N220" i="23"/>
  <c r="M220" i="23"/>
  <c r="G77" i="23" s="1"/>
  <c r="L220" i="23"/>
  <c r="F77" i="23" s="1"/>
  <c r="K220" i="23"/>
  <c r="H220" i="23"/>
  <c r="J63" i="23" s="1"/>
  <c r="G220" i="23"/>
  <c r="F220" i="23"/>
  <c r="E220" i="23"/>
  <c r="D220" i="23"/>
  <c r="C220" i="23"/>
  <c r="Q219" i="23"/>
  <c r="K76" i="23" s="1"/>
  <c r="P219" i="23"/>
  <c r="J76" i="23" s="1"/>
  <c r="O219" i="23"/>
  <c r="N219" i="23"/>
  <c r="H76" i="23" s="1"/>
  <c r="M219" i="23"/>
  <c r="G76" i="23" s="1"/>
  <c r="K219" i="23"/>
  <c r="G219" i="23"/>
  <c r="E219" i="23"/>
  <c r="D219" i="23"/>
  <c r="F62" i="23" s="1"/>
  <c r="C219" i="23"/>
  <c r="E62" i="23" s="1"/>
  <c r="Q218" i="23"/>
  <c r="K75" i="23" s="1"/>
  <c r="P218" i="23"/>
  <c r="O218" i="23"/>
  <c r="N218" i="23"/>
  <c r="M218" i="23"/>
  <c r="G75" i="23" s="1"/>
  <c r="K218" i="23"/>
  <c r="H218" i="23"/>
  <c r="J61" i="23" s="1"/>
  <c r="G218" i="23"/>
  <c r="I61" i="23" s="1"/>
  <c r="F218" i="23"/>
  <c r="E218" i="23"/>
  <c r="G61" i="23" s="1"/>
  <c r="D218" i="23"/>
  <c r="Q217" i="23"/>
  <c r="P217" i="23"/>
  <c r="J74" i="23" s="1"/>
  <c r="O217" i="23"/>
  <c r="I74" i="23" s="1"/>
  <c r="N217" i="23"/>
  <c r="H74" i="23" s="1"/>
  <c r="L217" i="23"/>
  <c r="F74" i="23" s="1"/>
  <c r="H217" i="23"/>
  <c r="G217" i="23"/>
  <c r="I60" i="23" s="1"/>
  <c r="F217" i="23"/>
  <c r="H60" i="23" s="1"/>
  <c r="E217" i="23"/>
  <c r="Q216" i="23"/>
  <c r="P216" i="23"/>
  <c r="O216" i="23"/>
  <c r="I73" i="23" s="1"/>
  <c r="N216" i="23"/>
  <c r="M216" i="23"/>
  <c r="G73" i="23" s="1"/>
  <c r="K216" i="23"/>
  <c r="H216" i="23"/>
  <c r="J59" i="23" s="1"/>
  <c r="G216" i="23"/>
  <c r="I59" i="23" s="1"/>
  <c r="F216" i="23"/>
  <c r="H59" i="23" s="1"/>
  <c r="E216" i="23"/>
  <c r="G59" i="23" s="1"/>
  <c r="D216" i="23"/>
  <c r="F59" i="23" s="1"/>
  <c r="Q215" i="23"/>
  <c r="K72" i="23" s="1"/>
  <c r="P215" i="23"/>
  <c r="J72" i="23" s="1"/>
  <c r="O215" i="23"/>
  <c r="N215" i="23"/>
  <c r="M215" i="23"/>
  <c r="K215" i="23"/>
  <c r="E72" i="23" s="1"/>
  <c r="H215" i="23"/>
  <c r="J58" i="23" s="1"/>
  <c r="G215" i="23"/>
  <c r="I58" i="23" s="1"/>
  <c r="F215" i="23"/>
  <c r="E215" i="23"/>
  <c r="E221" i="23" s="1"/>
  <c r="G64" i="23" s="1"/>
  <c r="D215" i="23"/>
  <c r="F58" i="23" s="1"/>
  <c r="K211" i="23"/>
  <c r="E39" i="23" s="1"/>
  <c r="H209" i="23"/>
  <c r="G209" i="23"/>
  <c r="F209" i="23"/>
  <c r="O209" i="23" s="1"/>
  <c r="I48" i="23" s="1"/>
  <c r="E209" i="23"/>
  <c r="G27" i="23" s="1"/>
  <c r="D209" i="23"/>
  <c r="C209" i="23"/>
  <c r="G208" i="23"/>
  <c r="I26" i="23" s="1"/>
  <c r="E208" i="23"/>
  <c r="N208" i="23" s="1"/>
  <c r="H47" i="23" s="1"/>
  <c r="D208" i="23"/>
  <c r="C208" i="23"/>
  <c r="E26" i="23" s="1"/>
  <c r="H207" i="23"/>
  <c r="Q207" i="23" s="1"/>
  <c r="K46" i="23" s="1"/>
  <c r="G207" i="23"/>
  <c r="F207" i="23"/>
  <c r="O207" i="23" s="1"/>
  <c r="I46" i="23" s="1"/>
  <c r="E207" i="23"/>
  <c r="N207" i="23" s="1"/>
  <c r="H46" i="23" s="1"/>
  <c r="D207" i="23"/>
  <c r="M207" i="23" s="1"/>
  <c r="G46" i="23" s="1"/>
  <c r="C207" i="23"/>
  <c r="P206" i="23"/>
  <c r="J45" i="23" s="1"/>
  <c r="H206" i="23"/>
  <c r="Q206" i="23" s="1"/>
  <c r="K45" i="23" s="1"/>
  <c r="G206" i="23"/>
  <c r="I24" i="23" s="1"/>
  <c r="F206" i="23"/>
  <c r="O206" i="23" s="1"/>
  <c r="I45" i="23" s="1"/>
  <c r="E206" i="23"/>
  <c r="N206" i="23" s="1"/>
  <c r="H45" i="23" s="1"/>
  <c r="C206" i="23"/>
  <c r="E24" i="23" s="1"/>
  <c r="Q205" i="23"/>
  <c r="K44" i="23" s="1"/>
  <c r="H205" i="23"/>
  <c r="G205" i="23"/>
  <c r="P205" i="23" s="1"/>
  <c r="J44" i="23" s="1"/>
  <c r="F205" i="23"/>
  <c r="E205" i="23"/>
  <c r="N205" i="23" s="1"/>
  <c r="H44" i="23" s="1"/>
  <c r="D205" i="23"/>
  <c r="C205" i="23"/>
  <c r="L205" i="23" s="1"/>
  <c r="F44" i="23" s="1"/>
  <c r="H204" i="23"/>
  <c r="J22" i="23" s="1"/>
  <c r="G204" i="23"/>
  <c r="I22" i="23" s="1"/>
  <c r="F204" i="23"/>
  <c r="E204" i="23"/>
  <c r="G22" i="23" s="1"/>
  <c r="D204" i="23"/>
  <c r="F22" i="23" s="1"/>
  <c r="A204" i="23"/>
  <c r="A201" i="23"/>
  <c r="H184" i="23" s="1"/>
  <c r="N200" i="23"/>
  <c r="A200" i="23"/>
  <c r="H181" i="23" s="1"/>
  <c r="A199" i="23"/>
  <c r="H180" i="23"/>
  <c r="C153" i="23"/>
  <c r="C150" i="23"/>
  <c r="D124" i="23"/>
  <c r="L104" i="23"/>
  <c r="C174" i="23" s="1"/>
  <c r="K104" i="23"/>
  <c r="C170" i="23" s="1"/>
  <c r="J104" i="23"/>
  <c r="C165" i="23" s="1"/>
  <c r="I104" i="23"/>
  <c r="H104" i="23"/>
  <c r="G104" i="23"/>
  <c r="C147" i="23" s="1"/>
  <c r="F104" i="23"/>
  <c r="C133" i="23" s="1"/>
  <c r="P102" i="23"/>
  <c r="Q102" i="23" s="1"/>
  <c r="O102" i="23"/>
  <c r="R102" i="23" s="1"/>
  <c r="M102" i="23"/>
  <c r="A102" i="23"/>
  <c r="C106" i="23" s="1"/>
  <c r="P101" i="23"/>
  <c r="O101" i="23"/>
  <c r="U101" i="23" s="1"/>
  <c r="M101" i="23"/>
  <c r="N101" i="23" s="1"/>
  <c r="X99" i="23"/>
  <c r="W99" i="23"/>
  <c r="V99" i="23"/>
  <c r="U99" i="23"/>
  <c r="S99" i="23"/>
  <c r="P99" i="23"/>
  <c r="O99" i="23"/>
  <c r="N99" i="23"/>
  <c r="M99" i="23"/>
  <c r="L99" i="23"/>
  <c r="B99" i="23"/>
  <c r="U98" i="23"/>
  <c r="R98" i="23"/>
  <c r="P98" i="23"/>
  <c r="L78" i="23"/>
  <c r="D78" i="23"/>
  <c r="H77" i="23"/>
  <c r="D77" i="23"/>
  <c r="I76" i="23"/>
  <c r="E76" i="23"/>
  <c r="D76" i="23"/>
  <c r="J75" i="23"/>
  <c r="I75" i="23"/>
  <c r="H75" i="23"/>
  <c r="F75" i="23"/>
  <c r="E75" i="23"/>
  <c r="D75" i="23"/>
  <c r="K74" i="23"/>
  <c r="D74" i="23"/>
  <c r="K73" i="23"/>
  <c r="J73" i="23"/>
  <c r="H73" i="23"/>
  <c r="D73" i="23"/>
  <c r="I72" i="23"/>
  <c r="H72" i="23"/>
  <c r="G72" i="23"/>
  <c r="D72" i="23"/>
  <c r="L71" i="23"/>
  <c r="K71" i="23"/>
  <c r="J71" i="23"/>
  <c r="I71" i="23"/>
  <c r="H71" i="23"/>
  <c r="G71" i="23"/>
  <c r="F71" i="23"/>
  <c r="E71" i="23"/>
  <c r="D71" i="23"/>
  <c r="L70" i="23"/>
  <c r="K70" i="23"/>
  <c r="J70" i="23"/>
  <c r="I70" i="23"/>
  <c r="H70" i="23"/>
  <c r="G70" i="23"/>
  <c r="F70" i="23"/>
  <c r="E70" i="23"/>
  <c r="D70" i="23"/>
  <c r="L69" i="23"/>
  <c r="K69" i="23"/>
  <c r="J69" i="23"/>
  <c r="I69" i="23"/>
  <c r="H69" i="23"/>
  <c r="G69" i="23"/>
  <c r="F69" i="23"/>
  <c r="E69" i="23"/>
  <c r="D69" i="23"/>
  <c r="K64" i="23"/>
  <c r="D64" i="23"/>
  <c r="I63" i="23"/>
  <c r="H63" i="23"/>
  <c r="G63" i="23"/>
  <c r="F63" i="23"/>
  <c r="E63" i="23"/>
  <c r="D63" i="23"/>
  <c r="I62" i="23"/>
  <c r="G62" i="23"/>
  <c r="D62" i="23"/>
  <c r="H61" i="23"/>
  <c r="D61" i="23"/>
  <c r="J60" i="23"/>
  <c r="G60" i="23"/>
  <c r="D60" i="23"/>
  <c r="D59" i="23"/>
  <c r="H58" i="23"/>
  <c r="D58" i="23"/>
  <c r="K57" i="23"/>
  <c r="J57" i="23"/>
  <c r="I57" i="23"/>
  <c r="H57" i="23"/>
  <c r="G57" i="23"/>
  <c r="F57" i="23"/>
  <c r="E57" i="23"/>
  <c r="D57" i="23"/>
  <c r="K56" i="23"/>
  <c r="J56" i="23"/>
  <c r="I56" i="23"/>
  <c r="H56" i="23"/>
  <c r="G56" i="23"/>
  <c r="F56" i="23"/>
  <c r="E56" i="23"/>
  <c r="D56" i="23"/>
  <c r="K55" i="23"/>
  <c r="J55" i="23"/>
  <c r="I55" i="23"/>
  <c r="H55" i="23"/>
  <c r="G55" i="23"/>
  <c r="F55" i="23"/>
  <c r="E55" i="23"/>
  <c r="D55" i="23"/>
  <c r="L49" i="23"/>
  <c r="E49" i="23"/>
  <c r="D49" i="23"/>
  <c r="E48" i="23"/>
  <c r="D48" i="23"/>
  <c r="E47" i="23"/>
  <c r="D47" i="23"/>
  <c r="E46" i="23"/>
  <c r="D46" i="23"/>
  <c r="E45" i="23"/>
  <c r="D45" i="23"/>
  <c r="E44" i="23"/>
  <c r="D44" i="23"/>
  <c r="E43" i="23"/>
  <c r="D43" i="23"/>
  <c r="L42" i="23"/>
  <c r="K42" i="23"/>
  <c r="J42" i="23"/>
  <c r="I42" i="23"/>
  <c r="H42" i="23"/>
  <c r="G42" i="23"/>
  <c r="F42" i="23"/>
  <c r="E42" i="23"/>
  <c r="D42" i="23"/>
  <c r="L41" i="23"/>
  <c r="K41" i="23"/>
  <c r="J41" i="23"/>
  <c r="I41" i="23"/>
  <c r="H41" i="23"/>
  <c r="G41" i="23"/>
  <c r="F41" i="23"/>
  <c r="E41" i="23"/>
  <c r="D41" i="23"/>
  <c r="L40" i="23"/>
  <c r="K40" i="23"/>
  <c r="J40" i="23"/>
  <c r="I40" i="23"/>
  <c r="H40" i="23"/>
  <c r="G40" i="23"/>
  <c r="F40" i="23"/>
  <c r="E40" i="23"/>
  <c r="D40" i="23"/>
  <c r="F37" i="23"/>
  <c r="K28" i="23"/>
  <c r="D28" i="23"/>
  <c r="D27" i="23"/>
  <c r="G26" i="23"/>
  <c r="D26" i="23"/>
  <c r="F25" i="23"/>
  <c r="D25" i="23"/>
  <c r="H24" i="23"/>
  <c r="G24" i="23"/>
  <c r="D24" i="23"/>
  <c r="J23" i="23"/>
  <c r="D23" i="23"/>
  <c r="H22" i="23"/>
  <c r="D22" i="23"/>
  <c r="K21" i="23"/>
  <c r="J21" i="23"/>
  <c r="I21" i="23"/>
  <c r="H21" i="23"/>
  <c r="G21" i="23"/>
  <c r="F21" i="23"/>
  <c r="E21" i="23"/>
  <c r="D21" i="23"/>
  <c r="K20" i="23"/>
  <c r="J20" i="23"/>
  <c r="I20" i="23"/>
  <c r="H20" i="23"/>
  <c r="G20" i="23"/>
  <c r="F20" i="23"/>
  <c r="E20" i="23"/>
  <c r="D20" i="23"/>
  <c r="K19" i="23"/>
  <c r="J19" i="23"/>
  <c r="I19" i="23"/>
  <c r="H19" i="23"/>
  <c r="G19" i="23"/>
  <c r="F19" i="23"/>
  <c r="E19" i="23"/>
  <c r="D19" i="23"/>
  <c r="D4" i="23"/>
  <c r="D2" i="23"/>
  <c r="R235" i="23" l="1"/>
  <c r="X235" i="23" s="1"/>
  <c r="C216" i="23" s="1"/>
  <c r="U235" i="23"/>
  <c r="V106" i="24"/>
  <c r="T421" i="24"/>
  <c r="Q262" i="24"/>
  <c r="S262" i="24" s="1"/>
  <c r="T336" i="24"/>
  <c r="X131" i="24"/>
  <c r="T131" i="24"/>
  <c r="T226" i="24"/>
  <c r="H25" i="23"/>
  <c r="X103" i="24"/>
  <c r="V113" i="24"/>
  <c r="X119" i="24"/>
  <c r="T151" i="24"/>
  <c r="T157" i="24"/>
  <c r="T328" i="24"/>
  <c r="T413" i="24"/>
  <c r="V163" i="24"/>
  <c r="X232" i="24"/>
  <c r="X387" i="24"/>
  <c r="T387" i="24"/>
  <c r="X419" i="24"/>
  <c r="T419" i="24"/>
  <c r="Q501" i="24"/>
  <c r="Q517" i="24"/>
  <c r="Q40" i="24"/>
  <c r="S40" i="24" s="1"/>
  <c r="X46" i="24"/>
  <c r="Q56" i="24"/>
  <c r="S56" i="24" s="1"/>
  <c r="X61" i="24"/>
  <c r="V104" i="24"/>
  <c r="X110" i="24"/>
  <c r="V120" i="24"/>
  <c r="V129" i="24"/>
  <c r="T143" i="24"/>
  <c r="T181" i="24"/>
  <c r="X235" i="24"/>
  <c r="T238" i="24"/>
  <c r="T241" i="24"/>
  <c r="X249" i="24"/>
  <c r="W254" i="24"/>
  <c r="Q373" i="24"/>
  <c r="S373" i="24" s="1"/>
  <c r="Q379" i="24"/>
  <c r="S379" i="24" s="1"/>
  <c r="T416" i="24"/>
  <c r="Q498" i="24"/>
  <c r="Q514" i="24"/>
  <c r="X64" i="24"/>
  <c r="T149" i="24"/>
  <c r="X160" i="24"/>
  <c r="X227" i="24"/>
  <c r="X280" i="24"/>
  <c r="T320" i="24"/>
  <c r="X334" i="24"/>
  <c r="Q367" i="24"/>
  <c r="Q511" i="24"/>
  <c r="Q527" i="24"/>
  <c r="N44" i="24"/>
  <c r="V50" i="24"/>
  <c r="V59" i="24"/>
  <c r="X70" i="24"/>
  <c r="N74" i="24"/>
  <c r="X135" i="24"/>
  <c r="V141" i="24"/>
  <c r="N144" i="24"/>
  <c r="V155" i="24"/>
  <c r="X212" i="24"/>
  <c r="X221" i="24"/>
  <c r="X224" i="24"/>
  <c r="T227" i="24"/>
  <c r="N278" i="24"/>
  <c r="N281" i="24"/>
  <c r="N318" i="24"/>
  <c r="N358" i="24"/>
  <c r="Q364" i="24"/>
  <c r="T405" i="24"/>
  <c r="Q442" i="24"/>
  <c r="S442" i="24" s="1"/>
  <c r="N502" i="24"/>
  <c r="Q508" i="24"/>
  <c r="S508" i="24" s="1"/>
  <c r="N518" i="24"/>
  <c r="Q524" i="24"/>
  <c r="X139" i="24"/>
  <c r="T139" i="24"/>
  <c r="V145" i="24"/>
  <c r="T159" i="24"/>
  <c r="T251" i="24"/>
  <c r="G58" i="23"/>
  <c r="X109" i="24"/>
  <c r="V131" i="24"/>
  <c r="T165" i="24"/>
  <c r="X168" i="24"/>
  <c r="X180" i="24"/>
  <c r="X296" i="24"/>
  <c r="X350" i="24"/>
  <c r="X395" i="24"/>
  <c r="T395" i="24"/>
  <c r="X106" i="24"/>
  <c r="T243" i="24"/>
  <c r="X389" i="24"/>
  <c r="T424" i="24"/>
  <c r="X446" i="24"/>
  <c r="X452" i="24"/>
  <c r="V64" i="24"/>
  <c r="X88" i="24"/>
  <c r="X257" i="24"/>
  <c r="T257" i="24"/>
  <c r="X288" i="24"/>
  <c r="X441" i="24"/>
  <c r="Q44" i="24"/>
  <c r="X50" i="24"/>
  <c r="T141" i="24"/>
  <c r="T312" i="24"/>
  <c r="Q358" i="24"/>
  <c r="T408" i="24"/>
  <c r="Q475" i="24"/>
  <c r="S475" i="24" s="1"/>
  <c r="Q502" i="24"/>
  <c r="S502" i="24" s="1"/>
  <c r="Q518" i="24"/>
  <c r="S518" i="24" s="1"/>
  <c r="X80" i="24"/>
  <c r="N99" i="24"/>
  <c r="V105" i="24"/>
  <c r="N115" i="24"/>
  <c r="V121" i="24"/>
  <c r="X127" i="24"/>
  <c r="V133" i="24"/>
  <c r="N136" i="24"/>
  <c r="V147" i="24"/>
  <c r="X179" i="24"/>
  <c r="N210" i="24"/>
  <c r="T261" i="24"/>
  <c r="N270" i="24"/>
  <c r="N273" i="24"/>
  <c r="N310" i="24"/>
  <c r="X352" i="24"/>
  <c r="N365" i="24"/>
  <c r="Q374" i="24"/>
  <c r="N432" i="24"/>
  <c r="Q437" i="24"/>
  <c r="V487" i="24"/>
  <c r="N493" i="24"/>
  <c r="Q230" i="23"/>
  <c r="S230" i="23" s="1"/>
  <c r="V122" i="24"/>
  <c r="T177" i="24"/>
  <c r="V479" i="24"/>
  <c r="W479" i="24"/>
  <c r="Q479" i="24"/>
  <c r="S479" i="24" s="1"/>
  <c r="V485" i="24"/>
  <c r="W485" i="24"/>
  <c r="X125" i="24"/>
  <c r="R231" i="23"/>
  <c r="V231" i="23" s="1"/>
  <c r="W231" i="23" s="1"/>
  <c r="U231" i="23"/>
  <c r="F208" i="23"/>
  <c r="O208" i="23" s="1"/>
  <c r="I47" i="23" s="1"/>
  <c r="V100" i="24"/>
  <c r="V116" i="24"/>
  <c r="O205" i="23"/>
  <c r="I44" i="23" s="1"/>
  <c r="H23" i="23"/>
  <c r="V137" i="24"/>
  <c r="X302" i="24"/>
  <c r="V76" i="24"/>
  <c r="X85" i="24"/>
  <c r="X229" i="24"/>
  <c r="X342" i="24"/>
  <c r="Q504" i="24"/>
  <c r="S504" i="24" s="1"/>
  <c r="Q520" i="24"/>
  <c r="S520" i="24" s="1"/>
  <c r="M208" i="23"/>
  <c r="G47" i="23" s="1"/>
  <c r="F26" i="23"/>
  <c r="X49" i="24"/>
  <c r="V67" i="24"/>
  <c r="X97" i="24"/>
  <c r="X169" i="24"/>
  <c r="T169" i="24"/>
  <c r="X155" i="24"/>
  <c r="T155" i="24"/>
  <c r="D31" i="24"/>
  <c r="X147" i="24"/>
  <c r="T147" i="24"/>
  <c r="X203" i="24"/>
  <c r="T219" i="24"/>
  <c r="X219" i="24"/>
  <c r="V99" i="24"/>
  <c r="X105" i="24"/>
  <c r="V115" i="24"/>
  <c r="X121" i="24"/>
  <c r="T133" i="24"/>
  <c r="Q365" i="24"/>
  <c r="T371" i="24"/>
  <c r="X371" i="24"/>
  <c r="X400" i="24"/>
  <c r="X403" i="24"/>
  <c r="T403" i="24"/>
  <c r="N421" i="24"/>
  <c r="T454" i="24"/>
  <c r="W475" i="24"/>
  <c r="R230" i="23"/>
  <c r="T230" i="23" s="1"/>
  <c r="D206" i="23"/>
  <c r="X112" i="24"/>
  <c r="Q461" i="24"/>
  <c r="S461" i="24" s="1"/>
  <c r="M205" i="23"/>
  <c r="G44" i="23" s="1"/>
  <c r="F23" i="23"/>
  <c r="V103" i="24"/>
  <c r="V119" i="24"/>
  <c r="X240" i="24"/>
  <c r="N339" i="24"/>
  <c r="X443" i="24"/>
  <c r="X122" i="24"/>
  <c r="X128" i="24"/>
  <c r="J25" i="23"/>
  <c r="V149" i="24"/>
  <c r="X384" i="24"/>
  <c r="M209" i="23"/>
  <c r="G48" i="23" s="1"/>
  <c r="F27" i="23"/>
  <c r="X411" i="24"/>
  <c r="T411" i="24"/>
  <c r="T442" i="24"/>
  <c r="X442" i="24"/>
  <c r="R234" i="23"/>
  <c r="C204" i="23"/>
  <c r="E22" i="23" s="1"/>
  <c r="F31" i="24"/>
  <c r="Q209" i="23"/>
  <c r="K48" i="23" s="1"/>
  <c r="J27" i="23"/>
  <c r="U234" i="23"/>
  <c r="X234" i="23" s="1"/>
  <c r="C215" i="23" s="1"/>
  <c r="H31" i="24"/>
  <c r="I28" i="24"/>
  <c r="R30" i="24"/>
  <c r="U38" i="24"/>
  <c r="N42" i="24"/>
  <c r="X102" i="24"/>
  <c r="N106" i="24"/>
  <c r="V112" i="24"/>
  <c r="X118" i="24"/>
  <c r="N122" i="24"/>
  <c r="N128" i="24"/>
  <c r="V139" i="24"/>
  <c r="X210" i="24"/>
  <c r="T210" i="24"/>
  <c r="N243" i="24"/>
  <c r="X267" i="24"/>
  <c r="N302" i="24"/>
  <c r="N347" i="24"/>
  <c r="N395" i="24"/>
  <c r="T400" i="24"/>
  <c r="N427" i="24"/>
  <c r="N449" i="24"/>
  <c r="N458" i="24"/>
  <c r="N476" i="24"/>
  <c r="N479" i="24"/>
  <c r="Q534" i="24"/>
  <c r="N337" i="24"/>
  <c r="N345" i="24"/>
  <c r="Q362" i="24"/>
  <c r="N422" i="24"/>
  <c r="Q499" i="24"/>
  <c r="S499" i="24" s="1"/>
  <c r="Q515" i="24"/>
  <c r="S515" i="24" s="1"/>
  <c r="X65" i="24"/>
  <c r="X83" i="24"/>
  <c r="V92" i="24"/>
  <c r="X100" i="24"/>
  <c r="N104" i="24"/>
  <c r="V110" i="24"/>
  <c r="X116" i="24"/>
  <c r="N120" i="24"/>
  <c r="N129" i="24"/>
  <c r="N137" i="24"/>
  <c r="N145" i="24"/>
  <c r="N153" i="24"/>
  <c r="N161" i="24"/>
  <c r="N205" i="24"/>
  <c r="X233" i="24"/>
  <c r="N268" i="24"/>
  <c r="X270" i="24"/>
  <c r="X278" i="24"/>
  <c r="X286" i="24"/>
  <c r="X294" i="24"/>
  <c r="Q359" i="24"/>
  <c r="N369" i="24"/>
  <c r="Q377" i="24"/>
  <c r="S377" i="24" s="1"/>
  <c r="N383" i="24"/>
  <c r="N425" i="24"/>
  <c r="X437" i="24"/>
  <c r="N445" i="24"/>
  <c r="V471" i="24"/>
  <c r="Q485" i="24"/>
  <c r="S485" i="24" s="1"/>
  <c r="N506" i="24"/>
  <c r="Q512" i="24"/>
  <c r="N522" i="24"/>
  <c r="Q528" i="24"/>
  <c r="N534" i="24"/>
  <c r="Q369" i="24"/>
  <c r="S369" i="24" s="1"/>
  <c r="N420" i="24"/>
  <c r="Q506" i="24"/>
  <c r="Q522" i="24"/>
  <c r="S522" i="24" s="1"/>
  <c r="I220" i="23"/>
  <c r="K63" i="23" s="1"/>
  <c r="Q231" i="23"/>
  <c r="S231" i="23" s="1"/>
  <c r="V42" i="24"/>
  <c r="V84" i="24"/>
  <c r="X92" i="24"/>
  <c r="V101" i="24"/>
  <c r="X107" i="24"/>
  <c r="V117" i="24"/>
  <c r="X123" i="24"/>
  <c r="X184" i="24"/>
  <c r="T202" i="24"/>
  <c r="T247" i="24"/>
  <c r="X260" i="24"/>
  <c r="T300" i="24"/>
  <c r="T308" i="24"/>
  <c r="T316" i="24"/>
  <c r="N322" i="24"/>
  <c r="T324" i="24"/>
  <c r="N330" i="24"/>
  <c r="T332" i="24"/>
  <c r="T340" i="24"/>
  <c r="N343" i="24"/>
  <c r="T348" i="24"/>
  <c r="N351" i="24"/>
  <c r="N360" i="24"/>
  <c r="Q366" i="24"/>
  <c r="N378" i="24"/>
  <c r="N391" i="24"/>
  <c r="T393" i="24"/>
  <c r="N399" i="24"/>
  <c r="T401" i="24"/>
  <c r="N407" i="24"/>
  <c r="T409" i="24"/>
  <c r="N415" i="24"/>
  <c r="T417" i="24"/>
  <c r="T425" i="24"/>
  <c r="X435" i="24"/>
  <c r="X445" i="24"/>
  <c r="N469" i="24"/>
  <c r="N483" i="24"/>
  <c r="Q494" i="24"/>
  <c r="S494" i="24" s="1"/>
  <c r="Q503" i="24"/>
  <c r="N513" i="24"/>
  <c r="Q519" i="24"/>
  <c r="N529" i="24"/>
  <c r="N108" i="24"/>
  <c r="V114" i="24"/>
  <c r="T129" i="24"/>
  <c r="T137" i="24"/>
  <c r="N143" i="24"/>
  <c r="T145" i="24"/>
  <c r="T153" i="24"/>
  <c r="T161" i="24"/>
  <c r="X194" i="24"/>
  <c r="T205" i="24"/>
  <c r="Q258" i="24"/>
  <c r="S258" i="24" s="1"/>
  <c r="X268" i="24"/>
  <c r="X276" i="24"/>
  <c r="X284" i="24"/>
  <c r="X292" i="24"/>
  <c r="X385" i="24"/>
  <c r="N221" i="23"/>
  <c r="H78" i="23" s="1"/>
  <c r="N31" i="24"/>
  <c r="X173" i="24"/>
  <c r="T194" i="24"/>
  <c r="X234" i="24"/>
  <c r="X239" i="24"/>
  <c r="Q266" i="24"/>
  <c r="S266" i="24" s="1"/>
  <c r="X303" i="24"/>
  <c r="Q360" i="24"/>
  <c r="T388" i="24"/>
  <c r="T396" i="24"/>
  <c r="T404" i="24"/>
  <c r="T412" i="24"/>
  <c r="T420" i="24"/>
  <c r="V483" i="24"/>
  <c r="X497" i="24"/>
  <c r="Q513" i="24"/>
  <c r="Q529" i="24"/>
  <c r="D210" i="23"/>
  <c r="F28" i="23" s="1"/>
  <c r="O31" i="24"/>
  <c r="Q61" i="24"/>
  <c r="S61" i="24" s="1"/>
  <c r="X75" i="24"/>
  <c r="X81" i="24"/>
  <c r="N102" i="24"/>
  <c r="V108" i="24"/>
  <c r="N118" i="24"/>
  <c r="V124" i="24"/>
  <c r="V127" i="24"/>
  <c r="N130" i="24"/>
  <c r="V135" i="24"/>
  <c r="N138" i="24"/>
  <c r="V143" i="24"/>
  <c r="N146" i="24"/>
  <c r="V151" i="24"/>
  <c r="N154" i="24"/>
  <c r="V159" i="24"/>
  <c r="N162" i="24"/>
  <c r="N165" i="24"/>
  <c r="T173" i="24"/>
  <c r="X208" i="24"/>
  <c r="N229" i="24"/>
  <c r="T234" i="24"/>
  <c r="N367" i="24"/>
  <c r="X383" i="24"/>
  <c r="X391" i="24"/>
  <c r="X399" i="24"/>
  <c r="X407" i="24"/>
  <c r="X415" i="24"/>
  <c r="X423" i="24"/>
  <c r="X433" i="24"/>
  <c r="N441" i="24"/>
  <c r="X451" i="24"/>
  <c r="Q483" i="24"/>
  <c r="S483" i="24" s="1"/>
  <c r="T497" i="24"/>
  <c r="N504" i="24"/>
  <c r="N520" i="24"/>
  <c r="N535" i="24"/>
  <c r="L16" i="36"/>
  <c r="B20" i="36"/>
  <c r="B21" i="36" s="1"/>
  <c r="B22" i="36" s="1"/>
  <c r="D5" i="36" s="1"/>
  <c r="V17" i="36"/>
  <c r="AH16" i="36"/>
  <c r="E694" i="35"/>
  <c r="J694" i="35"/>
  <c r="AC194" i="32"/>
  <c r="X194" i="32"/>
  <c r="W194" i="32"/>
  <c r="Z194" i="32"/>
  <c r="AD194" i="32"/>
  <c r="AB194" i="32"/>
  <c r="Y194" i="32"/>
  <c r="AE194" i="32"/>
  <c r="V102" i="23"/>
  <c r="W102" i="23" s="1"/>
  <c r="T102" i="23"/>
  <c r="R101" i="23"/>
  <c r="V101" i="23" s="1"/>
  <c r="W101" i="23" s="1"/>
  <c r="F210" i="23"/>
  <c r="H28" i="23" s="1"/>
  <c r="O204" i="23"/>
  <c r="I43" i="23" s="1"/>
  <c r="J24" i="23"/>
  <c r="H26" i="23"/>
  <c r="H27" i="23"/>
  <c r="U102" i="23"/>
  <c r="X102" i="23" s="1"/>
  <c r="P204" i="23"/>
  <c r="J43" i="23" s="1"/>
  <c r="H208" i="23"/>
  <c r="H210" i="23" s="1"/>
  <c r="J28" i="23" s="1"/>
  <c r="G210" i="23"/>
  <c r="I28" i="23" s="1"/>
  <c r="Q221" i="23"/>
  <c r="K78" i="23" s="1"/>
  <c r="S228" i="23"/>
  <c r="N230" i="23"/>
  <c r="K217" i="23" s="1"/>
  <c r="E74" i="23" s="1"/>
  <c r="U230" i="23"/>
  <c r="N234" i="23"/>
  <c r="L215" i="23" s="1"/>
  <c r="N235" i="23"/>
  <c r="L216" i="23" s="1"/>
  <c r="F73" i="23" s="1"/>
  <c r="D20" i="24"/>
  <c r="H20" i="24"/>
  <c r="Q14" i="24"/>
  <c r="Q20" i="24" s="1"/>
  <c r="R16" i="24"/>
  <c r="I26" i="24"/>
  <c r="R29" i="24"/>
  <c r="V38" i="24"/>
  <c r="W38" i="24" s="1"/>
  <c r="X39" i="24"/>
  <c r="T41" i="24"/>
  <c r="X43" i="24"/>
  <c r="T45" i="24"/>
  <c r="X47" i="24"/>
  <c r="X51" i="24"/>
  <c r="X55" i="24"/>
  <c r="X59" i="24"/>
  <c r="V60" i="24"/>
  <c r="W60" i="24"/>
  <c r="X62" i="24"/>
  <c r="Q64" i="24"/>
  <c r="S64" i="24" s="1"/>
  <c r="X67" i="24"/>
  <c r="V68" i="24"/>
  <c r="W68" i="24"/>
  <c r="W70" i="24"/>
  <c r="Q70" i="24"/>
  <c r="S70" i="24" s="1"/>
  <c r="X74" i="24"/>
  <c r="W76" i="24"/>
  <c r="W78" i="24"/>
  <c r="Q78" i="24"/>
  <c r="S78" i="24" s="1"/>
  <c r="X82" i="24"/>
  <c r="W84" i="24"/>
  <c r="V91" i="24"/>
  <c r="W91" i="24"/>
  <c r="Q91" i="24"/>
  <c r="S91" i="24" s="1"/>
  <c r="Q204" i="23"/>
  <c r="Q228" i="23"/>
  <c r="Q232" i="23"/>
  <c r="S232" i="23" s="1"/>
  <c r="E20" i="24"/>
  <c r="M20" i="24"/>
  <c r="O20" i="24"/>
  <c r="R18" i="24"/>
  <c r="N56" i="24"/>
  <c r="W59" i="24"/>
  <c r="W62" i="24"/>
  <c r="Q62" i="24"/>
  <c r="S62" i="24" s="1"/>
  <c r="N63" i="24"/>
  <c r="W64" i="24"/>
  <c r="W67" i="24"/>
  <c r="V71" i="24"/>
  <c r="W71" i="24"/>
  <c r="Q71" i="24"/>
  <c r="S71" i="24" s="1"/>
  <c r="V79" i="24"/>
  <c r="W79" i="24"/>
  <c r="Q79" i="24"/>
  <c r="S79" i="24" s="1"/>
  <c r="W92" i="24"/>
  <c r="N102" i="23"/>
  <c r="M204" i="23"/>
  <c r="G43" i="23" s="1"/>
  <c r="P208" i="23"/>
  <c r="J47" i="23" s="1"/>
  <c r="O221" i="23"/>
  <c r="I78" i="23" s="1"/>
  <c r="I218" i="23"/>
  <c r="K61" i="23" s="1"/>
  <c r="N228" i="23"/>
  <c r="M217" i="23" s="1"/>
  <c r="G74" i="23" s="1"/>
  <c r="U228" i="23"/>
  <c r="Q229" i="23"/>
  <c r="N232" i="23"/>
  <c r="L219" i="23" s="1"/>
  <c r="U232" i="23"/>
  <c r="Q233" i="23"/>
  <c r="S233" i="23" s="1"/>
  <c r="N14" i="24"/>
  <c r="N20" i="24" s="1"/>
  <c r="R26" i="24"/>
  <c r="E31" i="24"/>
  <c r="R28" i="24"/>
  <c r="I29" i="24"/>
  <c r="Q42" i="24"/>
  <c r="Q46" i="24"/>
  <c r="S46" i="24" s="1"/>
  <c r="Q50" i="24"/>
  <c r="Q54" i="24"/>
  <c r="S54" i="24" s="1"/>
  <c r="W66" i="24"/>
  <c r="W72" i="24"/>
  <c r="W74" i="24"/>
  <c r="Q74" i="24"/>
  <c r="S74" i="24" s="1"/>
  <c r="X78" i="24"/>
  <c r="W80" i="24"/>
  <c r="W82" i="24"/>
  <c r="Q82" i="24"/>
  <c r="S82" i="24" s="1"/>
  <c r="X91" i="24"/>
  <c r="X93" i="24"/>
  <c r="X96" i="24"/>
  <c r="L31" i="24"/>
  <c r="I30" i="24"/>
  <c r="V40" i="24"/>
  <c r="X40" i="24"/>
  <c r="V44" i="24"/>
  <c r="X44" i="24"/>
  <c r="V48" i="24"/>
  <c r="X48" i="24"/>
  <c r="V52" i="24"/>
  <c r="X52" i="24"/>
  <c r="V56" i="24"/>
  <c r="X56" i="24"/>
  <c r="V63" i="24"/>
  <c r="W63" i="24"/>
  <c r="Q63" i="24"/>
  <c r="S63" i="24" s="1"/>
  <c r="X71" i="24"/>
  <c r="X73" i="24"/>
  <c r="V75" i="24"/>
  <c r="W75" i="24"/>
  <c r="Q75" i="24"/>
  <c r="S75" i="24" s="1"/>
  <c r="X79" i="24"/>
  <c r="V83" i="24"/>
  <c r="W83" i="24"/>
  <c r="Q83" i="24"/>
  <c r="S83" i="24" s="1"/>
  <c r="X98" i="24"/>
  <c r="W129" i="24"/>
  <c r="W133" i="24"/>
  <c r="W137" i="24"/>
  <c r="W141" i="24"/>
  <c r="W145" i="24"/>
  <c r="W149" i="24"/>
  <c r="V153" i="24"/>
  <c r="W153" i="24"/>
  <c r="N155" i="24"/>
  <c r="N156" i="24"/>
  <c r="V157" i="24"/>
  <c r="W157" i="24"/>
  <c r="N159" i="24"/>
  <c r="N160" i="24"/>
  <c r="V161" i="24"/>
  <c r="W161" i="24"/>
  <c r="N163" i="24"/>
  <c r="T163" i="24"/>
  <c r="N164" i="24"/>
  <c r="V165" i="24"/>
  <c r="W165" i="24"/>
  <c r="N167" i="24"/>
  <c r="T167" i="24"/>
  <c r="N168" i="24"/>
  <c r="N171" i="24"/>
  <c r="T171" i="24"/>
  <c r="N172" i="24"/>
  <c r="N175" i="24"/>
  <c r="T175" i="24"/>
  <c r="N176" i="24"/>
  <c r="N179" i="24"/>
  <c r="T179" i="24"/>
  <c r="N180" i="24"/>
  <c r="N183" i="24"/>
  <c r="T183" i="24"/>
  <c r="N184" i="24"/>
  <c r="N187" i="24"/>
  <c r="T187" i="24"/>
  <c r="N188" i="24"/>
  <c r="N191" i="24"/>
  <c r="T191" i="24"/>
  <c r="N192" i="24"/>
  <c r="X193" i="24"/>
  <c r="T196" i="24"/>
  <c r="X199" i="24"/>
  <c r="N201" i="24"/>
  <c r="T201" i="24"/>
  <c r="X204" i="24"/>
  <c r="N206" i="24"/>
  <c r="T206" i="24"/>
  <c r="N207" i="24"/>
  <c r="T207" i="24"/>
  <c r="X209" i="24"/>
  <c r="T212" i="24"/>
  <c r="X215" i="24"/>
  <c r="N217" i="24"/>
  <c r="T217" i="24"/>
  <c r="X220" i="24"/>
  <c r="N222" i="24"/>
  <c r="T222" i="24"/>
  <c r="N223" i="24"/>
  <c r="T223" i="24"/>
  <c r="X225" i="24"/>
  <c r="T228" i="24"/>
  <c r="X231" i="24"/>
  <c r="N233" i="24"/>
  <c r="T233" i="24"/>
  <c r="X236" i="24"/>
  <c r="X237" i="24"/>
  <c r="Q72" i="24"/>
  <c r="S72" i="24" s="1"/>
  <c r="Q80" i="24"/>
  <c r="S80" i="24" s="1"/>
  <c r="Q86" i="24"/>
  <c r="S86" i="24" s="1"/>
  <c r="V87" i="24"/>
  <c r="V88" i="24"/>
  <c r="W88" i="24"/>
  <c r="N90" i="24"/>
  <c r="Q92" i="24"/>
  <c r="S92" i="24" s="1"/>
  <c r="N95" i="24"/>
  <c r="Q97" i="24"/>
  <c r="S97" i="24" s="1"/>
  <c r="W99" i="24"/>
  <c r="W100" i="24"/>
  <c r="W101" i="24"/>
  <c r="W102" i="24"/>
  <c r="W103" i="24"/>
  <c r="W104" i="24"/>
  <c r="W105" i="24"/>
  <c r="W106" i="24"/>
  <c r="W107" i="24"/>
  <c r="W108" i="24"/>
  <c r="W109" i="24"/>
  <c r="W110" i="24"/>
  <c r="W111" i="24"/>
  <c r="W112" i="24"/>
  <c r="W113" i="24"/>
  <c r="W114" i="24"/>
  <c r="W115" i="24"/>
  <c r="W116" i="24"/>
  <c r="W117" i="24"/>
  <c r="W118" i="24"/>
  <c r="W119" i="24"/>
  <c r="W120" i="24"/>
  <c r="W121" i="24"/>
  <c r="W122" i="24"/>
  <c r="W123" i="24"/>
  <c r="W124" i="24"/>
  <c r="W125" i="24"/>
  <c r="X185" i="24"/>
  <c r="X189" i="24"/>
  <c r="X198" i="24"/>
  <c r="X214" i="24"/>
  <c r="X230" i="24"/>
  <c r="T242" i="24"/>
  <c r="X242" i="24"/>
  <c r="X244" i="24"/>
  <c r="T244" i="24"/>
  <c r="T246" i="24"/>
  <c r="X246" i="24"/>
  <c r="X248" i="24"/>
  <c r="T248" i="24"/>
  <c r="T250" i="24"/>
  <c r="X250" i="24"/>
  <c r="X252" i="24"/>
  <c r="T252" i="24"/>
  <c r="T255" i="24"/>
  <c r="X255" i="24"/>
  <c r="W260" i="24"/>
  <c r="Q260" i="24"/>
  <c r="S260" i="24" s="1"/>
  <c r="W127" i="24"/>
  <c r="W131" i="24"/>
  <c r="W135" i="24"/>
  <c r="W139" i="24"/>
  <c r="W143" i="24"/>
  <c r="W147" i="24"/>
  <c r="W151" i="24"/>
  <c r="W155" i="24"/>
  <c r="W159" i="24"/>
  <c r="W163" i="24"/>
  <c r="N198" i="24"/>
  <c r="N199" i="24"/>
  <c r="N215" i="24"/>
  <c r="X218" i="24"/>
  <c r="N230" i="24"/>
  <c r="N231" i="24"/>
  <c r="N239" i="24"/>
  <c r="N242" i="24"/>
  <c r="T263" i="24"/>
  <c r="X263" i="24"/>
  <c r="Q60" i="24"/>
  <c r="S60" i="24" s="1"/>
  <c r="X60" i="24"/>
  <c r="Q68" i="24"/>
  <c r="S68" i="24" s="1"/>
  <c r="X68" i="24"/>
  <c r="Q76" i="24"/>
  <c r="S76" i="24" s="1"/>
  <c r="X76" i="24"/>
  <c r="Q84" i="24"/>
  <c r="S84" i="24" s="1"/>
  <c r="X84" i="24"/>
  <c r="N87" i="24"/>
  <c r="Q89" i="24"/>
  <c r="S89" i="24" s="1"/>
  <c r="X89" i="24"/>
  <c r="Q94" i="24"/>
  <c r="S94" i="24" s="1"/>
  <c r="X94" i="24"/>
  <c r="V95" i="24"/>
  <c r="X95" i="24"/>
  <c r="V96" i="24"/>
  <c r="W96" i="24"/>
  <c r="N98" i="24"/>
  <c r="Q99" i="24"/>
  <c r="S99" i="24" s="1"/>
  <c r="Q100" i="24"/>
  <c r="S100" i="24" s="1"/>
  <c r="Q101" i="24"/>
  <c r="S101" i="24" s="1"/>
  <c r="Q102" i="24"/>
  <c r="S102" i="24" s="1"/>
  <c r="Q103" i="24"/>
  <c r="S103" i="24" s="1"/>
  <c r="Q104" i="24"/>
  <c r="S104" i="24" s="1"/>
  <c r="Q105" i="24"/>
  <c r="S105" i="24" s="1"/>
  <c r="Q106" i="24"/>
  <c r="S106" i="24" s="1"/>
  <c r="Q107" i="24"/>
  <c r="S107" i="24" s="1"/>
  <c r="Q108" i="24"/>
  <c r="S108" i="24" s="1"/>
  <c r="Q109" i="24"/>
  <c r="S109" i="24" s="1"/>
  <c r="Q110" i="24"/>
  <c r="S110" i="24" s="1"/>
  <c r="Q111" i="24"/>
  <c r="S111" i="24" s="1"/>
  <c r="Q112" i="24"/>
  <c r="S112" i="24" s="1"/>
  <c r="Q113" i="24"/>
  <c r="S113" i="24" s="1"/>
  <c r="Q114" i="24"/>
  <c r="S114" i="24" s="1"/>
  <c r="Q115" i="24"/>
  <c r="S115" i="24" s="1"/>
  <c r="Q116" i="24"/>
  <c r="S116" i="24" s="1"/>
  <c r="Q117" i="24"/>
  <c r="S117" i="24" s="1"/>
  <c r="Q118" i="24"/>
  <c r="S118" i="24" s="1"/>
  <c r="Q119" i="24"/>
  <c r="S119" i="24" s="1"/>
  <c r="Q120" i="24"/>
  <c r="S120" i="24" s="1"/>
  <c r="Q121" i="24"/>
  <c r="S121" i="24" s="1"/>
  <c r="Q122" i="24"/>
  <c r="S122" i="24" s="1"/>
  <c r="Q123" i="24"/>
  <c r="S123" i="24" s="1"/>
  <c r="Q124" i="24"/>
  <c r="S124" i="24" s="1"/>
  <c r="Q125" i="24"/>
  <c r="S125" i="24" s="1"/>
  <c r="X126" i="24"/>
  <c r="X130" i="24"/>
  <c r="X134" i="24"/>
  <c r="X138" i="24"/>
  <c r="X142" i="24"/>
  <c r="X146" i="24"/>
  <c r="X150" i="24"/>
  <c r="X154" i="24"/>
  <c r="X158" i="24"/>
  <c r="X162" i="24"/>
  <c r="X166" i="24"/>
  <c r="X170" i="24"/>
  <c r="X174" i="24"/>
  <c r="X178" i="24"/>
  <c r="X182" i="24"/>
  <c r="X186" i="24"/>
  <c r="X190" i="24"/>
  <c r="N244" i="24"/>
  <c r="N248" i="24"/>
  <c r="N252" i="24"/>
  <c r="X254" i="24"/>
  <c r="Q256" i="24"/>
  <c r="S256" i="24" s="1"/>
  <c r="N258" i="24"/>
  <c r="T259" i="24"/>
  <c r="X262" i="24"/>
  <c r="Q264" i="24"/>
  <c r="S264" i="24" s="1"/>
  <c r="N266" i="24"/>
  <c r="T267" i="24"/>
  <c r="X269" i="24"/>
  <c r="X271" i="24"/>
  <c r="X273" i="24"/>
  <c r="X275" i="24"/>
  <c r="X277" i="24"/>
  <c r="X279" i="24"/>
  <c r="X281" i="24"/>
  <c r="X283" i="24"/>
  <c r="X285" i="24"/>
  <c r="X287" i="24"/>
  <c r="X289" i="24"/>
  <c r="X291" i="24"/>
  <c r="X293" i="24"/>
  <c r="X295" i="24"/>
  <c r="X297" i="24"/>
  <c r="N299" i="24"/>
  <c r="T299" i="24"/>
  <c r="X301" i="24"/>
  <c r="N303" i="24"/>
  <c r="T303" i="24"/>
  <c r="X305" i="24"/>
  <c r="N307" i="24"/>
  <c r="T307" i="24"/>
  <c r="X309" i="24"/>
  <c r="N311" i="24"/>
  <c r="T311" i="24"/>
  <c r="X313" i="24"/>
  <c r="N315" i="24"/>
  <c r="T315" i="24"/>
  <c r="X317" i="24"/>
  <c r="N319" i="24"/>
  <c r="T319" i="24"/>
  <c r="X321" i="24"/>
  <c r="N323" i="24"/>
  <c r="T323" i="24"/>
  <c r="X325" i="24"/>
  <c r="N327" i="24"/>
  <c r="T327" i="24"/>
  <c r="X329" i="24"/>
  <c r="N331" i="24"/>
  <c r="T331" i="24"/>
  <c r="X333" i="24"/>
  <c r="N335" i="24"/>
  <c r="T335" i="24"/>
  <c r="N336" i="24"/>
  <c r="X337" i="24"/>
  <c r="T339" i="24"/>
  <c r="N340" i="24"/>
  <c r="X341" i="24"/>
  <c r="T343" i="24"/>
  <c r="N344" i="24"/>
  <c r="X345" i="24"/>
  <c r="T347" i="24"/>
  <c r="N348" i="24"/>
  <c r="X349" i="24"/>
  <c r="T351" i="24"/>
  <c r="V354" i="24"/>
  <c r="X354" i="24"/>
  <c r="X355" i="24"/>
  <c r="X356" i="24"/>
  <c r="X357" i="24"/>
  <c r="X358" i="24"/>
  <c r="X359" i="24"/>
  <c r="X360" i="24"/>
  <c r="X361" i="24"/>
  <c r="X362" i="24"/>
  <c r="X363" i="24"/>
  <c r="X364" i="24"/>
  <c r="X365" i="24"/>
  <c r="X366" i="24"/>
  <c r="X367" i="24"/>
  <c r="X368" i="24"/>
  <c r="X392" i="24"/>
  <c r="T390" i="24"/>
  <c r="X390" i="24"/>
  <c r="T394" i="24"/>
  <c r="X394" i="24"/>
  <c r="T398" i="24"/>
  <c r="X398" i="24"/>
  <c r="N246" i="24"/>
  <c r="N250" i="24"/>
  <c r="N254" i="24"/>
  <c r="N262" i="24"/>
  <c r="Q268" i="24"/>
  <c r="S268" i="24" s="1"/>
  <c r="N301" i="24"/>
  <c r="N305" i="24"/>
  <c r="N309" i="24"/>
  <c r="N313" i="24"/>
  <c r="N317" i="24"/>
  <c r="N321" i="24"/>
  <c r="N325" i="24"/>
  <c r="N329" i="24"/>
  <c r="N333" i="24"/>
  <c r="N338" i="24"/>
  <c r="N342" i="24"/>
  <c r="N346" i="24"/>
  <c r="N350" i="24"/>
  <c r="Q352" i="24"/>
  <c r="W352" i="24"/>
  <c r="N354" i="24"/>
  <c r="X370" i="24"/>
  <c r="X374" i="24"/>
  <c r="X378" i="24"/>
  <c r="X382" i="24"/>
  <c r="X386" i="24"/>
  <c r="X256" i="24"/>
  <c r="X264" i="24"/>
  <c r="X369" i="24"/>
  <c r="X373" i="24"/>
  <c r="X377" i="24"/>
  <c r="X381" i="24"/>
  <c r="N389" i="24"/>
  <c r="N393" i="24"/>
  <c r="N397" i="24"/>
  <c r="N401" i="24"/>
  <c r="N405" i="24"/>
  <c r="N409" i="24"/>
  <c r="N413" i="24"/>
  <c r="N417" i="24"/>
  <c r="X444" i="24"/>
  <c r="N446" i="24"/>
  <c r="X448" i="24"/>
  <c r="X449" i="24"/>
  <c r="X450" i="24"/>
  <c r="V457" i="24"/>
  <c r="V461" i="24"/>
  <c r="T499" i="24"/>
  <c r="X499" i="24"/>
  <c r="T503" i="24"/>
  <c r="X503" i="24"/>
  <c r="T507" i="24"/>
  <c r="X507" i="24"/>
  <c r="T511" i="24"/>
  <c r="X511" i="24"/>
  <c r="T515" i="24"/>
  <c r="X515" i="24"/>
  <c r="T519" i="24"/>
  <c r="X519" i="24"/>
  <c r="N392" i="24"/>
  <c r="N396" i="24"/>
  <c r="N400" i="24"/>
  <c r="X402" i="24"/>
  <c r="N404" i="24"/>
  <c r="X406" i="24"/>
  <c r="N408" i="24"/>
  <c r="X410" i="24"/>
  <c r="N412" i="24"/>
  <c r="X414" i="24"/>
  <c r="N416" i="24"/>
  <c r="X418" i="24"/>
  <c r="X422" i="24"/>
  <c r="X426" i="24"/>
  <c r="V427" i="24"/>
  <c r="V429" i="24"/>
  <c r="V431" i="24"/>
  <c r="V433" i="24"/>
  <c r="V435" i="24"/>
  <c r="V437" i="24"/>
  <c r="X439" i="24"/>
  <c r="Q457" i="24"/>
  <c r="S457" i="24" s="1"/>
  <c r="V463" i="24"/>
  <c r="T500" i="24"/>
  <c r="X500" i="24"/>
  <c r="T504" i="24"/>
  <c r="X504" i="24"/>
  <c r="T508" i="24"/>
  <c r="X508" i="24"/>
  <c r="T512" i="24"/>
  <c r="X512" i="24"/>
  <c r="T516" i="24"/>
  <c r="X516" i="24"/>
  <c r="V455" i="24"/>
  <c r="V459" i="24"/>
  <c r="Q463" i="24"/>
  <c r="S463" i="24" s="1"/>
  <c r="W465" i="24"/>
  <c r="Q465" i="24"/>
  <c r="S465" i="24" s="1"/>
  <c r="V467" i="24"/>
  <c r="V491" i="24"/>
  <c r="T501" i="24"/>
  <c r="X501" i="24"/>
  <c r="T505" i="24"/>
  <c r="X505" i="24"/>
  <c r="T509" i="24"/>
  <c r="X509" i="24"/>
  <c r="T513" i="24"/>
  <c r="X513" i="24"/>
  <c r="T517" i="24"/>
  <c r="X517" i="24"/>
  <c r="N390" i="24"/>
  <c r="N394" i="24"/>
  <c r="N398" i="24"/>
  <c r="N402" i="24"/>
  <c r="N406" i="24"/>
  <c r="N410" i="24"/>
  <c r="N414" i="24"/>
  <c r="N419" i="24"/>
  <c r="N423" i="24"/>
  <c r="T427" i="24"/>
  <c r="X428" i="24"/>
  <c r="T429" i="24"/>
  <c r="X430" i="24"/>
  <c r="T431" i="24"/>
  <c r="X432" i="24"/>
  <c r="T433" i="24"/>
  <c r="X434" i="24"/>
  <c r="T435" i="24"/>
  <c r="X436" i="24"/>
  <c r="T437" i="24"/>
  <c r="X438" i="24"/>
  <c r="N447" i="24"/>
  <c r="Q455" i="24"/>
  <c r="S455" i="24" s="1"/>
  <c r="Q459" i="24"/>
  <c r="S459" i="24" s="1"/>
  <c r="Q467" i="24"/>
  <c r="S467" i="24" s="1"/>
  <c r="W469" i="24"/>
  <c r="Q469" i="24"/>
  <c r="S469" i="24" s="1"/>
  <c r="T498" i="24"/>
  <c r="X498" i="24"/>
  <c r="T502" i="24"/>
  <c r="X502" i="24"/>
  <c r="T506" i="24"/>
  <c r="X506" i="24"/>
  <c r="T510" i="24"/>
  <c r="X510" i="24"/>
  <c r="T514" i="24"/>
  <c r="X514" i="24"/>
  <c r="T518" i="24"/>
  <c r="X518" i="24"/>
  <c r="N473" i="24"/>
  <c r="N474" i="24"/>
  <c r="N477" i="24"/>
  <c r="N481" i="24"/>
  <c r="N485" i="24"/>
  <c r="X496" i="24"/>
  <c r="X520" i="24"/>
  <c r="X521" i="24"/>
  <c r="X522" i="24"/>
  <c r="X523" i="24"/>
  <c r="X524" i="24"/>
  <c r="X525" i="24"/>
  <c r="X526" i="24"/>
  <c r="X527" i="24"/>
  <c r="X528" i="24"/>
  <c r="X529" i="24"/>
  <c r="X530" i="24"/>
  <c r="X531" i="24"/>
  <c r="X532" i="24"/>
  <c r="X533" i="24"/>
  <c r="X534" i="24"/>
  <c r="X535" i="24"/>
  <c r="X536" i="24"/>
  <c r="V473" i="24"/>
  <c r="V477" i="24"/>
  <c r="V481" i="24"/>
  <c r="N487" i="24"/>
  <c r="Q489" i="24"/>
  <c r="S489" i="24" s="1"/>
  <c r="Q490" i="24"/>
  <c r="S490" i="24" s="1"/>
  <c r="Q495" i="24"/>
  <c r="S495" i="24" s="1"/>
  <c r="Q497" i="24"/>
  <c r="S497" i="24" s="1"/>
  <c r="Q473" i="24"/>
  <c r="S473" i="24" s="1"/>
  <c r="Q477" i="24"/>
  <c r="S477" i="24" s="1"/>
  <c r="Q481" i="24"/>
  <c r="S481" i="24" s="1"/>
  <c r="R19" i="24"/>
  <c r="L20" i="24"/>
  <c r="R14" i="24"/>
  <c r="P20" i="24"/>
  <c r="R15" i="24"/>
  <c r="R17" i="24"/>
  <c r="Q492" i="24"/>
  <c r="S492" i="24" s="1"/>
  <c r="N492" i="24"/>
  <c r="V492" i="24"/>
  <c r="G31" i="24"/>
  <c r="Q38" i="24"/>
  <c r="V39" i="24"/>
  <c r="W40" i="24"/>
  <c r="V41" i="24"/>
  <c r="W42" i="24"/>
  <c r="V43" i="24"/>
  <c r="W44" i="24"/>
  <c r="V45" i="24"/>
  <c r="W46" i="24"/>
  <c r="V47" i="24"/>
  <c r="W48" i="24"/>
  <c r="V49" i="24"/>
  <c r="W50" i="24"/>
  <c r="V51" i="24"/>
  <c r="W52" i="24"/>
  <c r="V53" i="24"/>
  <c r="W54" i="24"/>
  <c r="V55" i="24"/>
  <c r="W56" i="24"/>
  <c r="V57" i="24"/>
  <c r="V61" i="24"/>
  <c r="V65" i="24"/>
  <c r="V69" i="24"/>
  <c r="V73" i="24"/>
  <c r="V77" i="24"/>
  <c r="V81" i="24"/>
  <c r="V85" i="24"/>
  <c r="V89" i="24"/>
  <c r="V93" i="24"/>
  <c r="V97" i="24"/>
  <c r="V128" i="24"/>
  <c r="W128" i="24"/>
  <c r="Q128" i="24"/>
  <c r="S128" i="24" s="1"/>
  <c r="V132" i="24"/>
  <c r="W132" i="24"/>
  <c r="Q132" i="24"/>
  <c r="S132" i="24" s="1"/>
  <c r="V136" i="24"/>
  <c r="W136" i="24"/>
  <c r="Q136" i="24"/>
  <c r="S136" i="24" s="1"/>
  <c r="V140" i="24"/>
  <c r="W140" i="24"/>
  <c r="Q140" i="24"/>
  <c r="S140" i="24" s="1"/>
  <c r="V144" i="24"/>
  <c r="W144" i="24"/>
  <c r="Q144" i="24"/>
  <c r="S144" i="24" s="1"/>
  <c r="V148" i="24"/>
  <c r="W148" i="24"/>
  <c r="Q148" i="24"/>
  <c r="S148" i="24" s="1"/>
  <c r="V152" i="24"/>
  <c r="W152" i="24"/>
  <c r="Q152" i="24"/>
  <c r="S152" i="24" s="1"/>
  <c r="V156" i="24"/>
  <c r="W156" i="24"/>
  <c r="Q156" i="24"/>
  <c r="S156" i="24" s="1"/>
  <c r="V160" i="24"/>
  <c r="W160" i="24"/>
  <c r="Q160" i="24"/>
  <c r="S160" i="24" s="1"/>
  <c r="V164" i="24"/>
  <c r="W164" i="24"/>
  <c r="Q164" i="24"/>
  <c r="S164" i="24" s="1"/>
  <c r="V168" i="24"/>
  <c r="W168" i="24"/>
  <c r="Q168" i="24"/>
  <c r="S168" i="24" s="1"/>
  <c r="V172" i="24"/>
  <c r="W172" i="24"/>
  <c r="Q172" i="24"/>
  <c r="S172" i="24" s="1"/>
  <c r="V176" i="24"/>
  <c r="W176" i="24"/>
  <c r="Q176" i="24"/>
  <c r="S176" i="24" s="1"/>
  <c r="V180" i="24"/>
  <c r="W180" i="24"/>
  <c r="Q180" i="24"/>
  <c r="S180" i="24" s="1"/>
  <c r="V184" i="24"/>
  <c r="W184" i="24"/>
  <c r="Q184" i="24"/>
  <c r="S184" i="24" s="1"/>
  <c r="V188" i="24"/>
  <c r="W188" i="24"/>
  <c r="Q188" i="24"/>
  <c r="S188" i="24" s="1"/>
  <c r="V192" i="24"/>
  <c r="W192" i="24"/>
  <c r="Q192" i="24"/>
  <c r="S192" i="24" s="1"/>
  <c r="V199" i="24"/>
  <c r="Q199" i="24"/>
  <c r="S199" i="24"/>
  <c r="W199" i="24"/>
  <c r="V207" i="24"/>
  <c r="Q207" i="24"/>
  <c r="S207" i="24"/>
  <c r="W207" i="24"/>
  <c r="V215" i="24"/>
  <c r="Q215" i="24"/>
  <c r="S215" i="24"/>
  <c r="W215" i="24"/>
  <c r="V223" i="24"/>
  <c r="Q223" i="24"/>
  <c r="S223" i="24"/>
  <c r="W223" i="24"/>
  <c r="V231" i="24"/>
  <c r="Q231" i="24"/>
  <c r="S231" i="24"/>
  <c r="W231" i="24"/>
  <c r="V239" i="24"/>
  <c r="Q239" i="24"/>
  <c r="S239" i="24"/>
  <c r="W239" i="24"/>
  <c r="I19" i="24"/>
  <c r="C20" i="24"/>
  <c r="G20" i="24"/>
  <c r="W245" i="24"/>
  <c r="V245" i="24"/>
  <c r="Q245" i="24"/>
  <c r="S245" i="24" s="1"/>
  <c r="W249" i="24"/>
  <c r="V249" i="24"/>
  <c r="Q249" i="24"/>
  <c r="S249" i="24" s="1"/>
  <c r="V261" i="24"/>
  <c r="W261" i="24"/>
  <c r="Q261" i="24"/>
  <c r="S261" i="24" s="1"/>
  <c r="W269" i="24"/>
  <c r="V269" i="24"/>
  <c r="Q269" i="24"/>
  <c r="S269" i="24" s="1"/>
  <c r="X490" i="24"/>
  <c r="T490" i="24"/>
  <c r="V490" i="24"/>
  <c r="I14" i="24"/>
  <c r="I16" i="24"/>
  <c r="I18" i="24"/>
  <c r="Q31" i="24"/>
  <c r="N38" i="24"/>
  <c r="M27" i="24" s="1"/>
  <c r="R27" i="24" s="1"/>
  <c r="S38" i="24"/>
  <c r="X38" i="24"/>
  <c r="C27" i="24" s="1"/>
  <c r="I27" i="24" s="1"/>
  <c r="Q39" i="24"/>
  <c r="S39" i="24" s="1"/>
  <c r="Q41" i="24"/>
  <c r="S41" i="24" s="1"/>
  <c r="S42" i="24"/>
  <c r="Q43" i="24"/>
  <c r="S43" i="24" s="1"/>
  <c r="S44" i="24"/>
  <c r="Q45" i="24"/>
  <c r="S45" i="24" s="1"/>
  <c r="Q47" i="24"/>
  <c r="S47" i="24" s="1"/>
  <c r="S48" i="24"/>
  <c r="Q49" i="24"/>
  <c r="S49" i="24" s="1"/>
  <c r="S50" i="24"/>
  <c r="Q51" i="24"/>
  <c r="S51" i="24" s="1"/>
  <c r="S52" i="24"/>
  <c r="Q53" i="24"/>
  <c r="S53" i="24" s="1"/>
  <c r="Q55" i="24"/>
  <c r="S55" i="24" s="1"/>
  <c r="Q57" i="24"/>
  <c r="S57" i="24" s="1"/>
  <c r="V58" i="24"/>
  <c r="N60" i="24"/>
  <c r="V62" i="24"/>
  <c r="N64" i="24"/>
  <c r="V66" i="24"/>
  <c r="N68" i="24"/>
  <c r="V70" i="24"/>
  <c r="N72" i="24"/>
  <c r="V74" i="24"/>
  <c r="N76" i="24"/>
  <c r="V78" i="24"/>
  <c r="N80" i="24"/>
  <c r="V82" i="24"/>
  <c r="N84" i="24"/>
  <c r="V86" i="24"/>
  <c r="N88" i="24"/>
  <c r="V90" i="24"/>
  <c r="N92" i="24"/>
  <c r="V94" i="24"/>
  <c r="N96" i="24"/>
  <c r="V98" i="24"/>
  <c r="I15" i="24"/>
  <c r="I17" i="24"/>
  <c r="V253" i="24"/>
  <c r="W253" i="24"/>
  <c r="Q253" i="24"/>
  <c r="S253" i="24" s="1"/>
  <c r="I25" i="24"/>
  <c r="R25" i="24"/>
  <c r="N39" i="24"/>
  <c r="W39" i="24"/>
  <c r="N41" i="24"/>
  <c r="W41" i="24"/>
  <c r="N43" i="24"/>
  <c r="W43" i="24"/>
  <c r="N45" i="24"/>
  <c r="W45" i="24"/>
  <c r="N47" i="24"/>
  <c r="W47" i="24"/>
  <c r="N49" i="24"/>
  <c r="W49" i="24"/>
  <c r="N51" i="24"/>
  <c r="W51" i="24"/>
  <c r="N53" i="24"/>
  <c r="W53" i="24"/>
  <c r="N55" i="24"/>
  <c r="W55" i="24"/>
  <c r="N57" i="24"/>
  <c r="N61" i="24"/>
  <c r="N65" i="24"/>
  <c r="N69" i="24"/>
  <c r="N73" i="24"/>
  <c r="N77" i="24"/>
  <c r="N81" i="24"/>
  <c r="N85" i="24"/>
  <c r="N89" i="24"/>
  <c r="N93" i="24"/>
  <c r="N97" i="24"/>
  <c r="V126" i="24"/>
  <c r="W126" i="24"/>
  <c r="Q126" i="24"/>
  <c r="S126" i="24" s="1"/>
  <c r="V130" i="24"/>
  <c r="W130" i="24"/>
  <c r="Q130" i="24"/>
  <c r="S130" i="24" s="1"/>
  <c r="V134" i="24"/>
  <c r="W134" i="24"/>
  <c r="Q134" i="24"/>
  <c r="S134" i="24" s="1"/>
  <c r="V138" i="24"/>
  <c r="W138" i="24"/>
  <c r="Q138" i="24"/>
  <c r="S138" i="24" s="1"/>
  <c r="V142" i="24"/>
  <c r="W142" i="24"/>
  <c r="Q142" i="24"/>
  <c r="S142" i="24" s="1"/>
  <c r="V146" i="24"/>
  <c r="W146" i="24"/>
  <c r="Q146" i="24"/>
  <c r="S146" i="24" s="1"/>
  <c r="V150" i="24"/>
  <c r="W150" i="24"/>
  <c r="Q150" i="24"/>
  <c r="S150" i="24" s="1"/>
  <c r="V154" i="24"/>
  <c r="W154" i="24"/>
  <c r="Q154" i="24"/>
  <c r="S154" i="24" s="1"/>
  <c r="V158" i="24"/>
  <c r="W158" i="24"/>
  <c r="Q158" i="24"/>
  <c r="S158" i="24" s="1"/>
  <c r="V162" i="24"/>
  <c r="W162" i="24"/>
  <c r="Q162" i="24"/>
  <c r="S162" i="24" s="1"/>
  <c r="V166" i="24"/>
  <c r="W166" i="24"/>
  <c r="Q166" i="24"/>
  <c r="S166" i="24" s="1"/>
  <c r="V170" i="24"/>
  <c r="W170" i="24"/>
  <c r="Q170" i="24"/>
  <c r="S170" i="24" s="1"/>
  <c r="V174" i="24"/>
  <c r="W174" i="24"/>
  <c r="Q174" i="24"/>
  <c r="S174" i="24" s="1"/>
  <c r="V178" i="24"/>
  <c r="W178" i="24"/>
  <c r="Q178" i="24"/>
  <c r="S178" i="24" s="1"/>
  <c r="V182" i="24"/>
  <c r="W182" i="24"/>
  <c r="Q182" i="24"/>
  <c r="S182" i="24" s="1"/>
  <c r="V186" i="24"/>
  <c r="W186" i="24"/>
  <c r="Q186" i="24"/>
  <c r="S186" i="24" s="1"/>
  <c r="V190" i="24"/>
  <c r="W190" i="24"/>
  <c r="Q190" i="24"/>
  <c r="S190" i="24" s="1"/>
  <c r="V195" i="24"/>
  <c r="Q195" i="24"/>
  <c r="S195" i="24" s="1"/>
  <c r="W195" i="24"/>
  <c r="V203" i="24"/>
  <c r="Q203" i="24"/>
  <c r="S203" i="24" s="1"/>
  <c r="W203" i="24"/>
  <c r="V211" i="24"/>
  <c r="Q211" i="24"/>
  <c r="S211" i="24" s="1"/>
  <c r="W211" i="24"/>
  <c r="V219" i="24"/>
  <c r="Q219" i="24"/>
  <c r="S219" i="24" s="1"/>
  <c r="W219" i="24"/>
  <c r="V227" i="24"/>
  <c r="Q227" i="24"/>
  <c r="S227" i="24" s="1"/>
  <c r="W227" i="24"/>
  <c r="V235" i="24"/>
  <c r="Q235" i="24"/>
  <c r="S235" i="24" s="1"/>
  <c r="W235" i="24"/>
  <c r="V196" i="24"/>
  <c r="Q196" i="24"/>
  <c r="V200" i="24"/>
  <c r="Q200" i="24"/>
  <c r="S200" i="24" s="1"/>
  <c r="V204" i="24"/>
  <c r="Q204" i="24"/>
  <c r="V208" i="24"/>
  <c r="Q208" i="24"/>
  <c r="S208" i="24" s="1"/>
  <c r="V212" i="24"/>
  <c r="Q212" i="24"/>
  <c r="S212" i="24" s="1"/>
  <c r="V216" i="24"/>
  <c r="Q216" i="24"/>
  <c r="S216" i="24" s="1"/>
  <c r="V220" i="24"/>
  <c r="Q220" i="24"/>
  <c r="V224" i="24"/>
  <c r="Q224" i="24"/>
  <c r="S224" i="24" s="1"/>
  <c r="V228" i="24"/>
  <c r="Q228" i="24"/>
  <c r="S228" i="24" s="1"/>
  <c r="V232" i="24"/>
  <c r="Q232" i="24"/>
  <c r="S232" i="24" s="1"/>
  <c r="V236" i="24"/>
  <c r="Q236" i="24"/>
  <c r="V240" i="24"/>
  <c r="Q240" i="24"/>
  <c r="S240" i="24" s="1"/>
  <c r="W244" i="24"/>
  <c r="V244" i="24"/>
  <c r="Q244" i="24"/>
  <c r="S244" i="24" s="1"/>
  <c r="W248" i="24"/>
  <c r="V248" i="24"/>
  <c r="Q248" i="24"/>
  <c r="S248" i="24" s="1"/>
  <c r="W252" i="24"/>
  <c r="V252" i="24"/>
  <c r="Q252" i="24"/>
  <c r="S252" i="24" s="1"/>
  <c r="V259" i="24"/>
  <c r="W259" i="24"/>
  <c r="Q259" i="24"/>
  <c r="S259" i="24" s="1"/>
  <c r="V267" i="24"/>
  <c r="W267" i="24"/>
  <c r="Q267" i="24"/>
  <c r="S267" i="24" s="1"/>
  <c r="W299" i="24"/>
  <c r="V299" i="24"/>
  <c r="Q299" i="24"/>
  <c r="S299" i="24" s="1"/>
  <c r="W303" i="24"/>
  <c r="V303" i="24"/>
  <c r="Q303" i="24"/>
  <c r="S303" i="24" s="1"/>
  <c r="W307" i="24"/>
  <c r="V307" i="24"/>
  <c r="Q307" i="24"/>
  <c r="S307" i="24" s="1"/>
  <c r="W311" i="24"/>
  <c r="V311" i="24"/>
  <c r="Q311" i="24"/>
  <c r="S311" i="24" s="1"/>
  <c r="W315" i="24"/>
  <c r="V315" i="24"/>
  <c r="Q315" i="24"/>
  <c r="S315" i="24" s="1"/>
  <c r="W319" i="24"/>
  <c r="V319" i="24"/>
  <c r="Q319" i="24"/>
  <c r="S319" i="24" s="1"/>
  <c r="W323" i="24"/>
  <c r="V323" i="24"/>
  <c r="Q323" i="24"/>
  <c r="S323" i="24" s="1"/>
  <c r="W327" i="24"/>
  <c r="V327" i="24"/>
  <c r="Q327" i="24"/>
  <c r="S327" i="24" s="1"/>
  <c r="W331" i="24"/>
  <c r="V331" i="24"/>
  <c r="Q331" i="24"/>
  <c r="S331" i="24" s="1"/>
  <c r="W335" i="24"/>
  <c r="V335" i="24"/>
  <c r="Q335" i="24"/>
  <c r="S335" i="24" s="1"/>
  <c r="W339" i="24"/>
  <c r="V339" i="24"/>
  <c r="Q339" i="24"/>
  <c r="S339" i="24" s="1"/>
  <c r="W343" i="24"/>
  <c r="V343" i="24"/>
  <c r="Q343" i="24"/>
  <c r="S343" i="24" s="1"/>
  <c r="W347" i="24"/>
  <c r="V347" i="24"/>
  <c r="Q347" i="24"/>
  <c r="S347" i="24" s="1"/>
  <c r="V351" i="24"/>
  <c r="W351" i="24"/>
  <c r="Q351" i="24"/>
  <c r="S351" i="24" s="1"/>
  <c r="V167" i="24"/>
  <c r="V169" i="24"/>
  <c r="V171" i="24"/>
  <c r="V173" i="24"/>
  <c r="V175" i="24"/>
  <c r="V177" i="24"/>
  <c r="V179" i="24"/>
  <c r="V181" i="24"/>
  <c r="V183" i="24"/>
  <c r="V185" i="24"/>
  <c r="V187" i="24"/>
  <c r="V189" i="24"/>
  <c r="V191" i="24"/>
  <c r="V193" i="24"/>
  <c r="Q193" i="24"/>
  <c r="S193" i="24" s="1"/>
  <c r="W196" i="24"/>
  <c r="V197" i="24"/>
  <c r="Q197" i="24"/>
  <c r="S197" i="24" s="1"/>
  <c r="W200" i="24"/>
  <c r="V201" i="24"/>
  <c r="Q201" i="24"/>
  <c r="S201" i="24" s="1"/>
  <c r="W204" i="24"/>
  <c r="V205" i="24"/>
  <c r="Q205" i="24"/>
  <c r="S205" i="24" s="1"/>
  <c r="W208" i="24"/>
  <c r="V209" i="24"/>
  <c r="Q209" i="24"/>
  <c r="S209" i="24" s="1"/>
  <c r="W212" i="24"/>
  <c r="V213" i="24"/>
  <c r="Q213" i="24"/>
  <c r="S213" i="24" s="1"/>
  <c r="W216" i="24"/>
  <c r="V217" i="24"/>
  <c r="Q217" i="24"/>
  <c r="S217" i="24" s="1"/>
  <c r="W220" i="24"/>
  <c r="V221" i="24"/>
  <c r="Q221" i="24"/>
  <c r="S221" i="24" s="1"/>
  <c r="W224" i="24"/>
  <c r="V225" i="24"/>
  <c r="Q225" i="24"/>
  <c r="S225" i="24" s="1"/>
  <c r="W228" i="24"/>
  <c r="V229" i="24"/>
  <c r="Q229" i="24"/>
  <c r="S229" i="24" s="1"/>
  <c r="W232" i="24"/>
  <c r="V233" i="24"/>
  <c r="Q233" i="24"/>
  <c r="S233" i="24" s="1"/>
  <c r="W236" i="24"/>
  <c r="V237" i="24"/>
  <c r="Q237" i="24"/>
  <c r="S237" i="24" s="1"/>
  <c r="W240" i="24"/>
  <c r="V241" i="24"/>
  <c r="Q241" i="24"/>
  <c r="S241" i="24" s="1"/>
  <c r="W243" i="24"/>
  <c r="V243" i="24"/>
  <c r="Q243" i="24"/>
  <c r="S243" i="24" s="1"/>
  <c r="W247" i="24"/>
  <c r="V247" i="24"/>
  <c r="Q247" i="24"/>
  <c r="S247" i="24" s="1"/>
  <c r="W251" i="24"/>
  <c r="V251" i="24"/>
  <c r="Q251" i="24"/>
  <c r="S251" i="24" s="1"/>
  <c r="V257" i="24"/>
  <c r="W257" i="24"/>
  <c r="Q257" i="24"/>
  <c r="S257" i="24" s="1"/>
  <c r="V265" i="24"/>
  <c r="W265" i="24"/>
  <c r="Q265" i="24"/>
  <c r="S265" i="24" s="1"/>
  <c r="Q127" i="24"/>
  <c r="S127" i="24" s="1"/>
  <c r="Q129" i="24"/>
  <c r="S129" i="24" s="1"/>
  <c r="Q131" i="24"/>
  <c r="S131" i="24" s="1"/>
  <c r="Q133" i="24"/>
  <c r="S133" i="24" s="1"/>
  <c r="Q135" i="24"/>
  <c r="S135" i="24" s="1"/>
  <c r="Q137" i="24"/>
  <c r="S137" i="24" s="1"/>
  <c r="Q139" i="24"/>
  <c r="S139" i="24" s="1"/>
  <c r="Q141" i="24"/>
  <c r="S141" i="24" s="1"/>
  <c r="Q143" i="24"/>
  <c r="S143" i="24" s="1"/>
  <c r="Q145" i="24"/>
  <c r="S145" i="24" s="1"/>
  <c r="Q147" i="24"/>
  <c r="S147" i="24" s="1"/>
  <c r="Q149" i="24"/>
  <c r="S149" i="24" s="1"/>
  <c r="Q151" i="24"/>
  <c r="S151" i="24" s="1"/>
  <c r="Q153" i="24"/>
  <c r="S153" i="24" s="1"/>
  <c r="Q155" i="24"/>
  <c r="S155" i="24" s="1"/>
  <c r="Q157" i="24"/>
  <c r="S157" i="24" s="1"/>
  <c r="Q159" i="24"/>
  <c r="S159" i="24" s="1"/>
  <c r="Q161" i="24"/>
  <c r="S161" i="24" s="1"/>
  <c r="Q163" i="24"/>
  <c r="S163" i="24" s="1"/>
  <c r="Q165" i="24"/>
  <c r="S165" i="24" s="1"/>
  <c r="Q167" i="24"/>
  <c r="S167" i="24" s="1"/>
  <c r="Q169" i="24"/>
  <c r="S169" i="24" s="1"/>
  <c r="Q171" i="24"/>
  <c r="S171" i="24" s="1"/>
  <c r="Q173" i="24"/>
  <c r="S173" i="24" s="1"/>
  <c r="Q175" i="24"/>
  <c r="S175" i="24" s="1"/>
  <c r="Q177" i="24"/>
  <c r="S177" i="24" s="1"/>
  <c r="Q179" i="24"/>
  <c r="S179" i="24" s="1"/>
  <c r="Q181" i="24"/>
  <c r="S181" i="24" s="1"/>
  <c r="Q183" i="24"/>
  <c r="S183" i="24" s="1"/>
  <c r="Q185" i="24"/>
  <c r="S185" i="24" s="1"/>
  <c r="Q187" i="24"/>
  <c r="S187" i="24" s="1"/>
  <c r="Q189" i="24"/>
  <c r="S189" i="24" s="1"/>
  <c r="Q191" i="24"/>
  <c r="S191" i="24" s="1"/>
  <c r="W193" i="24"/>
  <c r="V194" i="24"/>
  <c r="Q194" i="24"/>
  <c r="S194" i="24" s="1"/>
  <c r="N196" i="24"/>
  <c r="S196" i="24"/>
  <c r="W197" i="24"/>
  <c r="V198" i="24"/>
  <c r="Q198" i="24"/>
  <c r="S198" i="24" s="1"/>
  <c r="N200" i="24"/>
  <c r="W201" i="24"/>
  <c r="V202" i="24"/>
  <c r="Q202" i="24"/>
  <c r="S202" i="24" s="1"/>
  <c r="N204" i="24"/>
  <c r="S204" i="24"/>
  <c r="W205" i="24"/>
  <c r="V206" i="24"/>
  <c r="Q206" i="24"/>
  <c r="S206" i="24" s="1"/>
  <c r="N208" i="24"/>
  <c r="W209" i="24"/>
  <c r="V210" i="24"/>
  <c r="Q210" i="24"/>
  <c r="S210" i="24" s="1"/>
  <c r="N212" i="24"/>
  <c r="W213" i="24"/>
  <c r="V214" i="24"/>
  <c r="Q214" i="24"/>
  <c r="S214" i="24" s="1"/>
  <c r="N216" i="24"/>
  <c r="W217" i="24"/>
  <c r="V218" i="24"/>
  <c r="Q218" i="24"/>
  <c r="S218" i="24" s="1"/>
  <c r="N220" i="24"/>
  <c r="S220" i="24"/>
  <c r="W221" i="24"/>
  <c r="V222" i="24"/>
  <c r="Q222" i="24"/>
  <c r="S222" i="24" s="1"/>
  <c r="N224" i="24"/>
  <c r="W225" i="24"/>
  <c r="V226" i="24"/>
  <c r="Q226" i="24"/>
  <c r="S226" i="24" s="1"/>
  <c r="N228" i="24"/>
  <c r="W229" i="24"/>
  <c r="V230" i="24"/>
  <c r="Q230" i="24"/>
  <c r="S230" i="24" s="1"/>
  <c r="N232" i="24"/>
  <c r="W233" i="24"/>
  <c r="V234" i="24"/>
  <c r="Q234" i="24"/>
  <c r="S234" i="24" s="1"/>
  <c r="N236" i="24"/>
  <c r="S236" i="24"/>
  <c r="W237" i="24"/>
  <c r="V238" i="24"/>
  <c r="Q238" i="24"/>
  <c r="S238" i="24" s="1"/>
  <c r="N240" i="24"/>
  <c r="W241" i="24"/>
  <c r="W242" i="24"/>
  <c r="V242" i="24"/>
  <c r="Q242" i="24"/>
  <c r="S242" i="24" s="1"/>
  <c r="W246" i="24"/>
  <c r="V246" i="24"/>
  <c r="Q246" i="24"/>
  <c r="S246" i="24" s="1"/>
  <c r="W250" i="24"/>
  <c r="V250" i="24"/>
  <c r="Q250" i="24"/>
  <c r="S250" i="24" s="1"/>
  <c r="V255" i="24"/>
  <c r="W255" i="24"/>
  <c r="Q255" i="24"/>
  <c r="S255" i="24" s="1"/>
  <c r="V263" i="24"/>
  <c r="W263" i="24"/>
  <c r="Q263" i="24"/>
  <c r="S263" i="24" s="1"/>
  <c r="W270" i="24"/>
  <c r="V270" i="24"/>
  <c r="W271" i="24"/>
  <c r="V271" i="24"/>
  <c r="W272" i="24"/>
  <c r="V272" i="24"/>
  <c r="W273" i="24"/>
  <c r="V273" i="24"/>
  <c r="W274" i="24"/>
  <c r="V274" i="24"/>
  <c r="W275" i="24"/>
  <c r="V275" i="24"/>
  <c r="W276" i="24"/>
  <c r="V276" i="24"/>
  <c r="W277" i="24"/>
  <c r="V277" i="24"/>
  <c r="W278" i="24"/>
  <c r="V278" i="24"/>
  <c r="W279" i="24"/>
  <c r="V279" i="24"/>
  <c r="W280" i="24"/>
  <c r="V280" i="24"/>
  <c r="W281" i="24"/>
  <c r="S281" i="24"/>
  <c r="V281" i="24"/>
  <c r="W282" i="24"/>
  <c r="V282" i="24"/>
  <c r="W283" i="24"/>
  <c r="V283" i="24"/>
  <c r="W284" i="24"/>
  <c r="V284" i="24"/>
  <c r="W285" i="24"/>
  <c r="V285" i="24"/>
  <c r="W286" i="24"/>
  <c r="V286" i="24"/>
  <c r="W287" i="24"/>
  <c r="V287" i="24"/>
  <c r="W288" i="24"/>
  <c r="V288" i="24"/>
  <c r="W289" i="24"/>
  <c r="V289" i="24"/>
  <c r="W290" i="24"/>
  <c r="V290" i="24"/>
  <c r="W291" i="24"/>
  <c r="V291" i="24"/>
  <c r="W292" i="24"/>
  <c r="V292" i="24"/>
  <c r="W293" i="24"/>
  <c r="V293" i="24"/>
  <c r="W294" i="24"/>
  <c r="V294" i="24"/>
  <c r="W295" i="24"/>
  <c r="V295" i="24"/>
  <c r="W296" i="24"/>
  <c r="V296" i="24"/>
  <c r="W297" i="24"/>
  <c r="S297" i="24"/>
  <c r="V297" i="24"/>
  <c r="W298" i="24"/>
  <c r="V298" i="24"/>
  <c r="Q298" i="24"/>
  <c r="S298" i="24" s="1"/>
  <c r="W302" i="24"/>
  <c r="V302" i="24"/>
  <c r="Q302" i="24"/>
  <c r="S302" i="24" s="1"/>
  <c r="W306" i="24"/>
  <c r="V306" i="24"/>
  <c r="Q306" i="24"/>
  <c r="S306" i="24" s="1"/>
  <c r="W310" i="24"/>
  <c r="V310" i="24"/>
  <c r="Q310" i="24"/>
  <c r="S310" i="24" s="1"/>
  <c r="W314" i="24"/>
  <c r="V314" i="24"/>
  <c r="Q314" i="24"/>
  <c r="S314" i="24" s="1"/>
  <c r="W318" i="24"/>
  <c r="V318" i="24"/>
  <c r="Q318" i="24"/>
  <c r="S318" i="24" s="1"/>
  <c r="W322" i="24"/>
  <c r="V322" i="24"/>
  <c r="Q322" i="24"/>
  <c r="S322" i="24" s="1"/>
  <c r="W326" i="24"/>
  <c r="V326" i="24"/>
  <c r="Q326" i="24"/>
  <c r="S326" i="24" s="1"/>
  <c r="W330" i="24"/>
  <c r="V330" i="24"/>
  <c r="Q330" i="24"/>
  <c r="S330" i="24" s="1"/>
  <c r="W334" i="24"/>
  <c r="V334" i="24"/>
  <c r="Q334" i="24"/>
  <c r="S334" i="24" s="1"/>
  <c r="W338" i="24"/>
  <c r="V338" i="24"/>
  <c r="Q338" i="24"/>
  <c r="S338" i="24" s="1"/>
  <c r="W342" i="24"/>
  <c r="V342" i="24"/>
  <c r="Q342" i="24"/>
  <c r="S342" i="24" s="1"/>
  <c r="W346" i="24"/>
  <c r="V346" i="24"/>
  <c r="Q346" i="24"/>
  <c r="S346" i="24" s="1"/>
  <c r="W350" i="24"/>
  <c r="V350" i="24"/>
  <c r="Q350" i="24"/>
  <c r="S350" i="24" s="1"/>
  <c r="V478" i="24"/>
  <c r="Q478" i="24"/>
  <c r="S478" i="24" s="1"/>
  <c r="V254" i="24"/>
  <c r="N255" i="24"/>
  <c r="V256" i="24"/>
  <c r="N257" i="24"/>
  <c r="V258" i="24"/>
  <c r="N259" i="24"/>
  <c r="V260" i="24"/>
  <c r="N261" i="24"/>
  <c r="V262" i="24"/>
  <c r="N263" i="24"/>
  <c r="V264" i="24"/>
  <c r="N265" i="24"/>
  <c r="V266" i="24"/>
  <c r="N267" i="24"/>
  <c r="V268" i="24"/>
  <c r="N269" i="24"/>
  <c r="Q270" i="24"/>
  <c r="S270" i="24" s="1"/>
  <c r="Q271" i="24"/>
  <c r="S271" i="24" s="1"/>
  <c r="Q272" i="24"/>
  <c r="S272" i="24" s="1"/>
  <c r="Q273" i="24"/>
  <c r="S273" i="24" s="1"/>
  <c r="Q274" i="24"/>
  <c r="S274" i="24" s="1"/>
  <c r="Q275" i="24"/>
  <c r="S275" i="24" s="1"/>
  <c r="Q276" i="24"/>
  <c r="S276" i="24" s="1"/>
  <c r="Q277" i="24"/>
  <c r="S277" i="24" s="1"/>
  <c r="Q278" i="24"/>
  <c r="S278" i="24" s="1"/>
  <c r="Q279" i="24"/>
  <c r="S279" i="24" s="1"/>
  <c r="Q280" i="24"/>
  <c r="S280" i="24" s="1"/>
  <c r="Q281" i="24"/>
  <c r="Q282" i="24"/>
  <c r="S282" i="24" s="1"/>
  <c r="Q283" i="24"/>
  <c r="S283" i="24" s="1"/>
  <c r="Q284" i="24"/>
  <c r="S284" i="24" s="1"/>
  <c r="Q285" i="24"/>
  <c r="S285" i="24" s="1"/>
  <c r="Q286" i="24"/>
  <c r="S286" i="24" s="1"/>
  <c r="Q287" i="24"/>
  <c r="S287" i="24" s="1"/>
  <c r="Q288" i="24"/>
  <c r="S288" i="24" s="1"/>
  <c r="Q289" i="24"/>
  <c r="S289" i="24" s="1"/>
  <c r="Q290" i="24"/>
  <c r="S290" i="24" s="1"/>
  <c r="Q291" i="24"/>
  <c r="S291" i="24" s="1"/>
  <c r="Q292" i="24"/>
  <c r="S292" i="24" s="1"/>
  <c r="Q293" i="24"/>
  <c r="S293" i="24" s="1"/>
  <c r="Q294" i="24"/>
  <c r="S294" i="24" s="1"/>
  <c r="Q295" i="24"/>
  <c r="S295" i="24" s="1"/>
  <c r="Q296" i="24"/>
  <c r="S296" i="24" s="1"/>
  <c r="Q297" i="24"/>
  <c r="W301" i="24"/>
  <c r="V301" i="24"/>
  <c r="Q301" i="24"/>
  <c r="S301" i="24" s="1"/>
  <c r="W305" i="24"/>
  <c r="V305" i="24"/>
  <c r="Q305" i="24"/>
  <c r="S305" i="24" s="1"/>
  <c r="W309" i="24"/>
  <c r="V309" i="24"/>
  <c r="Q309" i="24"/>
  <c r="S309" i="24" s="1"/>
  <c r="W313" i="24"/>
  <c r="V313" i="24"/>
  <c r="Q313" i="24"/>
  <c r="S313" i="24" s="1"/>
  <c r="W317" i="24"/>
  <c r="V317" i="24"/>
  <c r="Q317" i="24"/>
  <c r="S317" i="24" s="1"/>
  <c r="W321" i="24"/>
  <c r="V321" i="24"/>
  <c r="Q321" i="24"/>
  <c r="S321" i="24" s="1"/>
  <c r="W325" i="24"/>
  <c r="V325" i="24"/>
  <c r="Q325" i="24"/>
  <c r="S325" i="24" s="1"/>
  <c r="W329" i="24"/>
  <c r="V329" i="24"/>
  <c r="Q329" i="24"/>
  <c r="S329" i="24" s="1"/>
  <c r="W333" i="24"/>
  <c r="V333" i="24"/>
  <c r="Q333" i="24"/>
  <c r="S333" i="24" s="1"/>
  <c r="W337" i="24"/>
  <c r="V337" i="24"/>
  <c r="Q337" i="24"/>
  <c r="S337" i="24" s="1"/>
  <c r="W341" i="24"/>
  <c r="V341" i="24"/>
  <c r="Q341" i="24"/>
  <c r="S341" i="24" s="1"/>
  <c r="W345" i="24"/>
  <c r="V345" i="24"/>
  <c r="Q345" i="24"/>
  <c r="S345" i="24" s="1"/>
  <c r="W349" i="24"/>
  <c r="V349" i="24"/>
  <c r="Q349" i="24"/>
  <c r="S349" i="24" s="1"/>
  <c r="V355" i="24"/>
  <c r="W355" i="24"/>
  <c r="Q355" i="24"/>
  <c r="S355" i="24" s="1"/>
  <c r="W300" i="24"/>
  <c r="V300" i="24"/>
  <c r="Q300" i="24"/>
  <c r="S300" i="24" s="1"/>
  <c r="W304" i="24"/>
  <c r="V304" i="24"/>
  <c r="Q304" i="24"/>
  <c r="S304" i="24" s="1"/>
  <c r="W308" i="24"/>
  <c r="V308" i="24"/>
  <c r="Q308" i="24"/>
  <c r="S308" i="24" s="1"/>
  <c r="W312" i="24"/>
  <c r="V312" i="24"/>
  <c r="Q312" i="24"/>
  <c r="S312" i="24" s="1"/>
  <c r="W316" i="24"/>
  <c r="V316" i="24"/>
  <c r="Q316" i="24"/>
  <c r="S316" i="24" s="1"/>
  <c r="W320" i="24"/>
  <c r="V320" i="24"/>
  <c r="Q320" i="24"/>
  <c r="S320" i="24" s="1"/>
  <c r="W324" i="24"/>
  <c r="V324" i="24"/>
  <c r="Q324" i="24"/>
  <c r="S324" i="24" s="1"/>
  <c r="W328" i="24"/>
  <c r="V328" i="24"/>
  <c r="Q328" i="24"/>
  <c r="S328" i="24" s="1"/>
  <c r="W332" i="24"/>
  <c r="V332" i="24"/>
  <c r="Q332" i="24"/>
  <c r="S332" i="24" s="1"/>
  <c r="W336" i="24"/>
  <c r="V336" i="24"/>
  <c r="Q336" i="24"/>
  <c r="S336" i="24" s="1"/>
  <c r="W340" i="24"/>
  <c r="V340" i="24"/>
  <c r="Q340" i="24"/>
  <c r="S340" i="24" s="1"/>
  <c r="W344" i="24"/>
  <c r="V344" i="24"/>
  <c r="Q344" i="24"/>
  <c r="S344" i="24" s="1"/>
  <c r="W348" i="24"/>
  <c r="V348" i="24"/>
  <c r="Q348" i="24"/>
  <c r="S348" i="24" s="1"/>
  <c r="V353" i="24"/>
  <c r="W353" i="24"/>
  <c r="Q353" i="24"/>
  <c r="S353" i="24" s="1"/>
  <c r="W389" i="24"/>
  <c r="V389" i="24"/>
  <c r="Q389" i="24"/>
  <c r="S389" i="24" s="1"/>
  <c r="W393" i="24"/>
  <c r="V393" i="24"/>
  <c r="Q393" i="24"/>
  <c r="S393" i="24" s="1"/>
  <c r="W397" i="24"/>
  <c r="V397" i="24"/>
  <c r="Q397" i="24"/>
  <c r="S397" i="24" s="1"/>
  <c r="W401" i="24"/>
  <c r="V401" i="24"/>
  <c r="Q401" i="24"/>
  <c r="S401" i="24" s="1"/>
  <c r="W405" i="24"/>
  <c r="V405" i="24"/>
  <c r="Q405" i="24"/>
  <c r="S405" i="24" s="1"/>
  <c r="W409" i="24"/>
  <c r="V409" i="24"/>
  <c r="Q409" i="24"/>
  <c r="S409" i="24" s="1"/>
  <c r="W413" i="24"/>
  <c r="V413" i="24"/>
  <c r="Q413" i="24"/>
  <c r="S413" i="24" s="1"/>
  <c r="W417" i="24"/>
  <c r="V417" i="24"/>
  <c r="Q417" i="24"/>
  <c r="S417" i="24" s="1"/>
  <c r="W421" i="24"/>
  <c r="V421" i="24"/>
  <c r="Q421" i="24"/>
  <c r="S421" i="24" s="1"/>
  <c r="W425" i="24"/>
  <c r="V425" i="24"/>
  <c r="Q425" i="24"/>
  <c r="S425" i="24" s="1"/>
  <c r="W446" i="24"/>
  <c r="V446" i="24"/>
  <c r="Q446" i="24"/>
  <c r="S446" i="24" s="1"/>
  <c r="S352" i="24"/>
  <c r="S354" i="24"/>
  <c r="W388" i="24"/>
  <c r="V388" i="24"/>
  <c r="Q388" i="24"/>
  <c r="S388" i="24" s="1"/>
  <c r="W392" i="24"/>
  <c r="V392" i="24"/>
  <c r="Q392" i="24"/>
  <c r="S392" i="24" s="1"/>
  <c r="W396" i="24"/>
  <c r="V396" i="24"/>
  <c r="Q396" i="24"/>
  <c r="S396" i="24" s="1"/>
  <c r="W400" i="24"/>
  <c r="V400" i="24"/>
  <c r="Q400" i="24"/>
  <c r="S400" i="24" s="1"/>
  <c r="W404" i="24"/>
  <c r="V404" i="24"/>
  <c r="Q404" i="24"/>
  <c r="S404" i="24" s="1"/>
  <c r="W408" i="24"/>
  <c r="V408" i="24"/>
  <c r="Q408" i="24"/>
  <c r="S408" i="24" s="1"/>
  <c r="W412" i="24"/>
  <c r="V412" i="24"/>
  <c r="Q412" i="24"/>
  <c r="S412" i="24" s="1"/>
  <c r="W416" i="24"/>
  <c r="V416" i="24"/>
  <c r="Q416" i="24"/>
  <c r="S416" i="24" s="1"/>
  <c r="W420" i="24"/>
  <c r="V420" i="24"/>
  <c r="Q420" i="24"/>
  <c r="S420" i="24" s="1"/>
  <c r="W424" i="24"/>
  <c r="V424" i="24"/>
  <c r="Q424" i="24"/>
  <c r="S424" i="24" s="1"/>
  <c r="N486" i="24"/>
  <c r="V486" i="24"/>
  <c r="Q486" i="24"/>
  <c r="S486" i="24" s="1"/>
  <c r="N353" i="24"/>
  <c r="N355" i="24"/>
  <c r="W356" i="24"/>
  <c r="S356" i="24"/>
  <c r="V356" i="24"/>
  <c r="W357" i="24"/>
  <c r="S357" i="24"/>
  <c r="V357" i="24"/>
  <c r="W358" i="24"/>
  <c r="S358" i="24"/>
  <c r="V358" i="24"/>
  <c r="W359" i="24"/>
  <c r="S359" i="24"/>
  <c r="V359" i="24"/>
  <c r="W360" i="24"/>
  <c r="S360" i="24"/>
  <c r="V360" i="24"/>
  <c r="W361" i="24"/>
  <c r="S361" i="24"/>
  <c r="V361" i="24"/>
  <c r="W362" i="24"/>
  <c r="S362" i="24"/>
  <c r="V362" i="24"/>
  <c r="W363" i="24"/>
  <c r="S363" i="24"/>
  <c r="V363" i="24"/>
  <c r="W364" i="24"/>
  <c r="S364" i="24"/>
  <c r="V364" i="24"/>
  <c r="W365" i="24"/>
  <c r="S365" i="24"/>
  <c r="V365" i="24"/>
  <c r="W366" i="24"/>
  <c r="S366" i="24"/>
  <c r="V366" i="24"/>
  <c r="W367" i="24"/>
  <c r="S367" i="24"/>
  <c r="V367" i="24"/>
  <c r="W368" i="24"/>
  <c r="S368" i="24"/>
  <c r="V368" i="24"/>
  <c r="W369" i="24"/>
  <c r="V369" i="24"/>
  <c r="W370" i="24"/>
  <c r="S370" i="24"/>
  <c r="V370" i="24"/>
  <c r="W371" i="24"/>
  <c r="S371" i="24"/>
  <c r="V371" i="24"/>
  <c r="W372" i="24"/>
  <c r="S372" i="24"/>
  <c r="V372" i="24"/>
  <c r="W373" i="24"/>
  <c r="V373" i="24"/>
  <c r="W374" i="24"/>
  <c r="S374" i="24"/>
  <c r="V374" i="24"/>
  <c r="W375" i="24"/>
  <c r="S375" i="24"/>
  <c r="V375" i="24"/>
  <c r="W376" i="24"/>
  <c r="S376" i="24"/>
  <c r="V376" i="24"/>
  <c r="W377" i="24"/>
  <c r="V377" i="24"/>
  <c r="W378" i="24"/>
  <c r="S378" i="24"/>
  <c r="V378" i="24"/>
  <c r="W379" i="24"/>
  <c r="V379" i="24"/>
  <c r="W380" i="24"/>
  <c r="S380" i="24"/>
  <c r="V380" i="24"/>
  <c r="W381" i="24"/>
  <c r="S381" i="24"/>
  <c r="V381" i="24"/>
  <c r="W382" i="24"/>
  <c r="S382" i="24"/>
  <c r="V382" i="24"/>
  <c r="W383" i="24"/>
  <c r="S383" i="24"/>
  <c r="V383" i="24"/>
  <c r="W384" i="24"/>
  <c r="S384" i="24"/>
  <c r="V384" i="24"/>
  <c r="W385" i="24"/>
  <c r="S385" i="24"/>
  <c r="V385" i="24"/>
  <c r="W386" i="24"/>
  <c r="S386" i="24"/>
  <c r="V386" i="24"/>
  <c r="W387" i="24"/>
  <c r="V387" i="24"/>
  <c r="Q387" i="24"/>
  <c r="S387" i="24" s="1"/>
  <c r="W391" i="24"/>
  <c r="S391" i="24"/>
  <c r="V391" i="24"/>
  <c r="Q391" i="24"/>
  <c r="W395" i="24"/>
  <c r="S395" i="24"/>
  <c r="V395" i="24"/>
  <c r="Q395" i="24"/>
  <c r="W399" i="24"/>
  <c r="V399" i="24"/>
  <c r="Q399" i="24"/>
  <c r="S399" i="24" s="1"/>
  <c r="W403" i="24"/>
  <c r="V403" i="24"/>
  <c r="Q403" i="24"/>
  <c r="S403" i="24" s="1"/>
  <c r="W407" i="24"/>
  <c r="S407" i="24"/>
  <c r="V407" i="24"/>
  <c r="Q407" i="24"/>
  <c r="W411" i="24"/>
  <c r="S411" i="24"/>
  <c r="V411" i="24"/>
  <c r="Q411" i="24"/>
  <c r="W415" i="24"/>
  <c r="V415" i="24"/>
  <c r="Q415" i="24"/>
  <c r="S415" i="24" s="1"/>
  <c r="W419" i="24"/>
  <c r="V419" i="24"/>
  <c r="Q419" i="24"/>
  <c r="S419" i="24" s="1"/>
  <c r="W423" i="24"/>
  <c r="S423" i="24"/>
  <c r="V423" i="24"/>
  <c r="Q423" i="24"/>
  <c r="V462" i="24"/>
  <c r="Q462" i="24"/>
  <c r="S462" i="24" s="1"/>
  <c r="W390" i="24"/>
  <c r="V390" i="24"/>
  <c r="Q390" i="24"/>
  <c r="S390" i="24" s="1"/>
  <c r="W394" i="24"/>
  <c r="V394" i="24"/>
  <c r="Q394" i="24"/>
  <c r="S394" i="24" s="1"/>
  <c r="W398" i="24"/>
  <c r="V398" i="24"/>
  <c r="Q398" i="24"/>
  <c r="S398" i="24" s="1"/>
  <c r="W402" i="24"/>
  <c r="V402" i="24"/>
  <c r="Q402" i="24"/>
  <c r="S402" i="24" s="1"/>
  <c r="W406" i="24"/>
  <c r="V406" i="24"/>
  <c r="Q406" i="24"/>
  <c r="S406" i="24" s="1"/>
  <c r="W410" i="24"/>
  <c r="V410" i="24"/>
  <c r="Q410" i="24"/>
  <c r="S410" i="24" s="1"/>
  <c r="W414" i="24"/>
  <c r="V414" i="24"/>
  <c r="Q414" i="24"/>
  <c r="S414" i="24" s="1"/>
  <c r="W418" i="24"/>
  <c r="V418" i="24"/>
  <c r="Q418" i="24"/>
  <c r="S418" i="24" s="1"/>
  <c r="W422" i="24"/>
  <c r="V422" i="24"/>
  <c r="Q422" i="24"/>
  <c r="S422" i="24" s="1"/>
  <c r="W426" i="24"/>
  <c r="V426" i="24"/>
  <c r="Q426" i="24"/>
  <c r="S426" i="24" s="1"/>
  <c r="V470" i="24"/>
  <c r="Q470" i="24"/>
  <c r="S470" i="24" s="1"/>
  <c r="W428" i="24"/>
  <c r="S428" i="24"/>
  <c r="W430" i="24"/>
  <c r="S430" i="24"/>
  <c r="W432" i="24"/>
  <c r="S432" i="24"/>
  <c r="W434" i="24"/>
  <c r="S434" i="24"/>
  <c r="W436" i="24"/>
  <c r="S436" i="24"/>
  <c r="W438" i="24"/>
  <c r="S438" i="24"/>
  <c r="W445" i="24"/>
  <c r="V445" i="24"/>
  <c r="Q445" i="24"/>
  <c r="S445" i="24" s="1"/>
  <c r="V460" i="24"/>
  <c r="Q460" i="24"/>
  <c r="S460" i="24" s="1"/>
  <c r="V468" i="24"/>
  <c r="Q468" i="24"/>
  <c r="S468" i="24" s="1"/>
  <c r="V476" i="24"/>
  <c r="Q476" i="24"/>
  <c r="S476" i="24" s="1"/>
  <c r="N484" i="24"/>
  <c r="V484" i="24"/>
  <c r="Q484" i="24"/>
  <c r="S484" i="24" s="1"/>
  <c r="X494" i="24"/>
  <c r="T494" i="24"/>
  <c r="V494" i="24"/>
  <c r="V496" i="24"/>
  <c r="W496" i="24"/>
  <c r="Q496" i="24"/>
  <c r="S496" i="24" s="1"/>
  <c r="V428" i="24"/>
  <c r="V430" i="24"/>
  <c r="V432" i="24"/>
  <c r="V434" i="24"/>
  <c r="V436" i="24"/>
  <c r="V438" i="24"/>
  <c r="W439" i="24"/>
  <c r="S439" i="24"/>
  <c r="V439" i="24"/>
  <c r="W440" i="24"/>
  <c r="S440" i="24"/>
  <c r="V440" i="24"/>
  <c r="W441" i="24"/>
  <c r="S441" i="24"/>
  <c r="V441" i="24"/>
  <c r="W442" i="24"/>
  <c r="V442" i="24"/>
  <c r="W443" i="24"/>
  <c r="S443" i="24"/>
  <c r="V443" i="24"/>
  <c r="W444" i="24"/>
  <c r="V444" i="24"/>
  <c r="Q444" i="24"/>
  <c r="S444" i="24" s="1"/>
  <c r="W448" i="24"/>
  <c r="V448" i="24"/>
  <c r="Q448" i="24"/>
  <c r="S448" i="24" s="1"/>
  <c r="W449" i="24"/>
  <c r="V449" i="24"/>
  <c r="Q449" i="24"/>
  <c r="S449" i="24" s="1"/>
  <c r="W450" i="24"/>
  <c r="V450" i="24"/>
  <c r="Q450" i="24"/>
  <c r="S450" i="24" s="1"/>
  <c r="W451" i="24"/>
  <c r="V451" i="24"/>
  <c r="Q451" i="24"/>
  <c r="S451" i="24" s="1"/>
  <c r="W452" i="24"/>
  <c r="V452" i="24"/>
  <c r="Q452" i="24"/>
  <c r="S452" i="24" s="1"/>
  <c r="W453" i="24"/>
  <c r="V453" i="24"/>
  <c r="Q453" i="24"/>
  <c r="S453" i="24" s="1"/>
  <c r="W454" i="24"/>
  <c r="V454" i="24"/>
  <c r="Q454" i="24"/>
  <c r="S454" i="24" s="1"/>
  <c r="N456" i="24"/>
  <c r="V458" i="24"/>
  <c r="Q458" i="24"/>
  <c r="S458" i="24" s="1"/>
  <c r="N464" i="24"/>
  <c r="V466" i="24"/>
  <c r="Q466" i="24"/>
  <c r="S466" i="24" s="1"/>
  <c r="N472" i="24"/>
  <c r="V474" i="24"/>
  <c r="Q474" i="24"/>
  <c r="S474" i="24" s="1"/>
  <c r="N480" i="24"/>
  <c r="N482" i="24"/>
  <c r="V482" i="24"/>
  <c r="Q482" i="24"/>
  <c r="S482" i="24" s="1"/>
  <c r="W427" i="24"/>
  <c r="S427" i="24"/>
  <c r="W429" i="24"/>
  <c r="S429" i="24"/>
  <c r="W431" i="24"/>
  <c r="S431" i="24"/>
  <c r="W433" i="24"/>
  <c r="S433" i="24"/>
  <c r="W435" i="24"/>
  <c r="S435" i="24"/>
  <c r="W437" i="24"/>
  <c r="S437" i="24"/>
  <c r="W447" i="24"/>
  <c r="V447" i="24"/>
  <c r="Q447" i="24"/>
  <c r="S447" i="24" s="1"/>
  <c r="V456" i="24"/>
  <c r="Q456" i="24"/>
  <c r="S456" i="24" s="1"/>
  <c r="N462" i="24"/>
  <c r="V464" i="24"/>
  <c r="Q464" i="24"/>
  <c r="S464" i="24" s="1"/>
  <c r="N470" i="24"/>
  <c r="V472" i="24"/>
  <c r="Q472" i="24"/>
  <c r="S472" i="24" s="1"/>
  <c r="N478" i="24"/>
  <c r="V480" i="24"/>
  <c r="Q480" i="24"/>
  <c r="S480" i="24" s="1"/>
  <c r="Q488" i="24"/>
  <c r="S488" i="24" s="1"/>
  <c r="N488" i="24"/>
  <c r="V488" i="24"/>
  <c r="X455" i="24"/>
  <c r="T455" i="24"/>
  <c r="X457" i="24"/>
  <c r="T457" i="24"/>
  <c r="X459" i="24"/>
  <c r="T459" i="24"/>
  <c r="X461" i="24"/>
  <c r="T461" i="24"/>
  <c r="X463" i="24"/>
  <c r="T463" i="24"/>
  <c r="X465" i="24"/>
  <c r="T465" i="24"/>
  <c r="X467" i="24"/>
  <c r="T467" i="24"/>
  <c r="X469" i="24"/>
  <c r="T469" i="24"/>
  <c r="X471" i="24"/>
  <c r="T471" i="24"/>
  <c r="X473" i="24"/>
  <c r="T473" i="24"/>
  <c r="X475" i="24"/>
  <c r="T475" i="24"/>
  <c r="X477" i="24"/>
  <c r="T477" i="24"/>
  <c r="X479" i="24"/>
  <c r="T479" i="24"/>
  <c r="X481" i="24"/>
  <c r="T481" i="24"/>
  <c r="X483" i="24"/>
  <c r="T483" i="24"/>
  <c r="X485" i="24"/>
  <c r="T485" i="24"/>
  <c r="X487" i="24"/>
  <c r="T487" i="24"/>
  <c r="X491" i="24"/>
  <c r="T491" i="24"/>
  <c r="X495" i="24"/>
  <c r="X488" i="24"/>
  <c r="T488" i="24"/>
  <c r="V489" i="24"/>
  <c r="N491" i="24"/>
  <c r="X492" i="24"/>
  <c r="T492" i="24"/>
  <c r="V493" i="24"/>
  <c r="N495" i="24"/>
  <c r="X456" i="24"/>
  <c r="T456" i="24"/>
  <c r="X458" i="24"/>
  <c r="T458" i="24"/>
  <c r="X460" i="24"/>
  <c r="T460" i="24"/>
  <c r="X462" i="24"/>
  <c r="T462" i="24"/>
  <c r="X464" i="24"/>
  <c r="T464" i="24"/>
  <c r="X466" i="24"/>
  <c r="T466" i="24"/>
  <c r="X468" i="24"/>
  <c r="T468" i="24"/>
  <c r="X470" i="24"/>
  <c r="T470" i="24"/>
  <c r="X472" i="24"/>
  <c r="T472" i="24"/>
  <c r="X474" i="24"/>
  <c r="T474" i="24"/>
  <c r="X476" i="24"/>
  <c r="T476" i="24"/>
  <c r="X478" i="24"/>
  <c r="T478" i="24"/>
  <c r="X480" i="24"/>
  <c r="T480" i="24"/>
  <c r="X482" i="24"/>
  <c r="T482" i="24"/>
  <c r="X484" i="24"/>
  <c r="T484" i="24"/>
  <c r="X486" i="24"/>
  <c r="T486" i="24"/>
  <c r="X489" i="24"/>
  <c r="T489" i="24"/>
  <c r="X493" i="24"/>
  <c r="T493" i="24"/>
  <c r="V495" i="24"/>
  <c r="N496" i="24"/>
  <c r="W497" i="24"/>
  <c r="V497" i="24"/>
  <c r="W498" i="24"/>
  <c r="S498" i="24"/>
  <c r="V498" i="24"/>
  <c r="W499" i="24"/>
  <c r="V499" i="24"/>
  <c r="W500" i="24"/>
  <c r="S500" i="24"/>
  <c r="V500" i="24"/>
  <c r="W501" i="24"/>
  <c r="S501" i="24"/>
  <c r="V501" i="24"/>
  <c r="W502" i="24"/>
  <c r="V502" i="24"/>
  <c r="W503" i="24"/>
  <c r="S503" i="24"/>
  <c r="V503" i="24"/>
  <c r="W504" i="24"/>
  <c r="V504" i="24"/>
  <c r="W505" i="24"/>
  <c r="S505" i="24"/>
  <c r="V505" i="24"/>
  <c r="W506" i="24"/>
  <c r="S506" i="24"/>
  <c r="V506" i="24"/>
  <c r="W507" i="24"/>
  <c r="S507" i="24"/>
  <c r="V507" i="24"/>
  <c r="W508" i="24"/>
  <c r="V508" i="24"/>
  <c r="W509" i="24"/>
  <c r="S509" i="24"/>
  <c r="V509" i="24"/>
  <c r="W510" i="24"/>
  <c r="S510" i="24"/>
  <c r="V510" i="24"/>
  <c r="W511" i="24"/>
  <c r="S511" i="24"/>
  <c r="V511" i="24"/>
  <c r="W512" i="24"/>
  <c r="S512" i="24"/>
  <c r="V512" i="24"/>
  <c r="W513" i="24"/>
  <c r="S513" i="24"/>
  <c r="V513" i="24"/>
  <c r="W514" i="24"/>
  <c r="S514" i="24"/>
  <c r="V514" i="24"/>
  <c r="W515" i="24"/>
  <c r="V515" i="24"/>
  <c r="W516" i="24"/>
  <c r="S516" i="24"/>
  <c r="V516" i="24"/>
  <c r="W517" i="24"/>
  <c r="S517" i="24"/>
  <c r="V517" i="24"/>
  <c r="W518" i="24"/>
  <c r="V518" i="24"/>
  <c r="W519" i="24"/>
  <c r="S519" i="24"/>
  <c r="V519" i="24"/>
  <c r="W520" i="24"/>
  <c r="V520" i="24"/>
  <c r="W521" i="24"/>
  <c r="S521" i="24"/>
  <c r="V521" i="24"/>
  <c r="W522" i="24"/>
  <c r="V522" i="24"/>
  <c r="W523" i="24"/>
  <c r="S523" i="24"/>
  <c r="V523" i="24"/>
  <c r="W524" i="24"/>
  <c r="S524" i="24"/>
  <c r="V524" i="24"/>
  <c r="W525" i="24"/>
  <c r="S525" i="24"/>
  <c r="V525" i="24"/>
  <c r="W526" i="24"/>
  <c r="S526" i="24"/>
  <c r="V526" i="24"/>
  <c r="W527" i="24"/>
  <c r="S527" i="24"/>
  <c r="V527" i="24"/>
  <c r="W528" i="24"/>
  <c r="S528" i="24"/>
  <c r="V528" i="24"/>
  <c r="W529" i="24"/>
  <c r="S529" i="24"/>
  <c r="V529" i="24"/>
  <c r="W530" i="24"/>
  <c r="S530" i="24"/>
  <c r="V530" i="24"/>
  <c r="W531" i="24"/>
  <c r="S531" i="24"/>
  <c r="V531" i="24"/>
  <c r="W532" i="24"/>
  <c r="S532" i="24"/>
  <c r="V532" i="24"/>
  <c r="W533" i="24"/>
  <c r="S533" i="24"/>
  <c r="V533" i="24"/>
  <c r="W534" i="24"/>
  <c r="S534" i="24"/>
  <c r="V534" i="24"/>
  <c r="W535" i="24"/>
  <c r="S535" i="24"/>
  <c r="V535" i="24"/>
  <c r="W536" i="24"/>
  <c r="S536" i="24"/>
  <c r="V536" i="24"/>
  <c r="W537" i="24"/>
  <c r="S537" i="24"/>
  <c r="V537" i="24"/>
  <c r="I205" i="23"/>
  <c r="K23" i="23" s="1"/>
  <c r="I208" i="23"/>
  <c r="K26" i="23" s="1"/>
  <c r="I209" i="23"/>
  <c r="K27" i="23" s="1"/>
  <c r="F72" i="23"/>
  <c r="G23" i="23"/>
  <c r="S102" i="23"/>
  <c r="L204" i="23"/>
  <c r="L206" i="23"/>
  <c r="L208" i="23"/>
  <c r="R215" i="23"/>
  <c r="L72" i="23" s="1"/>
  <c r="E77" i="23"/>
  <c r="R220" i="23"/>
  <c r="L77" i="23" s="1"/>
  <c r="X230" i="23"/>
  <c r="D217" i="23" s="1"/>
  <c r="F60" i="23" s="1"/>
  <c r="T234" i="23"/>
  <c r="T235" i="23"/>
  <c r="N204" i="23"/>
  <c r="E210" i="23"/>
  <c r="G28" i="23" s="1"/>
  <c r="I204" i="23"/>
  <c r="K22" i="23" s="1"/>
  <c r="I207" i="23"/>
  <c r="K25" i="23" s="1"/>
  <c r="G221" i="23"/>
  <c r="I64" i="23" s="1"/>
  <c r="X233" i="23"/>
  <c r="T233" i="23"/>
  <c r="G25" i="23"/>
  <c r="L207" i="23"/>
  <c r="E25" i="23"/>
  <c r="P207" i="23"/>
  <c r="J46" i="23" s="1"/>
  <c r="I25" i="23"/>
  <c r="L209" i="23"/>
  <c r="E27" i="23"/>
  <c r="P209" i="23"/>
  <c r="J48" i="23" s="1"/>
  <c r="I27" i="23"/>
  <c r="N209" i="23"/>
  <c r="H48" i="23" s="1"/>
  <c r="C210" i="23"/>
  <c r="E28" i="23" s="1"/>
  <c r="X101" i="23"/>
  <c r="T101" i="23"/>
  <c r="I206" i="23"/>
  <c r="K24" i="23" s="1"/>
  <c r="E23" i="23"/>
  <c r="I23" i="23"/>
  <c r="F61" i="23"/>
  <c r="Q101" i="23"/>
  <c r="S101" i="23" s="1"/>
  <c r="O210" i="23"/>
  <c r="I49" i="23" s="1"/>
  <c r="P221" i="23"/>
  <c r="J78" i="23" s="1"/>
  <c r="E73" i="23"/>
  <c r="R216" i="23"/>
  <c r="L73" i="23" s="1"/>
  <c r="X228" i="23"/>
  <c r="T228" i="23"/>
  <c r="R218" i="23"/>
  <c r="L75" i="23" s="1"/>
  <c r="X232" i="23"/>
  <c r="H219" i="23" s="1"/>
  <c r="J62" i="23" s="1"/>
  <c r="T232" i="23"/>
  <c r="Q234" i="23"/>
  <c r="S234" i="23" s="1"/>
  <c r="Q235" i="23"/>
  <c r="S235" i="23" s="1"/>
  <c r="V228" i="23"/>
  <c r="W228" i="23" s="1"/>
  <c r="V230" i="23"/>
  <c r="W230" i="23" s="1"/>
  <c r="V232" i="23"/>
  <c r="W232" i="23" s="1"/>
  <c r="V233" i="23"/>
  <c r="W233" i="23" s="1"/>
  <c r="V234" i="23"/>
  <c r="W234" i="23" s="1"/>
  <c r="T231" i="23" l="1"/>
  <c r="M206" i="23"/>
  <c r="F24" i="23"/>
  <c r="X231" i="23"/>
  <c r="F219" i="23" s="1"/>
  <c r="H62" i="23" s="1"/>
  <c r="V235" i="23"/>
  <c r="W235" i="23" s="1"/>
  <c r="R205" i="23"/>
  <c r="L44" i="23" s="1"/>
  <c r="K221" i="23"/>
  <c r="E78" i="23" s="1"/>
  <c r="D6" i="36"/>
  <c r="L18" i="36"/>
  <c r="AH17" i="36"/>
  <c r="AH18" i="36" s="1"/>
  <c r="AH19" i="36" s="1"/>
  <c r="AH20" i="36"/>
  <c r="AH21" i="36" s="1"/>
  <c r="AH22" i="36" s="1"/>
  <c r="AH23" i="36" s="1"/>
  <c r="AH24"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H43" i="36" s="1"/>
  <c r="AH44" i="36" s="1"/>
  <c r="AH45" i="36" s="1"/>
  <c r="AH46" i="36" s="1"/>
  <c r="AH47" i="36" s="1"/>
  <c r="AH48" i="36" s="1"/>
  <c r="AH49" i="36" s="1"/>
  <c r="AH50" i="36" s="1"/>
  <c r="AH51" i="36" s="1"/>
  <c r="AH52" i="36" s="1"/>
  <c r="AH53" i="36" s="1"/>
  <c r="AH54" i="36" s="1"/>
  <c r="AH55" i="36" s="1"/>
  <c r="AH56" i="36" s="1"/>
  <c r="AH57" i="36" s="1"/>
  <c r="AH58" i="36" s="1"/>
  <c r="AH59" i="36" s="1"/>
  <c r="AK4" i="36" s="1"/>
  <c r="V19" i="36"/>
  <c r="H694" i="35"/>
  <c r="G694" i="35"/>
  <c r="K694" i="35" s="1"/>
  <c r="F76" i="23"/>
  <c r="L221" i="23"/>
  <c r="F78" i="23" s="1"/>
  <c r="R219" i="23"/>
  <c r="L76" i="23" s="1"/>
  <c r="J26" i="23"/>
  <c r="Q208" i="23"/>
  <c r="K47" i="23" s="1"/>
  <c r="M221" i="23"/>
  <c r="G78" i="23" s="1"/>
  <c r="Q210" i="23"/>
  <c r="K49" i="23" s="1"/>
  <c r="K43" i="23"/>
  <c r="R217" i="23"/>
  <c r="L74" i="23" s="1"/>
  <c r="M31" i="24"/>
  <c r="C31" i="24"/>
  <c r="R208" i="23"/>
  <c r="L47" i="23" s="1"/>
  <c r="F47" i="23"/>
  <c r="E59" i="23"/>
  <c r="I216" i="23"/>
  <c r="K59" i="23" s="1"/>
  <c r="H221" i="23"/>
  <c r="J64" i="23" s="1"/>
  <c r="R206" i="23"/>
  <c r="L45" i="23" s="1"/>
  <c r="F45" i="23"/>
  <c r="P210" i="23"/>
  <c r="J49" i="23" s="1"/>
  <c r="C217" i="23"/>
  <c r="C221" i="23" s="1"/>
  <c r="E64" i="23" s="1"/>
  <c r="F48" i="23"/>
  <c r="R209" i="23"/>
  <c r="L48" i="23" s="1"/>
  <c r="F46" i="23"/>
  <c r="R207" i="23"/>
  <c r="L46" i="23" s="1"/>
  <c r="D221" i="23"/>
  <c r="F64" i="23" s="1"/>
  <c r="R204" i="23"/>
  <c r="L43" i="23" s="1"/>
  <c r="L210" i="23"/>
  <c r="F49" i="23" s="1"/>
  <c r="F43" i="23"/>
  <c r="I219" i="23"/>
  <c r="K62" i="23" s="1"/>
  <c r="F221" i="23"/>
  <c r="H64" i="23" s="1"/>
  <c r="H43" i="23"/>
  <c r="N210" i="23"/>
  <c r="H49" i="23" s="1"/>
  <c r="E58" i="23"/>
  <c r="I215" i="23"/>
  <c r="K58" i="23" s="1"/>
  <c r="G45" i="23" l="1"/>
  <c r="M210" i="23"/>
  <c r="G49" i="23" s="1"/>
  <c r="AK5" i="36"/>
  <c r="L19" i="36"/>
  <c r="L20" i="36" s="1"/>
  <c r="L21" i="36" s="1"/>
  <c r="L22" i="36" s="1"/>
  <c r="L23" i="36" s="1"/>
  <c r="L24" i="36" s="1"/>
  <c r="L25" i="36" s="1"/>
  <c r="L26" i="36" s="1"/>
  <c r="L27" i="36" s="1"/>
  <c r="L28" i="36" s="1"/>
  <c r="L29" i="36" s="1"/>
  <c r="L30" i="36" s="1"/>
  <c r="L31" i="36" s="1"/>
  <c r="L32" i="36" s="1"/>
  <c r="L33" i="36" s="1"/>
  <c r="L34" i="36" s="1"/>
  <c r="L35" i="36" s="1"/>
  <c r="L36" i="36" s="1"/>
  <c r="L37" i="36" s="1"/>
  <c r="L38" i="36" s="1"/>
  <c r="L40" i="36" s="1"/>
  <c r="L41" i="36" s="1"/>
  <c r="L42" i="36" s="1"/>
  <c r="L43" i="36" s="1"/>
  <c r="L44" i="36" s="1"/>
  <c r="L45" i="36" s="1"/>
  <c r="L46" i="36" s="1"/>
  <c r="L47" i="36" s="1"/>
  <c r="L48" i="36" s="1"/>
  <c r="L49" i="36" s="1"/>
  <c r="L50" i="36" s="1"/>
  <c r="L51" i="36" s="1"/>
  <c r="L52" i="36" s="1"/>
  <c r="N5" i="36" s="1"/>
  <c r="D7" i="36"/>
  <c r="V20" i="36"/>
  <c r="V21" i="36" s="1"/>
  <c r="V22" i="36" s="1"/>
  <c r="V23" i="36" s="1"/>
  <c r="V24" i="36" s="1"/>
  <c r="V25" i="36" s="1"/>
  <c r="V26" i="36" s="1"/>
  <c r="V27" i="36" s="1"/>
  <c r="V28" i="36" s="1"/>
  <c r="V31" i="36" s="1"/>
  <c r="V32" i="36" s="1"/>
  <c r="V33" i="36" s="1"/>
  <c r="V34" i="36" s="1"/>
  <c r="V35" i="36" s="1"/>
  <c r="V36" i="36" s="1"/>
  <c r="V37" i="36" s="1"/>
  <c r="V38" i="36" s="1"/>
  <c r="V39" i="36" s="1"/>
  <c r="V40" i="36" s="1"/>
  <c r="V41" i="36" s="1"/>
  <c r="V42" i="36" s="1"/>
  <c r="V43" i="36" s="1"/>
  <c r="V44" i="36" s="1"/>
  <c r="V45" i="36" s="1"/>
  <c r="V46" i="36" s="1"/>
  <c r="V47" i="36" s="1"/>
  <c r="V48" i="36" s="1"/>
  <c r="V49" i="36" s="1"/>
  <c r="V50" i="36" s="1"/>
  <c r="V51" i="36" s="1"/>
  <c r="V52" i="36" s="1"/>
  <c r="V53" i="36" s="1"/>
  <c r="V54" i="36" s="1"/>
  <c r="V55" i="36" s="1"/>
  <c r="V56" i="36" s="1"/>
  <c r="V57" i="36" s="1"/>
  <c r="V58" i="36" s="1"/>
  <c r="V59" i="36" s="1"/>
  <c r="V60" i="36" s="1"/>
  <c r="V61" i="36" s="1"/>
  <c r="V62" i="36" s="1"/>
  <c r="X5" i="36" s="1"/>
  <c r="I217" i="23"/>
  <c r="K60" i="23" s="1"/>
  <c r="E60" i="23"/>
  <c r="N6" i="36" l="1"/>
  <c r="X6" i="36"/>
  <c r="X7" i="36" s="1"/>
  <c r="D8" i="36"/>
  <c r="AK6" i="36"/>
  <c r="E240" i="18"/>
  <c r="D240" i="18"/>
  <c r="C240" i="18"/>
  <c r="S222" i="18"/>
  <c r="N222" i="18"/>
  <c r="C222" i="18"/>
  <c r="V220" i="18"/>
  <c r="U220" i="18"/>
  <c r="T220" i="18"/>
  <c r="S220" i="18"/>
  <c r="R220" i="18"/>
  <c r="Q220" i="18"/>
  <c r="P220" i="18"/>
  <c r="O220" i="18"/>
  <c r="N220" i="18"/>
  <c r="K220" i="18"/>
  <c r="J220" i="18"/>
  <c r="I220" i="18"/>
  <c r="H220" i="18"/>
  <c r="G220" i="18"/>
  <c r="F220" i="18"/>
  <c r="E220" i="18"/>
  <c r="D220" i="18"/>
  <c r="C220" i="18"/>
  <c r="L208" i="18"/>
  <c r="S202" i="18"/>
  <c r="N202" i="18"/>
  <c r="C202" i="18"/>
  <c r="V200" i="18"/>
  <c r="U200" i="18"/>
  <c r="T200" i="18"/>
  <c r="S200" i="18"/>
  <c r="R200" i="18"/>
  <c r="Q200" i="18"/>
  <c r="P200" i="18"/>
  <c r="O200" i="18"/>
  <c r="N200" i="18"/>
  <c r="K200" i="18"/>
  <c r="J200" i="18"/>
  <c r="I200" i="18"/>
  <c r="H200" i="18"/>
  <c r="G200" i="18"/>
  <c r="F200" i="18"/>
  <c r="E200" i="18"/>
  <c r="D200" i="18"/>
  <c r="C200" i="18"/>
  <c r="L188" i="18"/>
  <c r="S182" i="18"/>
  <c r="N182" i="18"/>
  <c r="C182" i="18"/>
  <c r="V180" i="18"/>
  <c r="U180" i="18"/>
  <c r="T180" i="18"/>
  <c r="S180" i="18"/>
  <c r="R180" i="18"/>
  <c r="Q180" i="18"/>
  <c r="P180" i="18"/>
  <c r="O180" i="18"/>
  <c r="N180" i="18"/>
  <c r="K180" i="18"/>
  <c r="J180" i="18"/>
  <c r="I180" i="18"/>
  <c r="H180" i="18"/>
  <c r="G180" i="18"/>
  <c r="F180" i="18"/>
  <c r="E180" i="18"/>
  <c r="D180" i="18"/>
  <c r="C180" i="18"/>
  <c r="L168" i="18"/>
  <c r="S162" i="18"/>
  <c r="N162" i="18"/>
  <c r="C162" i="18"/>
  <c r="V160" i="18"/>
  <c r="U160" i="18"/>
  <c r="T160" i="18"/>
  <c r="S160" i="18"/>
  <c r="R160" i="18"/>
  <c r="Q160" i="18"/>
  <c r="P160" i="18"/>
  <c r="O160" i="18"/>
  <c r="N160" i="18"/>
  <c r="K160" i="18"/>
  <c r="J160" i="18"/>
  <c r="I160" i="18"/>
  <c r="H160" i="18"/>
  <c r="G160" i="18"/>
  <c r="F160" i="18"/>
  <c r="E160" i="18"/>
  <c r="D160" i="18"/>
  <c r="C160" i="18"/>
  <c r="L148" i="18"/>
  <c r="S142" i="18"/>
  <c r="N142" i="18"/>
  <c r="C142" i="18"/>
  <c r="V140" i="18"/>
  <c r="U140" i="18"/>
  <c r="T140" i="18"/>
  <c r="S140" i="18"/>
  <c r="R140" i="18"/>
  <c r="Q140" i="18"/>
  <c r="P140" i="18"/>
  <c r="O140" i="18"/>
  <c r="N140" i="18"/>
  <c r="K140" i="18"/>
  <c r="J140" i="18"/>
  <c r="I140" i="18"/>
  <c r="H140" i="18"/>
  <c r="G140" i="18"/>
  <c r="F140" i="18"/>
  <c r="E140" i="18"/>
  <c r="D140" i="18"/>
  <c r="C140" i="18"/>
  <c r="L128" i="18"/>
  <c r="S122" i="18"/>
  <c r="N122" i="18"/>
  <c r="C122" i="18"/>
  <c r="V120" i="18"/>
  <c r="U120" i="18"/>
  <c r="T120" i="18"/>
  <c r="S120" i="18"/>
  <c r="R120" i="18"/>
  <c r="Q120" i="18"/>
  <c r="P120" i="18"/>
  <c r="O120" i="18"/>
  <c r="N120" i="18"/>
  <c r="K120" i="18"/>
  <c r="J120" i="18"/>
  <c r="I120" i="18"/>
  <c r="H120" i="18"/>
  <c r="G120" i="18"/>
  <c r="F120" i="18"/>
  <c r="E120" i="18"/>
  <c r="D120" i="18"/>
  <c r="C120" i="18"/>
  <c r="L108" i="18"/>
  <c r="S102" i="18"/>
  <c r="N102" i="18"/>
  <c r="C102" i="18"/>
  <c r="V100" i="18"/>
  <c r="U100" i="18"/>
  <c r="T100" i="18"/>
  <c r="S100" i="18"/>
  <c r="R100" i="18"/>
  <c r="Q100" i="18"/>
  <c r="P100" i="18"/>
  <c r="O100" i="18"/>
  <c r="N100" i="18"/>
  <c r="K100" i="18"/>
  <c r="J100" i="18"/>
  <c r="I100" i="18"/>
  <c r="H100" i="18"/>
  <c r="G100" i="18"/>
  <c r="F100" i="18"/>
  <c r="E100" i="18"/>
  <c r="D100" i="18"/>
  <c r="C100" i="18"/>
  <c r="L88" i="18"/>
  <c r="S82" i="18"/>
  <c r="N82" i="18"/>
  <c r="C82" i="18"/>
  <c r="V80" i="18"/>
  <c r="U80" i="18"/>
  <c r="T80" i="18"/>
  <c r="S80" i="18"/>
  <c r="R80" i="18"/>
  <c r="Q80" i="18"/>
  <c r="P80" i="18"/>
  <c r="O80" i="18"/>
  <c r="N80" i="18"/>
  <c r="K80" i="18"/>
  <c r="J80" i="18"/>
  <c r="I80" i="18"/>
  <c r="H80" i="18"/>
  <c r="G80" i="18"/>
  <c r="F80" i="18"/>
  <c r="E80" i="18"/>
  <c r="D80" i="18"/>
  <c r="C80" i="18"/>
  <c r="L68" i="18"/>
  <c r="S62" i="18"/>
  <c r="N62" i="18"/>
  <c r="C62" i="18"/>
  <c r="V60" i="18"/>
  <c r="U60" i="18"/>
  <c r="T60" i="18"/>
  <c r="S60" i="18"/>
  <c r="R60" i="18"/>
  <c r="Q60" i="18"/>
  <c r="P60" i="18"/>
  <c r="O60" i="18"/>
  <c r="N60" i="18"/>
  <c r="K60" i="18"/>
  <c r="J60" i="18"/>
  <c r="I60" i="18"/>
  <c r="H60" i="18"/>
  <c r="G60" i="18"/>
  <c r="F60" i="18"/>
  <c r="E60" i="18"/>
  <c r="D60" i="18"/>
  <c r="C60" i="18"/>
  <c r="L48" i="18"/>
  <c r="S42" i="18"/>
  <c r="N42" i="18"/>
  <c r="C42" i="18"/>
  <c r="GH35" i="18"/>
  <c r="E235" i="18" s="1"/>
  <c r="GG35" i="18"/>
  <c r="D235" i="18" s="1"/>
  <c r="GF35" i="18"/>
  <c r="C235" i="18" s="1"/>
  <c r="GE35" i="18"/>
  <c r="V215" i="18" s="1"/>
  <c r="GD35" i="18"/>
  <c r="U215" i="18" s="1"/>
  <c r="GC35" i="18"/>
  <c r="T215" i="18" s="1"/>
  <c r="GB35" i="18"/>
  <c r="S215" i="18" s="1"/>
  <c r="GA35" i="18"/>
  <c r="R215" i="18" s="1"/>
  <c r="FZ35" i="18"/>
  <c r="Q215" i="18" s="1"/>
  <c r="FY35" i="18"/>
  <c r="P215" i="18" s="1"/>
  <c r="FX35" i="18"/>
  <c r="O215" i="18" s="1"/>
  <c r="FW35" i="18"/>
  <c r="N215" i="18" s="1"/>
  <c r="FV35" i="18"/>
  <c r="K215" i="18" s="1"/>
  <c r="FU35" i="18"/>
  <c r="J215" i="18" s="1"/>
  <c r="FT35" i="18"/>
  <c r="I215" i="18" s="1"/>
  <c r="FS35" i="18"/>
  <c r="H215" i="18" s="1"/>
  <c r="FR35" i="18"/>
  <c r="G215" i="18" s="1"/>
  <c r="FQ35" i="18"/>
  <c r="F215" i="18" s="1"/>
  <c r="FP35" i="18"/>
  <c r="E215" i="18" s="1"/>
  <c r="FO35" i="18"/>
  <c r="D215" i="18" s="1"/>
  <c r="FN35" i="18"/>
  <c r="C215" i="18" s="1"/>
  <c r="FM35" i="18"/>
  <c r="V195" i="18" s="1"/>
  <c r="FL35" i="18"/>
  <c r="U195" i="18" s="1"/>
  <c r="FK35" i="18"/>
  <c r="T195" i="18" s="1"/>
  <c r="FJ35" i="18"/>
  <c r="S195" i="18" s="1"/>
  <c r="FI35" i="18"/>
  <c r="R195" i="18" s="1"/>
  <c r="FH35" i="18"/>
  <c r="Q195" i="18" s="1"/>
  <c r="FG35" i="18"/>
  <c r="P195" i="18" s="1"/>
  <c r="FF35" i="18"/>
  <c r="O195" i="18" s="1"/>
  <c r="FE35" i="18"/>
  <c r="N195" i="18" s="1"/>
  <c r="FD35" i="18"/>
  <c r="K195" i="18" s="1"/>
  <c r="FC35" i="18"/>
  <c r="J195" i="18" s="1"/>
  <c r="FB35" i="18"/>
  <c r="I195" i="18" s="1"/>
  <c r="FA35" i="18"/>
  <c r="H195" i="18" s="1"/>
  <c r="EZ35" i="18"/>
  <c r="G195" i="18" s="1"/>
  <c r="EY35" i="18"/>
  <c r="F195" i="18" s="1"/>
  <c r="EX35" i="18"/>
  <c r="E195" i="18" s="1"/>
  <c r="EW35" i="18"/>
  <c r="D195" i="18" s="1"/>
  <c r="EV35" i="18"/>
  <c r="C195" i="18" s="1"/>
  <c r="EU35" i="18"/>
  <c r="V175" i="18" s="1"/>
  <c r="ET35" i="18"/>
  <c r="U175" i="18" s="1"/>
  <c r="ES35" i="18"/>
  <c r="T175" i="18" s="1"/>
  <c r="ER35" i="18"/>
  <c r="S175" i="18" s="1"/>
  <c r="EQ35" i="18"/>
  <c r="R175" i="18" s="1"/>
  <c r="EP35" i="18"/>
  <c r="Q175" i="18" s="1"/>
  <c r="EO35" i="18"/>
  <c r="P175" i="18" s="1"/>
  <c r="EN35" i="18"/>
  <c r="O175" i="18" s="1"/>
  <c r="EM35" i="18"/>
  <c r="N175" i="18" s="1"/>
  <c r="EL35" i="18"/>
  <c r="K175" i="18" s="1"/>
  <c r="EK35" i="18"/>
  <c r="J175" i="18" s="1"/>
  <c r="EJ35" i="18"/>
  <c r="I175" i="18" s="1"/>
  <c r="EI35" i="18"/>
  <c r="H175" i="18" s="1"/>
  <c r="EH35" i="18"/>
  <c r="G175" i="18" s="1"/>
  <c r="EG35" i="18"/>
  <c r="F175" i="18" s="1"/>
  <c r="EF35" i="18"/>
  <c r="E175" i="18" s="1"/>
  <c r="EE35" i="18"/>
  <c r="D175" i="18" s="1"/>
  <c r="ED35" i="18"/>
  <c r="C175" i="18" s="1"/>
  <c r="EC35" i="18"/>
  <c r="V155" i="18" s="1"/>
  <c r="EB35" i="18"/>
  <c r="U155" i="18" s="1"/>
  <c r="EA35" i="18"/>
  <c r="T155" i="18" s="1"/>
  <c r="DZ35" i="18"/>
  <c r="S155" i="18" s="1"/>
  <c r="DY35" i="18"/>
  <c r="R155" i="18" s="1"/>
  <c r="DX35" i="18"/>
  <c r="Q155" i="18" s="1"/>
  <c r="DW35" i="18"/>
  <c r="P155" i="18" s="1"/>
  <c r="DV35" i="18"/>
  <c r="O155" i="18" s="1"/>
  <c r="DU35" i="18"/>
  <c r="N155" i="18" s="1"/>
  <c r="DT35" i="18"/>
  <c r="K155" i="18" s="1"/>
  <c r="DS35" i="18"/>
  <c r="J155" i="18" s="1"/>
  <c r="DR35" i="18"/>
  <c r="I155" i="18" s="1"/>
  <c r="DQ35" i="18"/>
  <c r="H155" i="18" s="1"/>
  <c r="DP35" i="18"/>
  <c r="G155" i="18" s="1"/>
  <c r="DO35" i="18"/>
  <c r="F155" i="18" s="1"/>
  <c r="DN35" i="18"/>
  <c r="E155" i="18" s="1"/>
  <c r="DM35" i="18"/>
  <c r="D155" i="18" s="1"/>
  <c r="DL35" i="18"/>
  <c r="C155" i="18" s="1"/>
  <c r="DK35" i="18"/>
  <c r="V135" i="18" s="1"/>
  <c r="DJ35" i="18"/>
  <c r="U135" i="18" s="1"/>
  <c r="DI35" i="18"/>
  <c r="T135" i="18" s="1"/>
  <c r="DH35" i="18"/>
  <c r="S135" i="18" s="1"/>
  <c r="DG35" i="18"/>
  <c r="R135" i="18" s="1"/>
  <c r="DF35" i="18"/>
  <c r="Q135" i="18" s="1"/>
  <c r="DE35" i="18"/>
  <c r="P135" i="18" s="1"/>
  <c r="DD35" i="18"/>
  <c r="O135" i="18" s="1"/>
  <c r="DC35" i="18"/>
  <c r="N135" i="18" s="1"/>
  <c r="DB35" i="18"/>
  <c r="K135" i="18" s="1"/>
  <c r="DA35" i="18"/>
  <c r="J135" i="18" s="1"/>
  <c r="CZ35" i="18"/>
  <c r="I135" i="18" s="1"/>
  <c r="CY35" i="18"/>
  <c r="H135" i="18" s="1"/>
  <c r="CX35" i="18"/>
  <c r="G135" i="18" s="1"/>
  <c r="CW35" i="18"/>
  <c r="F135" i="18" s="1"/>
  <c r="CV35" i="18"/>
  <c r="E135" i="18" s="1"/>
  <c r="CU35" i="18"/>
  <c r="D135" i="18" s="1"/>
  <c r="CT35" i="18"/>
  <c r="C135" i="18" s="1"/>
  <c r="CS35" i="18"/>
  <c r="CR35" i="18"/>
  <c r="CQ35" i="18"/>
  <c r="CP35" i="18"/>
  <c r="V115" i="18" s="1"/>
  <c r="CO35" i="18"/>
  <c r="U115" i="18" s="1"/>
  <c r="CN35" i="18"/>
  <c r="T115" i="18" s="1"/>
  <c r="CM35" i="18"/>
  <c r="S115" i="18" s="1"/>
  <c r="CL35" i="18"/>
  <c r="R115" i="18" s="1"/>
  <c r="CK35" i="18"/>
  <c r="Q115" i="18" s="1"/>
  <c r="CJ35" i="18"/>
  <c r="P115" i="18" s="1"/>
  <c r="CI35" i="18"/>
  <c r="O115" i="18" s="1"/>
  <c r="CH35" i="18"/>
  <c r="N115" i="18" s="1"/>
  <c r="CG35" i="18"/>
  <c r="K115" i="18" s="1"/>
  <c r="CF35" i="18"/>
  <c r="J115" i="18" s="1"/>
  <c r="CE35" i="18"/>
  <c r="I115" i="18" s="1"/>
  <c r="CD35" i="18"/>
  <c r="H115" i="18" s="1"/>
  <c r="CC35" i="18"/>
  <c r="G115" i="18" s="1"/>
  <c r="CB35" i="18"/>
  <c r="F115" i="18" s="1"/>
  <c r="CA35" i="18"/>
  <c r="E115" i="18" s="1"/>
  <c r="BZ35" i="18"/>
  <c r="D115" i="18" s="1"/>
  <c r="BY35" i="18"/>
  <c r="C115" i="18" s="1"/>
  <c r="BX35" i="18"/>
  <c r="V95" i="18" s="1"/>
  <c r="BW35" i="18"/>
  <c r="U95" i="18" s="1"/>
  <c r="BV35" i="18"/>
  <c r="T95" i="18" s="1"/>
  <c r="BU35" i="18"/>
  <c r="S95" i="18" s="1"/>
  <c r="BT35" i="18"/>
  <c r="R95" i="18" s="1"/>
  <c r="BS35" i="18"/>
  <c r="Q95" i="18" s="1"/>
  <c r="BR35" i="18"/>
  <c r="P95" i="18" s="1"/>
  <c r="BQ35" i="18"/>
  <c r="O95" i="18" s="1"/>
  <c r="BP35" i="18"/>
  <c r="N95" i="18" s="1"/>
  <c r="BO35" i="18"/>
  <c r="K95" i="18" s="1"/>
  <c r="BN35" i="18"/>
  <c r="J95" i="18" s="1"/>
  <c r="BM35" i="18"/>
  <c r="I95" i="18" s="1"/>
  <c r="BL35" i="18"/>
  <c r="H95" i="18" s="1"/>
  <c r="BK35" i="18"/>
  <c r="G95" i="18" s="1"/>
  <c r="BJ35" i="18"/>
  <c r="F95" i="18" s="1"/>
  <c r="BI35" i="18"/>
  <c r="E95" i="18" s="1"/>
  <c r="BH35" i="18"/>
  <c r="D95" i="18" s="1"/>
  <c r="BG35" i="18"/>
  <c r="C95" i="18" s="1"/>
  <c r="BF35" i="18"/>
  <c r="V75" i="18" s="1"/>
  <c r="BE35" i="18"/>
  <c r="U75" i="18" s="1"/>
  <c r="BD35" i="18"/>
  <c r="T75" i="18" s="1"/>
  <c r="BC35" i="18"/>
  <c r="S75" i="18" s="1"/>
  <c r="BB35" i="18"/>
  <c r="R75" i="18" s="1"/>
  <c r="BA35" i="18"/>
  <c r="Q75" i="18" s="1"/>
  <c r="AZ35" i="18"/>
  <c r="P75" i="18" s="1"/>
  <c r="AY35" i="18"/>
  <c r="O75" i="18" s="1"/>
  <c r="AX35" i="18"/>
  <c r="N75" i="18" s="1"/>
  <c r="AW35" i="18"/>
  <c r="K75" i="18" s="1"/>
  <c r="AV35" i="18"/>
  <c r="J75" i="18" s="1"/>
  <c r="AU35" i="18"/>
  <c r="I75" i="18" s="1"/>
  <c r="AT35" i="18"/>
  <c r="H75" i="18" s="1"/>
  <c r="AS35" i="18"/>
  <c r="G75" i="18" s="1"/>
  <c r="AR35" i="18"/>
  <c r="F75" i="18" s="1"/>
  <c r="AQ35" i="18"/>
  <c r="E75" i="18" s="1"/>
  <c r="AP35" i="18"/>
  <c r="D75" i="18" s="1"/>
  <c r="AO35" i="18"/>
  <c r="C75" i="18" s="1"/>
  <c r="AN35" i="18"/>
  <c r="V55" i="18" s="1"/>
  <c r="AM35" i="18"/>
  <c r="U55" i="18" s="1"/>
  <c r="AL35" i="18"/>
  <c r="T55" i="18" s="1"/>
  <c r="AK35" i="18"/>
  <c r="S55" i="18" s="1"/>
  <c r="AJ35" i="18"/>
  <c r="R55" i="18" s="1"/>
  <c r="AI35" i="18"/>
  <c r="Q55" i="18" s="1"/>
  <c r="AH35" i="18"/>
  <c r="P55" i="18" s="1"/>
  <c r="AG35" i="18"/>
  <c r="O55" i="18" s="1"/>
  <c r="AF35" i="18"/>
  <c r="N55" i="18" s="1"/>
  <c r="AE35" i="18"/>
  <c r="K55" i="18" s="1"/>
  <c r="AD35" i="18"/>
  <c r="J55" i="18" s="1"/>
  <c r="AC35" i="18"/>
  <c r="I55" i="18" s="1"/>
  <c r="AB35" i="18"/>
  <c r="H55" i="18" s="1"/>
  <c r="AA35" i="18"/>
  <c r="G55" i="18" s="1"/>
  <c r="Z35" i="18"/>
  <c r="F55" i="18" s="1"/>
  <c r="Y35" i="18"/>
  <c r="E55" i="18" s="1"/>
  <c r="X35" i="18"/>
  <c r="D55" i="18" s="1"/>
  <c r="W35" i="18"/>
  <c r="C55" i="18" s="1"/>
  <c r="V35" i="18"/>
  <c r="U35" i="18"/>
  <c r="T35" i="18"/>
  <c r="S35" i="18"/>
  <c r="R35" i="18"/>
  <c r="Q35" i="18"/>
  <c r="P35" i="18"/>
  <c r="O35" i="18"/>
  <c r="N35" i="18"/>
  <c r="K35" i="18"/>
  <c r="K33" i="18"/>
  <c r="C33" i="18"/>
  <c r="GI28" i="18"/>
  <c r="L28" i="18"/>
  <c r="K28" i="18"/>
  <c r="K29" i="18" s="1"/>
  <c r="C28" i="18"/>
  <c r="H26" i="18"/>
  <c r="G26" i="18"/>
  <c r="F26" i="18"/>
  <c r="E26" i="18"/>
  <c r="D26" i="18"/>
  <c r="GH25" i="18"/>
  <c r="E225" i="18" s="1"/>
  <c r="GG25" i="18"/>
  <c r="D225" i="18" s="1"/>
  <c r="GF25" i="18"/>
  <c r="C225" i="18" s="1"/>
  <c r="GE25" i="18"/>
  <c r="GD25" i="18"/>
  <c r="U205" i="18" s="1"/>
  <c r="GC25" i="18"/>
  <c r="T205" i="18" s="1"/>
  <c r="GB25" i="18"/>
  <c r="S205" i="18" s="1"/>
  <c r="GA25" i="18"/>
  <c r="FZ25" i="18"/>
  <c r="Q205" i="18" s="1"/>
  <c r="FY25" i="18"/>
  <c r="P205" i="18" s="1"/>
  <c r="FX25" i="18"/>
  <c r="O205" i="18" s="1"/>
  <c r="FW25" i="18"/>
  <c r="FV25" i="18"/>
  <c r="K205" i="18" s="1"/>
  <c r="FU25" i="18"/>
  <c r="J205" i="18" s="1"/>
  <c r="FT25" i="18"/>
  <c r="I205" i="18" s="1"/>
  <c r="FS25" i="18"/>
  <c r="FR25" i="18"/>
  <c r="G205" i="18" s="1"/>
  <c r="FQ25" i="18"/>
  <c r="F205" i="18" s="1"/>
  <c r="FP25" i="18"/>
  <c r="E205" i="18" s="1"/>
  <c r="FO25" i="18"/>
  <c r="FN25" i="18"/>
  <c r="C205" i="18" s="1"/>
  <c r="FM25" i="18"/>
  <c r="V185" i="18" s="1"/>
  <c r="FL25" i="18"/>
  <c r="U185" i="18" s="1"/>
  <c r="FK25" i="18"/>
  <c r="FJ25" i="18"/>
  <c r="S185" i="18" s="1"/>
  <c r="FI25" i="18"/>
  <c r="R185" i="18" s="1"/>
  <c r="FH25" i="18"/>
  <c r="Q185" i="18" s="1"/>
  <c r="FG25" i="18"/>
  <c r="FF25" i="18"/>
  <c r="O185" i="18" s="1"/>
  <c r="FE25" i="18"/>
  <c r="N185" i="18" s="1"/>
  <c r="FD25" i="18"/>
  <c r="K185" i="18" s="1"/>
  <c r="FC25" i="18"/>
  <c r="FB25" i="18"/>
  <c r="I185" i="18" s="1"/>
  <c r="FA25" i="18"/>
  <c r="H185" i="18" s="1"/>
  <c r="EZ25" i="18"/>
  <c r="G185" i="18" s="1"/>
  <c r="EY25" i="18"/>
  <c r="EX25" i="18"/>
  <c r="E185" i="18" s="1"/>
  <c r="EW25" i="18"/>
  <c r="D185" i="18" s="1"/>
  <c r="EV25" i="18"/>
  <c r="C185" i="18" s="1"/>
  <c r="EU25" i="18"/>
  <c r="ET25" i="18"/>
  <c r="U165" i="18" s="1"/>
  <c r="ES25" i="18"/>
  <c r="T165" i="18" s="1"/>
  <c r="ER25" i="18"/>
  <c r="S165" i="18" s="1"/>
  <c r="EQ25" i="18"/>
  <c r="EP25" i="18"/>
  <c r="Q165" i="18" s="1"/>
  <c r="EO25" i="18"/>
  <c r="P165" i="18" s="1"/>
  <c r="EN25" i="18"/>
  <c r="O165" i="18" s="1"/>
  <c r="EM25" i="18"/>
  <c r="EL25" i="18"/>
  <c r="K165" i="18" s="1"/>
  <c r="EK25" i="18"/>
  <c r="J165" i="18" s="1"/>
  <c r="EJ25" i="18"/>
  <c r="I165" i="18" s="1"/>
  <c r="EI25" i="18"/>
  <c r="EH25" i="18"/>
  <c r="G165" i="18" s="1"/>
  <c r="EG25" i="18"/>
  <c r="F165" i="18" s="1"/>
  <c r="EF25" i="18"/>
  <c r="E165" i="18" s="1"/>
  <c r="EE25" i="18"/>
  <c r="ED25" i="18"/>
  <c r="C165" i="18" s="1"/>
  <c r="EC25" i="18"/>
  <c r="V145" i="18" s="1"/>
  <c r="EB25" i="18"/>
  <c r="U145" i="18" s="1"/>
  <c r="EA25" i="18"/>
  <c r="DZ25" i="18"/>
  <c r="S145" i="18" s="1"/>
  <c r="DY25" i="18"/>
  <c r="R145" i="18" s="1"/>
  <c r="DX25" i="18"/>
  <c r="Q145" i="18" s="1"/>
  <c r="DW25" i="18"/>
  <c r="DV25" i="18"/>
  <c r="O145" i="18" s="1"/>
  <c r="DU25" i="18"/>
  <c r="N145" i="18" s="1"/>
  <c r="DT25" i="18"/>
  <c r="K145" i="18" s="1"/>
  <c r="DS25" i="18"/>
  <c r="DR25" i="18"/>
  <c r="I145" i="18" s="1"/>
  <c r="DQ25" i="18"/>
  <c r="H145" i="18" s="1"/>
  <c r="DP25" i="18"/>
  <c r="G145" i="18" s="1"/>
  <c r="DO25" i="18"/>
  <c r="DN25" i="18"/>
  <c r="E145" i="18" s="1"/>
  <c r="DM25" i="18"/>
  <c r="D145" i="18" s="1"/>
  <c r="DL25" i="18"/>
  <c r="C145" i="18" s="1"/>
  <c r="DK25" i="18"/>
  <c r="DJ25" i="18"/>
  <c r="U125" i="18" s="1"/>
  <c r="DI25" i="18"/>
  <c r="T125" i="18" s="1"/>
  <c r="DH25" i="18"/>
  <c r="S125" i="18" s="1"/>
  <c r="DG25" i="18"/>
  <c r="DF25" i="18"/>
  <c r="Q125" i="18" s="1"/>
  <c r="DE25" i="18"/>
  <c r="P125" i="18" s="1"/>
  <c r="DD25" i="18"/>
  <c r="O125" i="18" s="1"/>
  <c r="DC25" i="18"/>
  <c r="DB25" i="18"/>
  <c r="K125" i="18" s="1"/>
  <c r="DA25" i="18"/>
  <c r="J125" i="18" s="1"/>
  <c r="CZ25" i="18"/>
  <c r="I125" i="18" s="1"/>
  <c r="CY25" i="18"/>
  <c r="CX25" i="18"/>
  <c r="G125" i="18" s="1"/>
  <c r="CW25" i="18"/>
  <c r="F125" i="18" s="1"/>
  <c r="CV25" i="18"/>
  <c r="E125" i="18" s="1"/>
  <c r="CU25" i="18"/>
  <c r="CT25" i="18"/>
  <c r="C125" i="18" s="1"/>
  <c r="CS25" i="18"/>
  <c r="CS26" i="18" s="1"/>
  <c r="CR25" i="18"/>
  <c r="CR26" i="18" s="1"/>
  <c r="CQ25" i="18"/>
  <c r="CP25" i="18"/>
  <c r="V105" i="18" s="1"/>
  <c r="CO25" i="18"/>
  <c r="U105" i="18" s="1"/>
  <c r="CN25" i="18"/>
  <c r="T105" i="18" s="1"/>
  <c r="CM25" i="18"/>
  <c r="CL25" i="18"/>
  <c r="R105" i="18" s="1"/>
  <c r="CK25" i="18"/>
  <c r="Q105" i="18" s="1"/>
  <c r="CJ25" i="18"/>
  <c r="P105" i="18" s="1"/>
  <c r="CI25" i="18"/>
  <c r="CH25" i="18"/>
  <c r="N105" i="18" s="1"/>
  <c r="CG25" i="18"/>
  <c r="K105" i="18" s="1"/>
  <c r="CF25" i="18"/>
  <c r="J105" i="18" s="1"/>
  <c r="CE25" i="18"/>
  <c r="CD25" i="18"/>
  <c r="H105" i="18" s="1"/>
  <c r="CC25" i="18"/>
  <c r="G105" i="18" s="1"/>
  <c r="CB25" i="18"/>
  <c r="F105" i="18" s="1"/>
  <c r="CA25" i="18"/>
  <c r="BZ25" i="18"/>
  <c r="D105" i="18" s="1"/>
  <c r="BY25" i="18"/>
  <c r="C105" i="18" s="1"/>
  <c r="BX25" i="18"/>
  <c r="V85" i="18" s="1"/>
  <c r="BW25" i="18"/>
  <c r="BV25" i="18"/>
  <c r="T85" i="18" s="1"/>
  <c r="BU25" i="18"/>
  <c r="S85" i="18" s="1"/>
  <c r="BT25" i="18"/>
  <c r="R85" i="18" s="1"/>
  <c r="BS25" i="18"/>
  <c r="BR25" i="18"/>
  <c r="P85" i="18" s="1"/>
  <c r="BQ25" i="18"/>
  <c r="O85" i="18" s="1"/>
  <c r="BP25" i="18"/>
  <c r="N85" i="18" s="1"/>
  <c r="BO25" i="18"/>
  <c r="BN25" i="18"/>
  <c r="J85" i="18" s="1"/>
  <c r="BM25" i="18"/>
  <c r="I85" i="18" s="1"/>
  <c r="BL25" i="18"/>
  <c r="H85" i="18" s="1"/>
  <c r="BK25" i="18"/>
  <c r="BJ25" i="18"/>
  <c r="F85" i="18" s="1"/>
  <c r="BI25" i="18"/>
  <c r="E85" i="18" s="1"/>
  <c r="BH25" i="18"/>
  <c r="D85" i="18" s="1"/>
  <c r="BG25" i="18"/>
  <c r="BF25" i="18"/>
  <c r="V65" i="18" s="1"/>
  <c r="BE25" i="18"/>
  <c r="U65" i="18" s="1"/>
  <c r="BD25" i="18"/>
  <c r="T65" i="18" s="1"/>
  <c r="BC25" i="18"/>
  <c r="BB25" i="18"/>
  <c r="R65" i="18" s="1"/>
  <c r="BA25" i="18"/>
  <c r="Q65" i="18" s="1"/>
  <c r="AZ25" i="18"/>
  <c r="P65" i="18" s="1"/>
  <c r="AY25" i="18"/>
  <c r="AX25" i="18"/>
  <c r="N65" i="18" s="1"/>
  <c r="AW25" i="18"/>
  <c r="K65" i="18" s="1"/>
  <c r="AV25" i="18"/>
  <c r="J65" i="18" s="1"/>
  <c r="AU25" i="18"/>
  <c r="AT25" i="18"/>
  <c r="H65" i="18" s="1"/>
  <c r="AS25" i="18"/>
  <c r="G65" i="18" s="1"/>
  <c r="AR25" i="18"/>
  <c r="F65" i="18" s="1"/>
  <c r="AQ25" i="18"/>
  <c r="AP25" i="18"/>
  <c r="D65" i="18" s="1"/>
  <c r="AO25" i="18"/>
  <c r="C65" i="18" s="1"/>
  <c r="AN25" i="18"/>
  <c r="V45" i="18" s="1"/>
  <c r="AM25" i="18"/>
  <c r="AL25" i="18"/>
  <c r="T45" i="18" s="1"/>
  <c r="AK25" i="18"/>
  <c r="S45" i="18" s="1"/>
  <c r="AJ25" i="18"/>
  <c r="R45" i="18" s="1"/>
  <c r="AI25" i="18"/>
  <c r="AH25" i="18"/>
  <c r="P45" i="18" s="1"/>
  <c r="AG25" i="18"/>
  <c r="O45" i="18" s="1"/>
  <c r="AF25" i="18"/>
  <c r="N45" i="18" s="1"/>
  <c r="AE25" i="18"/>
  <c r="AD25" i="18"/>
  <c r="J45" i="18" s="1"/>
  <c r="AC25" i="18"/>
  <c r="I45" i="18" s="1"/>
  <c r="AB25" i="18"/>
  <c r="AA25" i="18"/>
  <c r="Z25" i="18"/>
  <c r="F45" i="18" s="1"/>
  <c r="Y25" i="18"/>
  <c r="E45" i="18" s="1"/>
  <c r="X25" i="18"/>
  <c r="D45" i="18" s="1"/>
  <c r="W25" i="18"/>
  <c r="V25" i="18"/>
  <c r="U25" i="18"/>
  <c r="T25" i="18"/>
  <c r="S25" i="18"/>
  <c r="R25" i="18"/>
  <c r="Q25" i="18"/>
  <c r="P25" i="18"/>
  <c r="P26" i="18" s="1"/>
  <c r="O25" i="18"/>
  <c r="O26" i="18" s="1"/>
  <c r="N25" i="18"/>
  <c r="GF24" i="18"/>
  <c r="C224" i="18" s="1"/>
  <c r="GC24" i="18"/>
  <c r="T204" i="18" s="1"/>
  <c r="FZ24" i="18"/>
  <c r="Q204" i="18" s="1"/>
  <c r="FW24" i="18"/>
  <c r="N204" i="18" s="1"/>
  <c r="FT24" i="18"/>
  <c r="I204" i="18" s="1"/>
  <c r="FQ24" i="18"/>
  <c r="F204" i="18" s="1"/>
  <c r="FN24" i="18"/>
  <c r="C204" i="18" s="1"/>
  <c r="FK24" i="18"/>
  <c r="T184" i="18" s="1"/>
  <c r="FH24" i="18"/>
  <c r="Q184" i="18" s="1"/>
  <c r="FE24" i="18"/>
  <c r="N184" i="18" s="1"/>
  <c r="FB24" i="18"/>
  <c r="I184" i="18" s="1"/>
  <c r="EY24" i="18"/>
  <c r="F184" i="18" s="1"/>
  <c r="EV24" i="18"/>
  <c r="C184" i="18" s="1"/>
  <c r="ES24" i="18"/>
  <c r="T164" i="18" s="1"/>
  <c r="EP24" i="18"/>
  <c r="Q164" i="18" s="1"/>
  <c r="EM24" i="18"/>
  <c r="N164" i="18" s="1"/>
  <c r="EJ24" i="18"/>
  <c r="I164" i="18" s="1"/>
  <c r="EG24" i="18"/>
  <c r="F164" i="18" s="1"/>
  <c r="ED24" i="18"/>
  <c r="C164" i="18" s="1"/>
  <c r="EA24" i="18"/>
  <c r="T144" i="18" s="1"/>
  <c r="DX24" i="18"/>
  <c r="Q144" i="18" s="1"/>
  <c r="DU24" i="18"/>
  <c r="N144" i="18" s="1"/>
  <c r="DR24" i="18"/>
  <c r="I144" i="18" s="1"/>
  <c r="DO24" i="18"/>
  <c r="F144" i="18" s="1"/>
  <c r="DL24" i="18"/>
  <c r="C144" i="18" s="1"/>
  <c r="DI24" i="18"/>
  <c r="T124" i="18" s="1"/>
  <c r="DF24" i="18"/>
  <c r="Q124" i="18" s="1"/>
  <c r="DC24" i="18"/>
  <c r="N124" i="18" s="1"/>
  <c r="CZ24" i="18"/>
  <c r="I124" i="18" s="1"/>
  <c r="CW24" i="18"/>
  <c r="F124" i="18" s="1"/>
  <c r="CT24" i="18"/>
  <c r="C124" i="18" s="1"/>
  <c r="CQ24" i="18"/>
  <c r="CN24" i="18"/>
  <c r="T104" i="18" s="1"/>
  <c r="CK24" i="18"/>
  <c r="Q104" i="18" s="1"/>
  <c r="CH24" i="18"/>
  <c r="N104" i="18" s="1"/>
  <c r="CE24" i="18"/>
  <c r="I104" i="18" s="1"/>
  <c r="CB24" i="18"/>
  <c r="F104" i="18" s="1"/>
  <c r="BY24" i="18"/>
  <c r="C104" i="18" s="1"/>
  <c r="BV24" i="18"/>
  <c r="T84" i="18" s="1"/>
  <c r="BS24" i="18"/>
  <c r="Q84" i="18" s="1"/>
  <c r="BP24" i="18"/>
  <c r="N84" i="18" s="1"/>
  <c r="BM24" i="18"/>
  <c r="I84" i="18" s="1"/>
  <c r="BJ24" i="18"/>
  <c r="F84" i="18" s="1"/>
  <c r="BG24" i="18"/>
  <c r="C84" i="18" s="1"/>
  <c r="BD24" i="18"/>
  <c r="T64" i="18" s="1"/>
  <c r="BA24" i="18"/>
  <c r="Q64" i="18" s="1"/>
  <c r="AX24" i="18"/>
  <c r="N64" i="18" s="1"/>
  <c r="AU24" i="18"/>
  <c r="I64" i="18" s="1"/>
  <c r="AR24" i="18"/>
  <c r="F64" i="18" s="1"/>
  <c r="AO24" i="18"/>
  <c r="C64" i="18" s="1"/>
  <c r="AL24" i="18"/>
  <c r="T44" i="18" s="1"/>
  <c r="AI24" i="18"/>
  <c r="Q44" i="18" s="1"/>
  <c r="AF24" i="18"/>
  <c r="N44" i="18" s="1"/>
  <c r="AC24" i="18"/>
  <c r="I44" i="18" s="1"/>
  <c r="Z24" i="18"/>
  <c r="F44" i="18" s="1"/>
  <c r="W24" i="18"/>
  <c r="C44" i="18" s="1"/>
  <c r="T24" i="18"/>
  <c r="Q24" i="18"/>
  <c r="N24" i="18"/>
  <c r="D24" i="18"/>
  <c r="GG23" i="18"/>
  <c r="D223" i="18" s="1"/>
  <c r="GF23" i="18"/>
  <c r="C223" i="18" s="1"/>
  <c r="GD23" i="18"/>
  <c r="U203" i="18" s="1"/>
  <c r="GC23" i="18"/>
  <c r="T203" i="18" s="1"/>
  <c r="GA23" i="18"/>
  <c r="R203" i="18" s="1"/>
  <c r="FZ23" i="18"/>
  <c r="Q203" i="18" s="1"/>
  <c r="FX23" i="18"/>
  <c r="O203" i="18" s="1"/>
  <c r="FW23" i="18"/>
  <c r="N203" i="18" s="1"/>
  <c r="FU23" i="18"/>
  <c r="J203" i="18" s="1"/>
  <c r="FT23" i="18"/>
  <c r="I203" i="18" s="1"/>
  <c r="FR23" i="18"/>
  <c r="G203" i="18" s="1"/>
  <c r="FQ23" i="18"/>
  <c r="F203" i="18" s="1"/>
  <c r="FO23" i="18"/>
  <c r="D203" i="18" s="1"/>
  <c r="FN23" i="18"/>
  <c r="C203" i="18" s="1"/>
  <c r="FL23" i="18"/>
  <c r="U183" i="18" s="1"/>
  <c r="FK23" i="18"/>
  <c r="T183" i="18" s="1"/>
  <c r="FI23" i="18"/>
  <c r="R183" i="18" s="1"/>
  <c r="FH23" i="18"/>
  <c r="Q183" i="18" s="1"/>
  <c r="FF23" i="18"/>
  <c r="O183" i="18" s="1"/>
  <c r="FE23" i="18"/>
  <c r="N183" i="18" s="1"/>
  <c r="FC23" i="18"/>
  <c r="J183" i="18" s="1"/>
  <c r="FB23" i="18"/>
  <c r="I183" i="18" s="1"/>
  <c r="EZ23" i="18"/>
  <c r="G183" i="18" s="1"/>
  <c r="EY23" i="18"/>
  <c r="F183" i="18" s="1"/>
  <c r="EW23" i="18"/>
  <c r="D183" i="18" s="1"/>
  <c r="EV23" i="18"/>
  <c r="C183" i="18" s="1"/>
  <c r="ET23" i="18"/>
  <c r="U163" i="18" s="1"/>
  <c r="ES23" i="18"/>
  <c r="T163" i="18" s="1"/>
  <c r="EQ23" i="18"/>
  <c r="R163" i="18" s="1"/>
  <c r="EP23" i="18"/>
  <c r="Q163" i="18" s="1"/>
  <c r="EN23" i="18"/>
  <c r="O163" i="18" s="1"/>
  <c r="EM23" i="18"/>
  <c r="N163" i="18" s="1"/>
  <c r="EK23" i="18"/>
  <c r="J163" i="18" s="1"/>
  <c r="EJ23" i="18"/>
  <c r="I163" i="18" s="1"/>
  <c r="EH23" i="18"/>
  <c r="G163" i="18" s="1"/>
  <c r="EG23" i="18"/>
  <c r="F163" i="18" s="1"/>
  <c r="EE23" i="18"/>
  <c r="D163" i="18" s="1"/>
  <c r="ED23" i="18"/>
  <c r="C163" i="18" s="1"/>
  <c r="EB23" i="18"/>
  <c r="U143" i="18" s="1"/>
  <c r="EA23" i="18"/>
  <c r="T143" i="18" s="1"/>
  <c r="DY23" i="18"/>
  <c r="R143" i="18" s="1"/>
  <c r="DX23" i="18"/>
  <c r="Q143" i="18" s="1"/>
  <c r="DV23" i="18"/>
  <c r="O143" i="18" s="1"/>
  <c r="DU23" i="18"/>
  <c r="N143" i="18" s="1"/>
  <c r="DS23" i="18"/>
  <c r="J143" i="18" s="1"/>
  <c r="DR23" i="18"/>
  <c r="I143" i="18" s="1"/>
  <c r="DP23" i="18"/>
  <c r="G143" i="18" s="1"/>
  <c r="DO23" i="18"/>
  <c r="F143" i="18" s="1"/>
  <c r="DM23" i="18"/>
  <c r="D143" i="18" s="1"/>
  <c r="DL23" i="18"/>
  <c r="C143" i="18" s="1"/>
  <c r="DJ23" i="18"/>
  <c r="U123" i="18" s="1"/>
  <c r="DI23" i="18"/>
  <c r="T123" i="18" s="1"/>
  <c r="DG23" i="18"/>
  <c r="R123" i="18" s="1"/>
  <c r="DF23" i="18"/>
  <c r="Q123" i="18" s="1"/>
  <c r="DD23" i="18"/>
  <c r="O123" i="18" s="1"/>
  <c r="DC23" i="18"/>
  <c r="N123" i="18" s="1"/>
  <c r="DA23" i="18"/>
  <c r="J123" i="18" s="1"/>
  <c r="CZ23" i="18"/>
  <c r="I123" i="18" s="1"/>
  <c r="CX23" i="18"/>
  <c r="G123" i="18" s="1"/>
  <c r="CW23" i="18"/>
  <c r="F123" i="18" s="1"/>
  <c r="CU23" i="18"/>
  <c r="D123" i="18" s="1"/>
  <c r="CT23" i="18"/>
  <c r="C123" i="18" s="1"/>
  <c r="CR23" i="18"/>
  <c r="CQ23" i="18"/>
  <c r="CO23" i="18"/>
  <c r="U103" i="18" s="1"/>
  <c r="CN23" i="18"/>
  <c r="T103" i="18" s="1"/>
  <c r="CL23" i="18"/>
  <c r="R103" i="18" s="1"/>
  <c r="CK23" i="18"/>
  <c r="Q103" i="18" s="1"/>
  <c r="CI23" i="18"/>
  <c r="O103" i="18" s="1"/>
  <c r="CH23" i="18"/>
  <c r="N103" i="18" s="1"/>
  <c r="CF23" i="18"/>
  <c r="J103" i="18" s="1"/>
  <c r="CE23" i="18"/>
  <c r="I103" i="18" s="1"/>
  <c r="CC23" i="18"/>
  <c r="G103" i="18" s="1"/>
  <c r="CB23" i="18"/>
  <c r="F103" i="18" s="1"/>
  <c r="BZ23" i="18"/>
  <c r="D103" i="18" s="1"/>
  <c r="BY23" i="18"/>
  <c r="C103" i="18" s="1"/>
  <c r="BW23" i="18"/>
  <c r="U83" i="18" s="1"/>
  <c r="BV23" i="18"/>
  <c r="T83" i="18" s="1"/>
  <c r="BT23" i="18"/>
  <c r="R83" i="18" s="1"/>
  <c r="BS23" i="18"/>
  <c r="Q83" i="18" s="1"/>
  <c r="BQ23" i="18"/>
  <c r="O83" i="18" s="1"/>
  <c r="BP23" i="18"/>
  <c r="N83" i="18" s="1"/>
  <c r="BN23" i="18"/>
  <c r="J83" i="18" s="1"/>
  <c r="BM23" i="18"/>
  <c r="I83" i="18" s="1"/>
  <c r="BK23" i="18"/>
  <c r="G83" i="18" s="1"/>
  <c r="BJ23" i="18"/>
  <c r="F83" i="18" s="1"/>
  <c r="BH23" i="18"/>
  <c r="D83" i="18" s="1"/>
  <c r="BG23" i="18"/>
  <c r="C83" i="18" s="1"/>
  <c r="BE23" i="18"/>
  <c r="U63" i="18" s="1"/>
  <c r="BD23" i="18"/>
  <c r="T63" i="18" s="1"/>
  <c r="BB23" i="18"/>
  <c r="R63" i="18" s="1"/>
  <c r="BA23" i="18"/>
  <c r="Q63" i="18" s="1"/>
  <c r="AY23" i="18"/>
  <c r="O63" i="18" s="1"/>
  <c r="AX23" i="18"/>
  <c r="N63" i="18" s="1"/>
  <c r="AV23" i="18"/>
  <c r="J63" i="18" s="1"/>
  <c r="AU23" i="18"/>
  <c r="I63" i="18" s="1"/>
  <c r="AS23" i="18"/>
  <c r="G63" i="18" s="1"/>
  <c r="AR23" i="18"/>
  <c r="F63" i="18" s="1"/>
  <c r="AP23" i="18"/>
  <c r="D63" i="18" s="1"/>
  <c r="AO23" i="18"/>
  <c r="C63" i="18" s="1"/>
  <c r="AM23" i="18"/>
  <c r="U43" i="18" s="1"/>
  <c r="AL23" i="18"/>
  <c r="T43" i="18" s="1"/>
  <c r="AJ23" i="18"/>
  <c r="R43" i="18" s="1"/>
  <c r="AI23" i="18"/>
  <c r="Q43" i="18" s="1"/>
  <c r="AG23" i="18"/>
  <c r="O43" i="18" s="1"/>
  <c r="AF23" i="18"/>
  <c r="N43" i="18" s="1"/>
  <c r="AD23" i="18"/>
  <c r="J43" i="18" s="1"/>
  <c r="AC23" i="18"/>
  <c r="I43" i="18" s="1"/>
  <c r="AA23" i="18"/>
  <c r="G43" i="18" s="1"/>
  <c r="Z23" i="18"/>
  <c r="F43" i="18" s="1"/>
  <c r="X23" i="18"/>
  <c r="D43" i="18" s="1"/>
  <c r="W23" i="18"/>
  <c r="C43" i="18" s="1"/>
  <c r="U23" i="18"/>
  <c r="T23" i="18"/>
  <c r="R23" i="18"/>
  <c r="Q23" i="18"/>
  <c r="O23" i="18"/>
  <c r="N23" i="18"/>
  <c r="E23" i="18"/>
  <c r="DW19" i="18"/>
  <c r="DW29" i="18" s="1"/>
  <c r="J19" i="18"/>
  <c r="GH18" i="18"/>
  <c r="GH19" i="18" s="1"/>
  <c r="GH29" i="18" s="1"/>
  <c r="GG18" i="18"/>
  <c r="GG19" i="18" s="1"/>
  <c r="GG29" i="18" s="1"/>
  <c r="GF18" i="18"/>
  <c r="GF19" i="18" s="1"/>
  <c r="GF29" i="18" s="1"/>
  <c r="C229" i="18" s="1"/>
  <c r="GE18" i="18"/>
  <c r="GE19" i="18" s="1"/>
  <c r="GE29" i="18" s="1"/>
  <c r="GD18" i="18"/>
  <c r="GD19" i="18" s="1"/>
  <c r="GD29" i="18" s="1"/>
  <c r="GC18" i="18"/>
  <c r="GC19" i="18" s="1"/>
  <c r="GC29" i="18" s="1"/>
  <c r="GB18" i="18"/>
  <c r="GB19" i="18" s="1"/>
  <c r="GB29" i="18" s="1"/>
  <c r="GA18" i="18"/>
  <c r="GA19" i="18" s="1"/>
  <c r="GA29" i="18" s="1"/>
  <c r="FZ18" i="18"/>
  <c r="FZ19" i="18" s="1"/>
  <c r="FZ29" i="18" s="1"/>
  <c r="FY18" i="18"/>
  <c r="FY19" i="18" s="1"/>
  <c r="FY29" i="18" s="1"/>
  <c r="FX18" i="18"/>
  <c r="FX19" i="18" s="1"/>
  <c r="FX29" i="18" s="1"/>
  <c r="O209" i="18" s="1"/>
  <c r="FW18" i="18"/>
  <c r="FW19" i="18" s="1"/>
  <c r="FW29" i="18" s="1"/>
  <c r="FV18" i="18"/>
  <c r="FV19" i="18" s="1"/>
  <c r="FV29" i="18" s="1"/>
  <c r="FU18" i="18"/>
  <c r="FU19" i="18" s="1"/>
  <c r="FU29" i="18" s="1"/>
  <c r="FT18" i="18"/>
  <c r="FT19" i="18" s="1"/>
  <c r="FT29" i="18" s="1"/>
  <c r="FS18" i="18"/>
  <c r="FS19" i="18" s="1"/>
  <c r="FS29" i="18" s="1"/>
  <c r="FR18" i="18"/>
  <c r="FR19" i="18" s="1"/>
  <c r="FR29" i="18" s="1"/>
  <c r="FQ18" i="18"/>
  <c r="FQ19" i="18" s="1"/>
  <c r="FQ29" i="18" s="1"/>
  <c r="FP18" i="18"/>
  <c r="FP19" i="18" s="1"/>
  <c r="FP29" i="18" s="1"/>
  <c r="E209" i="18" s="1"/>
  <c r="FO18" i="18"/>
  <c r="FO19" i="18" s="1"/>
  <c r="FO29" i="18" s="1"/>
  <c r="FN18" i="18"/>
  <c r="FN19" i="18" s="1"/>
  <c r="FN29" i="18" s="1"/>
  <c r="FM18" i="18"/>
  <c r="FM19" i="18" s="1"/>
  <c r="FM29" i="18" s="1"/>
  <c r="FL18" i="18"/>
  <c r="FL19" i="18" s="1"/>
  <c r="FL29" i="18" s="1"/>
  <c r="FK18" i="18"/>
  <c r="FK19" i="18" s="1"/>
  <c r="FK29" i="18" s="1"/>
  <c r="FJ18" i="18"/>
  <c r="FJ19" i="18" s="1"/>
  <c r="FJ29" i="18" s="1"/>
  <c r="FI18" i="18"/>
  <c r="FI19" i="18" s="1"/>
  <c r="FI29" i="18" s="1"/>
  <c r="FH18" i="18"/>
  <c r="FH19" i="18" s="1"/>
  <c r="FH29" i="18" s="1"/>
  <c r="Q189" i="18" s="1"/>
  <c r="FG18" i="18"/>
  <c r="FG19" i="18" s="1"/>
  <c r="FG29" i="18" s="1"/>
  <c r="FF18" i="18"/>
  <c r="FF19" i="18" s="1"/>
  <c r="FF29" i="18" s="1"/>
  <c r="FE18" i="18"/>
  <c r="FE19" i="18" s="1"/>
  <c r="FE29" i="18" s="1"/>
  <c r="FD18" i="18"/>
  <c r="FD19" i="18" s="1"/>
  <c r="FD29" i="18" s="1"/>
  <c r="FC18" i="18"/>
  <c r="FC19" i="18" s="1"/>
  <c r="FC29" i="18" s="1"/>
  <c r="FB18" i="18"/>
  <c r="FB19" i="18" s="1"/>
  <c r="FB29" i="18" s="1"/>
  <c r="FA18" i="18"/>
  <c r="FA19" i="18" s="1"/>
  <c r="FA29" i="18" s="1"/>
  <c r="EZ18" i="18"/>
  <c r="EZ19" i="18" s="1"/>
  <c r="EZ29" i="18" s="1"/>
  <c r="G189" i="18" s="1"/>
  <c r="EY18" i="18"/>
  <c r="EY19" i="18" s="1"/>
  <c r="EY29" i="18" s="1"/>
  <c r="EX18" i="18"/>
  <c r="EX19" i="18" s="1"/>
  <c r="EX29" i="18" s="1"/>
  <c r="EW18" i="18"/>
  <c r="EW19" i="18" s="1"/>
  <c r="EW29" i="18" s="1"/>
  <c r="EV18" i="18"/>
  <c r="EV19" i="18" s="1"/>
  <c r="EV29" i="18" s="1"/>
  <c r="EU18" i="18"/>
  <c r="EU19" i="18" s="1"/>
  <c r="EU29" i="18" s="1"/>
  <c r="ET18" i="18"/>
  <c r="ET19" i="18" s="1"/>
  <c r="ET29" i="18" s="1"/>
  <c r="ES18" i="18"/>
  <c r="ES19" i="18" s="1"/>
  <c r="ES29" i="18" s="1"/>
  <c r="ER18" i="18"/>
  <c r="ER19" i="18" s="1"/>
  <c r="ER29" i="18" s="1"/>
  <c r="S169" i="18" s="1"/>
  <c r="EQ18" i="18"/>
  <c r="EQ19" i="18" s="1"/>
  <c r="EQ29" i="18" s="1"/>
  <c r="EP18" i="18"/>
  <c r="EP19" i="18" s="1"/>
  <c r="EP29" i="18" s="1"/>
  <c r="EO18" i="18"/>
  <c r="EO19" i="18" s="1"/>
  <c r="EO29" i="18" s="1"/>
  <c r="EN18" i="18"/>
  <c r="EN19" i="18" s="1"/>
  <c r="EN29" i="18" s="1"/>
  <c r="EM18" i="18"/>
  <c r="EM19" i="18" s="1"/>
  <c r="EM29" i="18" s="1"/>
  <c r="EL18" i="18"/>
  <c r="EL19" i="18" s="1"/>
  <c r="EL29" i="18" s="1"/>
  <c r="EK18" i="18"/>
  <c r="EK19" i="18" s="1"/>
  <c r="EK29" i="18" s="1"/>
  <c r="EJ18" i="18"/>
  <c r="EJ19" i="18" s="1"/>
  <c r="EJ29" i="18" s="1"/>
  <c r="I169" i="18" s="1"/>
  <c r="EI18" i="18"/>
  <c r="EI19" i="18" s="1"/>
  <c r="EI29" i="18" s="1"/>
  <c r="EH18" i="18"/>
  <c r="EH19" i="18" s="1"/>
  <c r="EH29" i="18" s="1"/>
  <c r="EG18" i="18"/>
  <c r="EG19" i="18" s="1"/>
  <c r="EG29" i="18" s="1"/>
  <c r="EF18" i="18"/>
  <c r="EF19" i="18" s="1"/>
  <c r="EF29" i="18" s="1"/>
  <c r="EE18" i="18"/>
  <c r="EE19" i="18" s="1"/>
  <c r="EE29" i="18" s="1"/>
  <c r="ED18" i="18"/>
  <c r="ED19" i="18" s="1"/>
  <c r="ED29" i="18" s="1"/>
  <c r="EC18" i="18"/>
  <c r="EC19" i="18" s="1"/>
  <c r="EC29" i="18" s="1"/>
  <c r="EB18" i="18"/>
  <c r="EB19" i="18" s="1"/>
  <c r="EB29" i="18" s="1"/>
  <c r="U149" i="18" s="1"/>
  <c r="EA18" i="18"/>
  <c r="EA19" i="18" s="1"/>
  <c r="EA29" i="18" s="1"/>
  <c r="DZ18" i="18"/>
  <c r="DZ19" i="18" s="1"/>
  <c r="DZ29" i="18" s="1"/>
  <c r="DY18" i="18"/>
  <c r="DY19" i="18" s="1"/>
  <c r="DY29" i="18" s="1"/>
  <c r="DX18" i="18"/>
  <c r="DX19" i="18" s="1"/>
  <c r="DX29" i="18" s="1"/>
  <c r="DW18" i="18"/>
  <c r="DV18" i="18"/>
  <c r="DV19" i="18" s="1"/>
  <c r="DV29" i="18" s="1"/>
  <c r="DU18" i="18"/>
  <c r="DU19" i="18" s="1"/>
  <c r="DU29" i="18" s="1"/>
  <c r="DT18" i="18"/>
  <c r="DT19" i="18" s="1"/>
  <c r="DT29" i="18" s="1"/>
  <c r="K149" i="18" s="1"/>
  <c r="DS18" i="18"/>
  <c r="DS19" i="18" s="1"/>
  <c r="DS29" i="18" s="1"/>
  <c r="DR18" i="18"/>
  <c r="DR19" i="18" s="1"/>
  <c r="DR29" i="18" s="1"/>
  <c r="DQ18" i="18"/>
  <c r="DQ19" i="18" s="1"/>
  <c r="DQ29" i="18" s="1"/>
  <c r="DP18" i="18"/>
  <c r="DP19" i="18" s="1"/>
  <c r="DP29" i="18" s="1"/>
  <c r="DO18" i="18"/>
  <c r="DO19" i="18" s="1"/>
  <c r="DO29" i="18" s="1"/>
  <c r="DN18" i="18"/>
  <c r="DN19" i="18" s="1"/>
  <c r="DN29" i="18" s="1"/>
  <c r="DM18" i="18"/>
  <c r="DM19" i="18" s="1"/>
  <c r="DM29" i="18" s="1"/>
  <c r="DL18" i="18"/>
  <c r="DL19" i="18" s="1"/>
  <c r="DL29" i="18" s="1"/>
  <c r="C149" i="18" s="1"/>
  <c r="DK18" i="18"/>
  <c r="DK19" i="18" s="1"/>
  <c r="DK29" i="18" s="1"/>
  <c r="DJ18" i="18"/>
  <c r="DJ19" i="18" s="1"/>
  <c r="DJ29" i="18" s="1"/>
  <c r="DI18" i="18"/>
  <c r="DI19" i="18" s="1"/>
  <c r="DI29" i="18" s="1"/>
  <c r="DH18" i="18"/>
  <c r="DH19" i="18" s="1"/>
  <c r="DH29" i="18" s="1"/>
  <c r="DG18" i="18"/>
  <c r="DG19" i="18" s="1"/>
  <c r="DG29" i="18" s="1"/>
  <c r="DF18" i="18"/>
  <c r="DF19" i="18" s="1"/>
  <c r="DF29" i="18" s="1"/>
  <c r="DE18" i="18"/>
  <c r="DE19" i="18" s="1"/>
  <c r="DE29" i="18" s="1"/>
  <c r="DD18" i="18"/>
  <c r="DD19" i="18" s="1"/>
  <c r="DD29" i="18" s="1"/>
  <c r="O129" i="18" s="1"/>
  <c r="DC18" i="18"/>
  <c r="DC19" i="18" s="1"/>
  <c r="DC29" i="18" s="1"/>
  <c r="DB18" i="18"/>
  <c r="DB19" i="18" s="1"/>
  <c r="DB29" i="18" s="1"/>
  <c r="DA18" i="18"/>
  <c r="DA19" i="18" s="1"/>
  <c r="DA29" i="18" s="1"/>
  <c r="CZ18" i="18"/>
  <c r="CZ19" i="18" s="1"/>
  <c r="CZ29" i="18" s="1"/>
  <c r="CY18" i="18"/>
  <c r="CY19" i="18" s="1"/>
  <c r="CY29" i="18" s="1"/>
  <c r="CX18" i="18"/>
  <c r="CX19" i="18" s="1"/>
  <c r="CX29" i="18" s="1"/>
  <c r="CW18" i="18"/>
  <c r="CW19" i="18" s="1"/>
  <c r="CW29" i="18" s="1"/>
  <c r="CV18" i="18"/>
  <c r="CV19" i="18" s="1"/>
  <c r="CV29" i="18" s="1"/>
  <c r="E129" i="18" s="1"/>
  <c r="CU18" i="18"/>
  <c r="CU19" i="18" s="1"/>
  <c r="CU29" i="18" s="1"/>
  <c r="CT18" i="18"/>
  <c r="CT19" i="18" s="1"/>
  <c r="CT29" i="18" s="1"/>
  <c r="CS18" i="18"/>
  <c r="CS19" i="18" s="1"/>
  <c r="CS29" i="18" s="1"/>
  <c r="CR18" i="18"/>
  <c r="CR19" i="18" s="1"/>
  <c r="CR29" i="18" s="1"/>
  <c r="CQ18" i="18"/>
  <c r="CQ19" i="18" s="1"/>
  <c r="CQ29" i="18" s="1"/>
  <c r="CQ31" i="18" s="1"/>
  <c r="CP18" i="18"/>
  <c r="CP19" i="18" s="1"/>
  <c r="CP29" i="18" s="1"/>
  <c r="CO18" i="18"/>
  <c r="CO19" i="18" s="1"/>
  <c r="CO29" i="18" s="1"/>
  <c r="CN18" i="18"/>
  <c r="CN19" i="18" s="1"/>
  <c r="CN29" i="18" s="1"/>
  <c r="T109" i="18" s="1"/>
  <c r="CM18" i="18"/>
  <c r="CM19" i="18" s="1"/>
  <c r="CM29" i="18" s="1"/>
  <c r="CL18" i="18"/>
  <c r="CL19" i="18" s="1"/>
  <c r="CL29" i="18" s="1"/>
  <c r="CK18" i="18"/>
  <c r="CK19" i="18" s="1"/>
  <c r="CK29" i="18" s="1"/>
  <c r="CJ18" i="18"/>
  <c r="CJ19" i="18" s="1"/>
  <c r="CJ29" i="18" s="1"/>
  <c r="CI18" i="18"/>
  <c r="CI19" i="18" s="1"/>
  <c r="CI29" i="18" s="1"/>
  <c r="CH18" i="18"/>
  <c r="CH19" i="18" s="1"/>
  <c r="CH29" i="18" s="1"/>
  <c r="CG18" i="18"/>
  <c r="CG19" i="18" s="1"/>
  <c r="CG29" i="18" s="1"/>
  <c r="CF18" i="18"/>
  <c r="CF19" i="18" s="1"/>
  <c r="CF29" i="18" s="1"/>
  <c r="CE18" i="18"/>
  <c r="CE19" i="18" s="1"/>
  <c r="CE29" i="18" s="1"/>
  <c r="CD18" i="18"/>
  <c r="CD19" i="18" s="1"/>
  <c r="CD29" i="18" s="1"/>
  <c r="CC18" i="18"/>
  <c r="CC19" i="18" s="1"/>
  <c r="CC29" i="18" s="1"/>
  <c r="CB18" i="18"/>
  <c r="CB19" i="18" s="1"/>
  <c r="CB29" i="18" s="1"/>
  <c r="CA18" i="18"/>
  <c r="CA19" i="18" s="1"/>
  <c r="CA29" i="18" s="1"/>
  <c r="BZ18" i="18"/>
  <c r="BZ19" i="18" s="1"/>
  <c r="BZ29" i="18" s="1"/>
  <c r="BY18" i="18"/>
  <c r="BY19" i="18" s="1"/>
  <c r="BY29" i="18" s="1"/>
  <c r="BX18" i="18"/>
  <c r="BX19" i="18" s="1"/>
  <c r="BX29" i="18" s="1"/>
  <c r="V89" i="18" s="1"/>
  <c r="BW18" i="18"/>
  <c r="BW19" i="18" s="1"/>
  <c r="BW29" i="18" s="1"/>
  <c r="BV18" i="18"/>
  <c r="BV19" i="18" s="1"/>
  <c r="BV29" i="18" s="1"/>
  <c r="BU18" i="18"/>
  <c r="BU19" i="18" s="1"/>
  <c r="BU29" i="18" s="1"/>
  <c r="BT18" i="18"/>
  <c r="BT19" i="18" s="1"/>
  <c r="BT29" i="18" s="1"/>
  <c r="BS18" i="18"/>
  <c r="BS19" i="18" s="1"/>
  <c r="BS29" i="18" s="1"/>
  <c r="BR18" i="18"/>
  <c r="BR19" i="18" s="1"/>
  <c r="BR29" i="18" s="1"/>
  <c r="BQ18" i="18"/>
  <c r="BQ19" i="18" s="1"/>
  <c r="BQ29" i="18" s="1"/>
  <c r="BP18" i="18"/>
  <c r="BP19" i="18" s="1"/>
  <c r="BP29" i="18" s="1"/>
  <c r="N89" i="18" s="1"/>
  <c r="BO18" i="18"/>
  <c r="BO19" i="18" s="1"/>
  <c r="BO29" i="18" s="1"/>
  <c r="BN18" i="18"/>
  <c r="BN19" i="18" s="1"/>
  <c r="BN29" i="18" s="1"/>
  <c r="BM18" i="18"/>
  <c r="BM19" i="18" s="1"/>
  <c r="BM29" i="18" s="1"/>
  <c r="BL18" i="18"/>
  <c r="BL19" i="18" s="1"/>
  <c r="BL29" i="18" s="1"/>
  <c r="BK18" i="18"/>
  <c r="BK19" i="18" s="1"/>
  <c r="BK29" i="18" s="1"/>
  <c r="BJ18" i="18"/>
  <c r="BJ19" i="18" s="1"/>
  <c r="BJ29" i="18" s="1"/>
  <c r="BI18" i="18"/>
  <c r="BI19" i="18" s="1"/>
  <c r="BI29" i="18" s="1"/>
  <c r="BH18" i="18"/>
  <c r="BH19" i="18" s="1"/>
  <c r="BH29" i="18" s="1"/>
  <c r="D89" i="18" s="1"/>
  <c r="BG18" i="18"/>
  <c r="BG19" i="18" s="1"/>
  <c r="BG29" i="18" s="1"/>
  <c r="BF18" i="18"/>
  <c r="BF19" i="18" s="1"/>
  <c r="BF29" i="18" s="1"/>
  <c r="BE18" i="18"/>
  <c r="BE19" i="18" s="1"/>
  <c r="BE29" i="18" s="1"/>
  <c r="BD18" i="18"/>
  <c r="BD19" i="18" s="1"/>
  <c r="BD29" i="18" s="1"/>
  <c r="BC18" i="18"/>
  <c r="BC19" i="18" s="1"/>
  <c r="BC29" i="18" s="1"/>
  <c r="BB18" i="18"/>
  <c r="BB19" i="18" s="1"/>
  <c r="BB29" i="18" s="1"/>
  <c r="BA18" i="18"/>
  <c r="BA19" i="18" s="1"/>
  <c r="BA29" i="18" s="1"/>
  <c r="AZ18" i="18"/>
  <c r="AZ19" i="18" s="1"/>
  <c r="AZ29" i="18" s="1"/>
  <c r="AY18" i="18"/>
  <c r="AY19" i="18" s="1"/>
  <c r="AY29" i="18" s="1"/>
  <c r="AX18" i="18"/>
  <c r="AX19" i="18" s="1"/>
  <c r="AX29" i="18" s="1"/>
  <c r="AW18" i="18"/>
  <c r="AW19" i="18" s="1"/>
  <c r="AW29" i="18" s="1"/>
  <c r="AV18" i="18"/>
  <c r="AV19" i="18" s="1"/>
  <c r="AV29" i="18" s="1"/>
  <c r="AU18" i="18"/>
  <c r="AU19" i="18" s="1"/>
  <c r="AU29" i="18" s="1"/>
  <c r="AT18" i="18"/>
  <c r="AT19" i="18" s="1"/>
  <c r="AT29" i="18" s="1"/>
  <c r="AS18" i="18"/>
  <c r="AS19" i="18" s="1"/>
  <c r="AS29" i="18" s="1"/>
  <c r="AR18" i="18"/>
  <c r="AR19" i="18" s="1"/>
  <c r="AR29" i="18" s="1"/>
  <c r="F69" i="18" s="1"/>
  <c r="AQ18" i="18"/>
  <c r="AQ19" i="18" s="1"/>
  <c r="AQ29" i="18" s="1"/>
  <c r="AP18" i="18"/>
  <c r="AP19" i="18" s="1"/>
  <c r="AP29" i="18" s="1"/>
  <c r="AO18" i="18"/>
  <c r="AO19" i="18" s="1"/>
  <c r="AO29" i="18" s="1"/>
  <c r="AN18" i="18"/>
  <c r="AN19" i="18" s="1"/>
  <c r="AN29" i="18" s="1"/>
  <c r="AM18" i="18"/>
  <c r="AM19" i="18" s="1"/>
  <c r="AM29" i="18" s="1"/>
  <c r="AL18" i="18"/>
  <c r="AL19" i="18" s="1"/>
  <c r="AL29" i="18" s="1"/>
  <c r="AK18" i="18"/>
  <c r="AK19" i="18" s="1"/>
  <c r="AK29" i="18" s="1"/>
  <c r="AJ18" i="18"/>
  <c r="AJ19" i="18" s="1"/>
  <c r="AJ29" i="18" s="1"/>
  <c r="AI18" i="18"/>
  <c r="AI19" i="18" s="1"/>
  <c r="AI29" i="18" s="1"/>
  <c r="AH18" i="18"/>
  <c r="AH19" i="18" s="1"/>
  <c r="AH29" i="18" s="1"/>
  <c r="AG18" i="18"/>
  <c r="AG19" i="18" s="1"/>
  <c r="AG29" i="18" s="1"/>
  <c r="AF18" i="18"/>
  <c r="AF19" i="18" s="1"/>
  <c r="AF29" i="18" s="1"/>
  <c r="AE18" i="18"/>
  <c r="AE19" i="18" s="1"/>
  <c r="AE29" i="18" s="1"/>
  <c r="AD18" i="18"/>
  <c r="AD19" i="18" s="1"/>
  <c r="AD29" i="18" s="1"/>
  <c r="AC18" i="18"/>
  <c r="AC19" i="18" s="1"/>
  <c r="AC29" i="18" s="1"/>
  <c r="AB18" i="18"/>
  <c r="AB19" i="18" s="1"/>
  <c r="AB29" i="18" s="1"/>
  <c r="H49" i="18" s="1"/>
  <c r="AA18" i="18"/>
  <c r="AA19" i="18" s="1"/>
  <c r="AA29" i="18" s="1"/>
  <c r="Z18" i="18"/>
  <c r="Z19" i="18" s="1"/>
  <c r="Z29" i="18" s="1"/>
  <c r="Y18" i="18"/>
  <c r="Y19" i="18" s="1"/>
  <c r="Y29" i="18" s="1"/>
  <c r="X18" i="18"/>
  <c r="X19" i="18" s="1"/>
  <c r="X29" i="18" s="1"/>
  <c r="W18" i="18"/>
  <c r="W19" i="18" s="1"/>
  <c r="W29" i="18" s="1"/>
  <c r="V18" i="18"/>
  <c r="V19" i="18" s="1"/>
  <c r="V29" i="18" s="1"/>
  <c r="V31" i="18" s="1"/>
  <c r="U18" i="18"/>
  <c r="U19" i="18" s="1"/>
  <c r="U29" i="18" s="1"/>
  <c r="U31" i="18" s="1"/>
  <c r="T18" i="18"/>
  <c r="T19" i="18" s="1"/>
  <c r="T29" i="18" s="1"/>
  <c r="T31" i="18" s="1"/>
  <c r="S18" i="18"/>
  <c r="S19" i="18" s="1"/>
  <c r="S29" i="18" s="1"/>
  <c r="S31" i="18" s="1"/>
  <c r="R18" i="18"/>
  <c r="R19" i="18" s="1"/>
  <c r="R29" i="18" s="1"/>
  <c r="Q18" i="18"/>
  <c r="Q19" i="18" s="1"/>
  <c r="Q29" i="18" s="1"/>
  <c r="P18" i="18"/>
  <c r="P19" i="18" s="1"/>
  <c r="P29" i="18" s="1"/>
  <c r="O18" i="18"/>
  <c r="O19" i="18" s="1"/>
  <c r="O29" i="18" s="1"/>
  <c r="O31" i="18" s="1"/>
  <c r="N18" i="18"/>
  <c r="N19" i="18" s="1"/>
  <c r="N29" i="18" s="1"/>
  <c r="N31" i="18" s="1"/>
  <c r="J18" i="18"/>
  <c r="GH17" i="18"/>
  <c r="GH27" i="18" s="1"/>
  <c r="E227" i="18" s="1"/>
  <c r="GG17" i="18"/>
  <c r="GG27" i="18" s="1"/>
  <c r="D227" i="18" s="1"/>
  <c r="GF17" i="18"/>
  <c r="GF27" i="18" s="1"/>
  <c r="C227" i="18" s="1"/>
  <c r="GE17" i="18"/>
  <c r="GE27" i="18" s="1"/>
  <c r="V207" i="18" s="1"/>
  <c r="GD17" i="18"/>
  <c r="GD27" i="18" s="1"/>
  <c r="U207" i="18" s="1"/>
  <c r="GC17" i="18"/>
  <c r="GC27" i="18" s="1"/>
  <c r="T207" i="18" s="1"/>
  <c r="GB17" i="18"/>
  <c r="GB27" i="18" s="1"/>
  <c r="S207" i="18" s="1"/>
  <c r="GA17" i="18"/>
  <c r="GA27" i="18" s="1"/>
  <c r="R207" i="18" s="1"/>
  <c r="FZ17" i="18"/>
  <c r="FZ27" i="18" s="1"/>
  <c r="Q207" i="18" s="1"/>
  <c r="FY17" i="18"/>
  <c r="FY27" i="18" s="1"/>
  <c r="P207" i="18" s="1"/>
  <c r="FX17" i="18"/>
  <c r="FX27" i="18" s="1"/>
  <c r="O207" i="18" s="1"/>
  <c r="FW17" i="18"/>
  <c r="FW27" i="18" s="1"/>
  <c r="N207" i="18" s="1"/>
  <c r="FV17" i="18"/>
  <c r="FV27" i="18" s="1"/>
  <c r="K207" i="18" s="1"/>
  <c r="FU17" i="18"/>
  <c r="FU27" i="18" s="1"/>
  <c r="J207" i="18" s="1"/>
  <c r="FT17" i="18"/>
  <c r="FT27" i="18" s="1"/>
  <c r="I207" i="18" s="1"/>
  <c r="FS17" i="18"/>
  <c r="FS27" i="18" s="1"/>
  <c r="H207" i="18" s="1"/>
  <c r="FR17" i="18"/>
  <c r="FR27" i="18" s="1"/>
  <c r="G207" i="18" s="1"/>
  <c r="FQ17" i="18"/>
  <c r="FQ27" i="18" s="1"/>
  <c r="F207" i="18" s="1"/>
  <c r="FP17" i="18"/>
  <c r="FP27" i="18" s="1"/>
  <c r="E207" i="18" s="1"/>
  <c r="FO17" i="18"/>
  <c r="FO27" i="18" s="1"/>
  <c r="D207" i="18" s="1"/>
  <c r="FN17" i="18"/>
  <c r="FN27" i="18" s="1"/>
  <c r="C207" i="18" s="1"/>
  <c r="FM17" i="18"/>
  <c r="FM27" i="18" s="1"/>
  <c r="V187" i="18" s="1"/>
  <c r="FL17" i="18"/>
  <c r="FL27" i="18" s="1"/>
  <c r="U187" i="18" s="1"/>
  <c r="FK17" i="18"/>
  <c r="FK27" i="18" s="1"/>
  <c r="T187" i="18" s="1"/>
  <c r="FJ17" i="18"/>
  <c r="FJ27" i="18" s="1"/>
  <c r="S187" i="18" s="1"/>
  <c r="FI17" i="18"/>
  <c r="FI27" i="18" s="1"/>
  <c r="R187" i="18" s="1"/>
  <c r="FH17" i="18"/>
  <c r="FH27" i="18" s="1"/>
  <c r="Q187" i="18" s="1"/>
  <c r="FG17" i="18"/>
  <c r="FG27" i="18" s="1"/>
  <c r="P187" i="18" s="1"/>
  <c r="FF17" i="18"/>
  <c r="FF27" i="18" s="1"/>
  <c r="O187" i="18" s="1"/>
  <c r="FE17" i="18"/>
  <c r="FE27" i="18" s="1"/>
  <c r="N187" i="18" s="1"/>
  <c r="FD17" i="18"/>
  <c r="FD27" i="18" s="1"/>
  <c r="K187" i="18" s="1"/>
  <c r="FC17" i="18"/>
  <c r="FC27" i="18" s="1"/>
  <c r="J187" i="18" s="1"/>
  <c r="FB17" i="18"/>
  <c r="FB27" i="18" s="1"/>
  <c r="I187" i="18" s="1"/>
  <c r="FA17" i="18"/>
  <c r="FA27" i="18" s="1"/>
  <c r="H187" i="18" s="1"/>
  <c r="EZ17" i="18"/>
  <c r="EZ27" i="18" s="1"/>
  <c r="G187" i="18" s="1"/>
  <c r="EY17" i="18"/>
  <c r="EY27" i="18" s="1"/>
  <c r="F187" i="18" s="1"/>
  <c r="EX17" i="18"/>
  <c r="EX27" i="18" s="1"/>
  <c r="E187" i="18" s="1"/>
  <c r="EW17" i="18"/>
  <c r="EW27" i="18" s="1"/>
  <c r="D187" i="18" s="1"/>
  <c r="EV17" i="18"/>
  <c r="EV27" i="18" s="1"/>
  <c r="C187" i="18" s="1"/>
  <c r="EU17" i="18"/>
  <c r="EU27" i="18" s="1"/>
  <c r="V167" i="18" s="1"/>
  <c r="ET17" i="18"/>
  <c r="ET27" i="18" s="1"/>
  <c r="U167" i="18" s="1"/>
  <c r="ES17" i="18"/>
  <c r="ES27" i="18" s="1"/>
  <c r="T167" i="18" s="1"/>
  <c r="ER17" i="18"/>
  <c r="ER27" i="18" s="1"/>
  <c r="S167" i="18" s="1"/>
  <c r="EQ17" i="18"/>
  <c r="EQ27" i="18" s="1"/>
  <c r="R167" i="18" s="1"/>
  <c r="EP17" i="18"/>
  <c r="EP27" i="18" s="1"/>
  <c r="Q167" i="18" s="1"/>
  <c r="EO17" i="18"/>
  <c r="EO27" i="18" s="1"/>
  <c r="P167" i="18" s="1"/>
  <c r="EN17" i="18"/>
  <c r="EN27" i="18" s="1"/>
  <c r="O167" i="18" s="1"/>
  <c r="EM17" i="18"/>
  <c r="EM27" i="18" s="1"/>
  <c r="N167" i="18" s="1"/>
  <c r="EL17" i="18"/>
  <c r="EL27" i="18" s="1"/>
  <c r="K167" i="18" s="1"/>
  <c r="EK17" i="18"/>
  <c r="EK27" i="18" s="1"/>
  <c r="J167" i="18" s="1"/>
  <c r="EJ17" i="18"/>
  <c r="EJ27" i="18" s="1"/>
  <c r="I167" i="18" s="1"/>
  <c r="EI17" i="18"/>
  <c r="EI27" i="18" s="1"/>
  <c r="H167" i="18" s="1"/>
  <c r="EH17" i="18"/>
  <c r="EH27" i="18" s="1"/>
  <c r="G167" i="18" s="1"/>
  <c r="EG17" i="18"/>
  <c r="EG27" i="18" s="1"/>
  <c r="F167" i="18" s="1"/>
  <c r="EF17" i="18"/>
  <c r="EF27" i="18" s="1"/>
  <c r="E167" i="18" s="1"/>
  <c r="EE17" i="18"/>
  <c r="EE27" i="18" s="1"/>
  <c r="D167" i="18" s="1"/>
  <c r="ED17" i="18"/>
  <c r="ED27" i="18" s="1"/>
  <c r="C167" i="18" s="1"/>
  <c r="EC17" i="18"/>
  <c r="EC27" i="18" s="1"/>
  <c r="V147" i="18" s="1"/>
  <c r="EB17" i="18"/>
  <c r="EB27" i="18" s="1"/>
  <c r="U147" i="18" s="1"/>
  <c r="EA17" i="18"/>
  <c r="EA27" i="18" s="1"/>
  <c r="T147" i="18" s="1"/>
  <c r="DZ17" i="18"/>
  <c r="DZ27" i="18" s="1"/>
  <c r="S147" i="18" s="1"/>
  <c r="DY17" i="18"/>
  <c r="DY27" i="18" s="1"/>
  <c r="R147" i="18" s="1"/>
  <c r="DX17" i="18"/>
  <c r="DX27" i="18" s="1"/>
  <c r="Q147" i="18" s="1"/>
  <c r="DW17" i="18"/>
  <c r="DW27" i="18" s="1"/>
  <c r="P147" i="18" s="1"/>
  <c r="DV17" i="18"/>
  <c r="DV27" i="18" s="1"/>
  <c r="O147" i="18" s="1"/>
  <c r="DU17" i="18"/>
  <c r="DU27" i="18" s="1"/>
  <c r="N147" i="18" s="1"/>
  <c r="DT17" i="18"/>
  <c r="DT27" i="18" s="1"/>
  <c r="K147" i="18" s="1"/>
  <c r="DS17" i="18"/>
  <c r="DS27" i="18" s="1"/>
  <c r="J147" i="18" s="1"/>
  <c r="DR17" i="18"/>
  <c r="DR27" i="18" s="1"/>
  <c r="I147" i="18" s="1"/>
  <c r="DQ17" i="18"/>
  <c r="DQ27" i="18" s="1"/>
  <c r="H147" i="18" s="1"/>
  <c r="DP17" i="18"/>
  <c r="DP27" i="18" s="1"/>
  <c r="G147" i="18" s="1"/>
  <c r="DO17" i="18"/>
  <c r="DO27" i="18" s="1"/>
  <c r="F147" i="18" s="1"/>
  <c r="DN17" i="18"/>
  <c r="DN27" i="18" s="1"/>
  <c r="E147" i="18" s="1"/>
  <c r="DM17" i="18"/>
  <c r="DM27" i="18" s="1"/>
  <c r="D147" i="18" s="1"/>
  <c r="DL17" i="18"/>
  <c r="DL27" i="18" s="1"/>
  <c r="C147" i="18" s="1"/>
  <c r="DK17" i="18"/>
  <c r="DK27" i="18" s="1"/>
  <c r="V127" i="18" s="1"/>
  <c r="DJ17" i="18"/>
  <c r="DJ27" i="18" s="1"/>
  <c r="U127" i="18" s="1"/>
  <c r="DI17" i="18"/>
  <c r="DI27" i="18" s="1"/>
  <c r="T127" i="18" s="1"/>
  <c r="DH17" i="18"/>
  <c r="DH27" i="18" s="1"/>
  <c r="S127" i="18" s="1"/>
  <c r="DG17" i="18"/>
  <c r="DG27" i="18" s="1"/>
  <c r="R127" i="18" s="1"/>
  <c r="DF17" i="18"/>
  <c r="DF27" i="18" s="1"/>
  <c r="Q127" i="18" s="1"/>
  <c r="DE17" i="18"/>
  <c r="DE27" i="18" s="1"/>
  <c r="P127" i="18" s="1"/>
  <c r="DD17" i="18"/>
  <c r="DD27" i="18" s="1"/>
  <c r="O127" i="18" s="1"/>
  <c r="DC17" i="18"/>
  <c r="DC27" i="18" s="1"/>
  <c r="N127" i="18" s="1"/>
  <c r="DB17" i="18"/>
  <c r="DB27" i="18" s="1"/>
  <c r="K127" i="18" s="1"/>
  <c r="DA17" i="18"/>
  <c r="DA27" i="18" s="1"/>
  <c r="J127" i="18" s="1"/>
  <c r="CZ17" i="18"/>
  <c r="CZ27" i="18" s="1"/>
  <c r="I127" i="18" s="1"/>
  <c r="CY17" i="18"/>
  <c r="CY27" i="18" s="1"/>
  <c r="H127" i="18" s="1"/>
  <c r="CX17" i="18"/>
  <c r="CX27" i="18" s="1"/>
  <c r="G127" i="18" s="1"/>
  <c r="CW17" i="18"/>
  <c r="CW27" i="18" s="1"/>
  <c r="F127" i="18" s="1"/>
  <c r="CV17" i="18"/>
  <c r="CV27" i="18" s="1"/>
  <c r="E127" i="18" s="1"/>
  <c r="CU17" i="18"/>
  <c r="CU27" i="18" s="1"/>
  <c r="D127" i="18" s="1"/>
  <c r="CT17" i="18"/>
  <c r="CT27" i="18" s="1"/>
  <c r="C127" i="18" s="1"/>
  <c r="CS17" i="18"/>
  <c r="CS27" i="18" s="1"/>
  <c r="CR17" i="18"/>
  <c r="CR27" i="18" s="1"/>
  <c r="CQ17" i="18"/>
  <c r="CQ27" i="18" s="1"/>
  <c r="CP17" i="18"/>
  <c r="CP27" i="18" s="1"/>
  <c r="V107" i="18" s="1"/>
  <c r="CO17" i="18"/>
  <c r="CO27" i="18" s="1"/>
  <c r="U107" i="18" s="1"/>
  <c r="CN17" i="18"/>
  <c r="CN27" i="18" s="1"/>
  <c r="T107" i="18" s="1"/>
  <c r="CM17" i="18"/>
  <c r="CM27" i="18" s="1"/>
  <c r="S107" i="18" s="1"/>
  <c r="CL17" i="18"/>
  <c r="CL27" i="18" s="1"/>
  <c r="R107" i="18" s="1"/>
  <c r="CK17" i="18"/>
  <c r="CK27" i="18" s="1"/>
  <c r="Q107" i="18" s="1"/>
  <c r="CJ17" i="18"/>
  <c r="CJ27" i="18" s="1"/>
  <c r="P107" i="18" s="1"/>
  <c r="CI17" i="18"/>
  <c r="CI27" i="18" s="1"/>
  <c r="O107" i="18" s="1"/>
  <c r="CH17" i="18"/>
  <c r="CH27" i="18" s="1"/>
  <c r="N107" i="18" s="1"/>
  <c r="CG17" i="18"/>
  <c r="CG27" i="18" s="1"/>
  <c r="K107" i="18" s="1"/>
  <c r="CF17" i="18"/>
  <c r="CF27" i="18" s="1"/>
  <c r="J107" i="18" s="1"/>
  <c r="CE17" i="18"/>
  <c r="CE27" i="18" s="1"/>
  <c r="I107" i="18" s="1"/>
  <c r="CD17" i="18"/>
  <c r="CD27" i="18" s="1"/>
  <c r="H107" i="18" s="1"/>
  <c r="CC17" i="18"/>
  <c r="CC27" i="18" s="1"/>
  <c r="G107" i="18" s="1"/>
  <c r="CB17" i="18"/>
  <c r="CB27" i="18" s="1"/>
  <c r="F107" i="18" s="1"/>
  <c r="CA17" i="18"/>
  <c r="CA27" i="18" s="1"/>
  <c r="E107" i="18" s="1"/>
  <c r="BZ17" i="18"/>
  <c r="BZ27" i="18" s="1"/>
  <c r="D107" i="18" s="1"/>
  <c r="BY17" i="18"/>
  <c r="BY27" i="18" s="1"/>
  <c r="C107" i="18" s="1"/>
  <c r="BX17" i="18"/>
  <c r="BX27" i="18" s="1"/>
  <c r="V87" i="18" s="1"/>
  <c r="BW17" i="18"/>
  <c r="BW27" i="18" s="1"/>
  <c r="U87" i="18" s="1"/>
  <c r="BV17" i="18"/>
  <c r="BV27" i="18" s="1"/>
  <c r="T87" i="18" s="1"/>
  <c r="BU17" i="18"/>
  <c r="BU27" i="18" s="1"/>
  <c r="S87" i="18" s="1"/>
  <c r="BT17" i="18"/>
  <c r="BT27" i="18" s="1"/>
  <c r="R87" i="18" s="1"/>
  <c r="BS17" i="18"/>
  <c r="BS27" i="18" s="1"/>
  <c r="Q87" i="18" s="1"/>
  <c r="BR17" i="18"/>
  <c r="BR27" i="18" s="1"/>
  <c r="P87" i="18" s="1"/>
  <c r="BQ17" i="18"/>
  <c r="BQ27" i="18" s="1"/>
  <c r="O87" i="18" s="1"/>
  <c r="BP17" i="18"/>
  <c r="BP27" i="18" s="1"/>
  <c r="N87" i="18" s="1"/>
  <c r="BO17" i="18"/>
  <c r="BO27" i="18" s="1"/>
  <c r="K87" i="18" s="1"/>
  <c r="BN17" i="18"/>
  <c r="BN27" i="18" s="1"/>
  <c r="J87" i="18" s="1"/>
  <c r="BM17" i="18"/>
  <c r="BM27" i="18" s="1"/>
  <c r="I87" i="18" s="1"/>
  <c r="BL17" i="18"/>
  <c r="BL27" i="18" s="1"/>
  <c r="H87" i="18" s="1"/>
  <c r="BK17" i="18"/>
  <c r="BK27" i="18" s="1"/>
  <c r="G87" i="18" s="1"/>
  <c r="BJ17" i="18"/>
  <c r="BJ27" i="18" s="1"/>
  <c r="F87" i="18" s="1"/>
  <c r="BI17" i="18"/>
  <c r="BI27" i="18" s="1"/>
  <c r="E87" i="18" s="1"/>
  <c r="BH17" i="18"/>
  <c r="BH27" i="18" s="1"/>
  <c r="D87" i="18" s="1"/>
  <c r="BG17" i="18"/>
  <c r="BG27" i="18" s="1"/>
  <c r="C87" i="18" s="1"/>
  <c r="BF17" i="18"/>
  <c r="BF27" i="18" s="1"/>
  <c r="V67" i="18" s="1"/>
  <c r="BE17" i="18"/>
  <c r="BE27" i="18" s="1"/>
  <c r="U67" i="18" s="1"/>
  <c r="BD17" i="18"/>
  <c r="BD27" i="18" s="1"/>
  <c r="T67" i="18" s="1"/>
  <c r="BC17" i="18"/>
  <c r="BC27" i="18" s="1"/>
  <c r="S67" i="18" s="1"/>
  <c r="BB17" i="18"/>
  <c r="BB27" i="18" s="1"/>
  <c r="R67" i="18" s="1"/>
  <c r="BA17" i="18"/>
  <c r="BA27" i="18" s="1"/>
  <c r="Q67" i="18" s="1"/>
  <c r="AZ17" i="18"/>
  <c r="AZ27" i="18" s="1"/>
  <c r="P67" i="18" s="1"/>
  <c r="AY17" i="18"/>
  <c r="AY27" i="18" s="1"/>
  <c r="O67" i="18" s="1"/>
  <c r="AX17" i="18"/>
  <c r="AX27" i="18" s="1"/>
  <c r="N67" i="18" s="1"/>
  <c r="AW17" i="18"/>
  <c r="AW27" i="18" s="1"/>
  <c r="K67" i="18" s="1"/>
  <c r="AV17" i="18"/>
  <c r="AV27" i="18" s="1"/>
  <c r="J67" i="18" s="1"/>
  <c r="AU17" i="18"/>
  <c r="AU27" i="18" s="1"/>
  <c r="I67" i="18" s="1"/>
  <c r="AT17" i="18"/>
  <c r="AT27" i="18" s="1"/>
  <c r="H67" i="18" s="1"/>
  <c r="AS17" i="18"/>
  <c r="AS27" i="18" s="1"/>
  <c r="G67" i="18" s="1"/>
  <c r="AR17" i="18"/>
  <c r="AR27" i="18" s="1"/>
  <c r="F67" i="18" s="1"/>
  <c r="AQ17" i="18"/>
  <c r="AQ27" i="18" s="1"/>
  <c r="E67" i="18" s="1"/>
  <c r="AP17" i="18"/>
  <c r="AP27" i="18" s="1"/>
  <c r="D67" i="18" s="1"/>
  <c r="AO17" i="18"/>
  <c r="AO27" i="18" s="1"/>
  <c r="C67" i="18" s="1"/>
  <c r="AN17" i="18"/>
  <c r="AN27" i="18" s="1"/>
  <c r="V47" i="18" s="1"/>
  <c r="AM17" i="18"/>
  <c r="AM27" i="18" s="1"/>
  <c r="U47" i="18" s="1"/>
  <c r="AL17" i="18"/>
  <c r="AL27" i="18" s="1"/>
  <c r="T47" i="18" s="1"/>
  <c r="AK17" i="18"/>
  <c r="AK27" i="18" s="1"/>
  <c r="S47" i="18" s="1"/>
  <c r="AJ17" i="18"/>
  <c r="AJ27" i="18" s="1"/>
  <c r="R47" i="18" s="1"/>
  <c r="AI17" i="18"/>
  <c r="AI27" i="18" s="1"/>
  <c r="Q47" i="18" s="1"/>
  <c r="AH17" i="18"/>
  <c r="AH27" i="18" s="1"/>
  <c r="P47" i="18" s="1"/>
  <c r="AG17" i="18"/>
  <c r="AG27" i="18" s="1"/>
  <c r="O47" i="18" s="1"/>
  <c r="AF17" i="18"/>
  <c r="AF27" i="18" s="1"/>
  <c r="N47" i="18" s="1"/>
  <c r="AE17" i="18"/>
  <c r="AE27" i="18" s="1"/>
  <c r="K47" i="18" s="1"/>
  <c r="AD17" i="18"/>
  <c r="AD27" i="18" s="1"/>
  <c r="J47" i="18" s="1"/>
  <c r="AC17" i="18"/>
  <c r="AC27" i="18" s="1"/>
  <c r="I47" i="18" s="1"/>
  <c r="AB17" i="18"/>
  <c r="AB27" i="18" s="1"/>
  <c r="H47" i="18" s="1"/>
  <c r="AA17" i="18"/>
  <c r="AA27" i="18" s="1"/>
  <c r="G47" i="18" s="1"/>
  <c r="Z17" i="18"/>
  <c r="Z27" i="18" s="1"/>
  <c r="F47" i="18" s="1"/>
  <c r="Y17" i="18"/>
  <c r="Y27" i="18" s="1"/>
  <c r="E47" i="18" s="1"/>
  <c r="X17" i="18"/>
  <c r="X27" i="18" s="1"/>
  <c r="D47" i="18" s="1"/>
  <c r="W17" i="18"/>
  <c r="W27" i="18" s="1"/>
  <c r="C47" i="18" s="1"/>
  <c r="V17" i="18"/>
  <c r="V27" i="18" s="1"/>
  <c r="U17" i="18"/>
  <c r="U27" i="18" s="1"/>
  <c r="T17" i="18"/>
  <c r="T27" i="18" s="1"/>
  <c r="S17" i="18"/>
  <c r="S27" i="18" s="1"/>
  <c r="R17" i="18"/>
  <c r="R27" i="18" s="1"/>
  <c r="Q17" i="18"/>
  <c r="Q27" i="18" s="1"/>
  <c r="P17" i="18"/>
  <c r="P27" i="18" s="1"/>
  <c r="O17" i="18"/>
  <c r="O27" i="18" s="1"/>
  <c r="N17" i="18"/>
  <c r="N27" i="18" s="1"/>
  <c r="J17" i="18"/>
  <c r="GP15" i="18"/>
  <c r="GO15" i="18"/>
  <c r="GN15" i="18"/>
  <c r="GM15" i="18"/>
  <c r="GL15" i="18"/>
  <c r="GK15" i="18"/>
  <c r="GJ15" i="18"/>
  <c r="K15" i="18"/>
  <c r="J15" i="18"/>
  <c r="I15" i="18"/>
  <c r="G15" i="18"/>
  <c r="F15" i="18"/>
  <c r="E15" i="18"/>
  <c r="D15" i="18"/>
  <c r="C15" i="18"/>
  <c r="GP14" i="18"/>
  <c r="GO14" i="18"/>
  <c r="GN14" i="18"/>
  <c r="GM14" i="18"/>
  <c r="GL14" i="18"/>
  <c r="GK14" i="18"/>
  <c r="GJ14" i="18"/>
  <c r="K14" i="18"/>
  <c r="J14" i="18"/>
  <c r="I14" i="18"/>
  <c r="I16" i="18" s="1"/>
  <c r="G14" i="18"/>
  <c r="F14" i="18"/>
  <c r="E14" i="18"/>
  <c r="D14" i="18"/>
  <c r="C14" i="18"/>
  <c r="GJ11" i="18"/>
  <c r="D4" i="18"/>
  <c r="D2" i="18"/>
  <c r="R26" i="18" l="1"/>
  <c r="Q26" i="18"/>
  <c r="T26" i="18"/>
  <c r="U26" i="18"/>
  <c r="V26" i="18"/>
  <c r="GM16" i="18"/>
  <c r="GO16" i="18"/>
  <c r="D16" i="18"/>
  <c r="G16" i="18"/>
  <c r="Q31" i="18"/>
  <c r="CS31" i="18"/>
  <c r="CS34" i="18" s="1"/>
  <c r="CS33" i="18" s="1"/>
  <c r="GK16" i="18"/>
  <c r="S26" i="18"/>
  <c r="S32" i="18" s="1"/>
  <c r="P31" i="18"/>
  <c r="I34" i="18" s="1"/>
  <c r="CR31" i="18"/>
  <c r="CR34" i="18" s="1"/>
  <c r="CR33" i="18" s="1"/>
  <c r="R31" i="18"/>
  <c r="R34" i="18" s="1"/>
  <c r="AB26" i="18"/>
  <c r="X8" i="36"/>
  <c r="X9" i="36" s="1"/>
  <c r="AK7" i="36"/>
  <c r="AK8" i="36" s="1"/>
  <c r="D9" i="36"/>
  <c r="N7" i="36"/>
  <c r="CK26" i="18"/>
  <c r="AK26" i="18"/>
  <c r="AK28" i="18" s="1"/>
  <c r="S48" i="18" s="1"/>
  <c r="BA26" i="18"/>
  <c r="BA30" i="18" s="1"/>
  <c r="BU26" i="18"/>
  <c r="DA26" i="18"/>
  <c r="DA30" i="18" s="1"/>
  <c r="DA36" i="18" s="1"/>
  <c r="J136" i="18" s="1"/>
  <c r="EG26" i="18"/>
  <c r="EG28" i="18" s="1"/>
  <c r="F168" i="18" s="1"/>
  <c r="FA26" i="18"/>
  <c r="FA30" i="18" s="1"/>
  <c r="FA36" i="18" s="1"/>
  <c r="H196" i="18" s="1"/>
  <c r="FY26" i="18"/>
  <c r="FY30" i="18" s="1"/>
  <c r="AC26" i="18"/>
  <c r="AC30" i="18" s="1"/>
  <c r="AC36" i="18" s="1"/>
  <c r="I56" i="18" s="1"/>
  <c r="AO26" i="18"/>
  <c r="BI26" i="18"/>
  <c r="CC26" i="18"/>
  <c r="DM26" i="18"/>
  <c r="EK26" i="18"/>
  <c r="FE26" i="18"/>
  <c r="GC26" i="18"/>
  <c r="FI26" i="18"/>
  <c r="FI28" i="18" s="1"/>
  <c r="R188" i="18" s="1"/>
  <c r="AS26" i="18"/>
  <c r="BM26" i="18"/>
  <c r="BM28" i="18" s="1"/>
  <c r="I88" i="18" s="1"/>
  <c r="DQ26" i="18"/>
  <c r="DQ28" i="18" s="1"/>
  <c r="H148" i="18" s="1"/>
  <c r="EO26" i="18"/>
  <c r="EO28" i="18" s="1"/>
  <c r="P168" i="18" s="1"/>
  <c r="FM26" i="18"/>
  <c r="V186" i="18" s="1"/>
  <c r="GG26" i="18"/>
  <c r="GG28" i="18" s="1"/>
  <c r="D228" i="18" s="1"/>
  <c r="DL31" i="18"/>
  <c r="DL34" i="18" s="1"/>
  <c r="DL37" i="18" s="1"/>
  <c r="C157" i="18" s="1"/>
  <c r="H45" i="18"/>
  <c r="EW26" i="18"/>
  <c r="AG26" i="18"/>
  <c r="AW26" i="18"/>
  <c r="BQ26" i="18"/>
  <c r="CW26" i="18"/>
  <c r="EC26" i="18"/>
  <c r="EC28" i="18" s="1"/>
  <c r="V148" i="18" s="1"/>
  <c r="ES26" i="18"/>
  <c r="FQ26" i="18"/>
  <c r="EK30" i="18"/>
  <c r="ER31" i="18"/>
  <c r="AS30" i="18"/>
  <c r="FX31" i="18"/>
  <c r="O211" i="18" s="1"/>
  <c r="F27" i="18"/>
  <c r="F28" i="18" s="1"/>
  <c r="FQ30" i="18"/>
  <c r="E16" i="18"/>
  <c r="J16" i="18"/>
  <c r="GL16" i="18"/>
  <c r="GP16" i="18"/>
  <c r="GQ15" i="18"/>
  <c r="E18" i="18"/>
  <c r="GN16" i="18"/>
  <c r="E17" i="18"/>
  <c r="BQ30" i="18"/>
  <c r="O90" i="18" s="1"/>
  <c r="CW30" i="18"/>
  <c r="CW36" i="18" s="1"/>
  <c r="F136" i="18" s="1"/>
  <c r="EC30" i="18"/>
  <c r="V150" i="18" s="1"/>
  <c r="Y26" i="18"/>
  <c r="E46" i="18" s="1"/>
  <c r="CG26" i="18"/>
  <c r="K106" i="18" s="1"/>
  <c r="DE26" i="18"/>
  <c r="DE30" i="18" s="1"/>
  <c r="P130" i="18" s="1"/>
  <c r="FI30" i="18"/>
  <c r="R190" i="18" s="1"/>
  <c r="CO26" i="18"/>
  <c r="U106" i="18" s="1"/>
  <c r="DY26" i="18"/>
  <c r="FU26" i="18"/>
  <c r="FU28" i="18" s="1"/>
  <c r="J208" i="18" s="1"/>
  <c r="BE26" i="18"/>
  <c r="DI26" i="18"/>
  <c r="DU26" i="18"/>
  <c r="CQ26" i="18"/>
  <c r="CQ30" i="18" s="1"/>
  <c r="CQ36" i="18" s="1"/>
  <c r="Z31" i="18"/>
  <c r="F49" i="18"/>
  <c r="R109" i="18"/>
  <c r="CL31" i="18"/>
  <c r="G89" i="18"/>
  <c r="BK31" i="18"/>
  <c r="C49" i="18"/>
  <c r="W31" i="18"/>
  <c r="G49" i="18"/>
  <c r="AA31" i="18"/>
  <c r="E69" i="18"/>
  <c r="AQ31" i="18"/>
  <c r="C89" i="18"/>
  <c r="BG31" i="18"/>
  <c r="Q89" i="18"/>
  <c r="BS31" i="18"/>
  <c r="O109" i="18"/>
  <c r="CI31" i="18"/>
  <c r="H129" i="18"/>
  <c r="CY31" i="18"/>
  <c r="N129" i="18"/>
  <c r="DC31" i="18"/>
  <c r="J149" i="18"/>
  <c r="DS31" i="18"/>
  <c r="D169" i="18"/>
  <c r="EE31" i="18"/>
  <c r="H169" i="18"/>
  <c r="EI31" i="18"/>
  <c r="F189" i="18"/>
  <c r="EY31" i="18"/>
  <c r="T189" i="18"/>
  <c r="FK31" i="18"/>
  <c r="D209" i="18"/>
  <c r="FO31" i="18"/>
  <c r="R209" i="18"/>
  <c r="GA31" i="18"/>
  <c r="T34" i="18"/>
  <c r="T33" i="18" s="1"/>
  <c r="T37" i="18"/>
  <c r="R49" i="18"/>
  <c r="AJ31" i="18"/>
  <c r="P69" i="18"/>
  <c r="AZ31" i="18"/>
  <c r="J109" i="18"/>
  <c r="CF31" i="18"/>
  <c r="O34" i="18"/>
  <c r="O33" i="18" s="1"/>
  <c r="I69" i="18"/>
  <c r="AU31" i="18"/>
  <c r="E109" i="18"/>
  <c r="CA31" i="18"/>
  <c r="R129" i="18"/>
  <c r="DG31" i="18"/>
  <c r="N169" i="18"/>
  <c r="EM31" i="18"/>
  <c r="H209" i="18"/>
  <c r="FS31" i="18"/>
  <c r="J170" i="18"/>
  <c r="F210" i="18"/>
  <c r="T89" i="18"/>
  <c r="BV31" i="18"/>
  <c r="K49" i="18"/>
  <c r="AE31" i="18"/>
  <c r="CQ34" i="18"/>
  <c r="CQ33" i="18" s="1"/>
  <c r="P149" i="18"/>
  <c r="DW31" i="18"/>
  <c r="J189" i="18"/>
  <c r="FC31" i="18"/>
  <c r="Q106" i="18"/>
  <c r="CK28" i="18"/>
  <c r="Q108" i="18" s="1"/>
  <c r="CK30" i="18"/>
  <c r="CK36" i="18" s="1"/>
  <c r="Q116" i="18" s="1"/>
  <c r="G70" i="18"/>
  <c r="D69" i="18"/>
  <c r="AP31" i="18"/>
  <c r="V69" i="18"/>
  <c r="BF31" i="18"/>
  <c r="U49" i="18"/>
  <c r="AM31" i="18"/>
  <c r="S69" i="18"/>
  <c r="BC31" i="18"/>
  <c r="U89" i="18"/>
  <c r="BW31" i="18"/>
  <c r="S109" i="18"/>
  <c r="CM31" i="18"/>
  <c r="F149" i="18"/>
  <c r="DO31" i="18"/>
  <c r="V169" i="18"/>
  <c r="EU31" i="18"/>
  <c r="V209" i="18"/>
  <c r="GE31" i="18"/>
  <c r="N34" i="18"/>
  <c r="N33" i="18" s="1"/>
  <c r="V34" i="18"/>
  <c r="V33" i="18" s="1"/>
  <c r="AD31" i="18"/>
  <c r="J49" i="18"/>
  <c r="P49" i="18"/>
  <c r="AH31" i="18"/>
  <c r="AL31" i="18"/>
  <c r="T49" i="18"/>
  <c r="H69" i="18"/>
  <c r="AT31" i="18"/>
  <c r="N69" i="18"/>
  <c r="AX31" i="18"/>
  <c r="R69" i="18"/>
  <c r="BB31" i="18"/>
  <c r="BJ31" i="18"/>
  <c r="F89" i="18"/>
  <c r="J89" i="18"/>
  <c r="BN31" i="18"/>
  <c r="P89" i="18"/>
  <c r="BR31" i="18"/>
  <c r="D109" i="18"/>
  <c r="BZ31" i="18"/>
  <c r="H109" i="18"/>
  <c r="CD31" i="18"/>
  <c r="N109" i="18"/>
  <c r="CH31" i="18"/>
  <c r="V109" i="18"/>
  <c r="CP31" i="18"/>
  <c r="C129" i="18"/>
  <c r="CT31" i="18"/>
  <c r="G129" i="18"/>
  <c r="CX31" i="18"/>
  <c r="K129" i="18"/>
  <c r="DB31" i="18"/>
  <c r="DF31" i="18"/>
  <c r="Q129" i="18"/>
  <c r="U129" i="18"/>
  <c r="DJ31" i="18"/>
  <c r="E149" i="18"/>
  <c r="DN31" i="18"/>
  <c r="I149" i="18"/>
  <c r="DR31" i="18"/>
  <c r="O149" i="18"/>
  <c r="DV31" i="18"/>
  <c r="S149" i="18"/>
  <c r="DZ31" i="18"/>
  <c r="C169" i="18"/>
  <c r="ED31" i="18"/>
  <c r="G169" i="18"/>
  <c r="EH31" i="18"/>
  <c r="K169" i="18"/>
  <c r="EL31" i="18"/>
  <c r="Q169" i="18"/>
  <c r="EP31" i="18"/>
  <c r="U169" i="18"/>
  <c r="ET31" i="18"/>
  <c r="E189" i="18"/>
  <c r="EX31" i="18"/>
  <c r="I189" i="18"/>
  <c r="FB31" i="18"/>
  <c r="O189" i="18"/>
  <c r="FF31" i="18"/>
  <c r="S189" i="18"/>
  <c r="FJ31" i="18"/>
  <c r="C209" i="18"/>
  <c r="FN31" i="18"/>
  <c r="G209" i="18"/>
  <c r="FR31" i="18"/>
  <c r="K209" i="18"/>
  <c r="FV31" i="18"/>
  <c r="Q209" i="18"/>
  <c r="FZ31" i="18"/>
  <c r="U209" i="18"/>
  <c r="GD31" i="18"/>
  <c r="E229" i="18"/>
  <c r="GH31" i="18"/>
  <c r="S34" i="18"/>
  <c r="S33" i="18" s="1"/>
  <c r="Q49" i="18"/>
  <c r="AI31" i="18"/>
  <c r="O69" i="18"/>
  <c r="AY31" i="18"/>
  <c r="K89" i="18"/>
  <c r="BO31" i="18"/>
  <c r="I109" i="18"/>
  <c r="CE31" i="18"/>
  <c r="D129" i="18"/>
  <c r="CU31" i="18"/>
  <c r="V129" i="18"/>
  <c r="DK31" i="18"/>
  <c r="T149" i="18"/>
  <c r="EA31" i="18"/>
  <c r="R169" i="18"/>
  <c r="EQ31" i="18"/>
  <c r="P189" i="18"/>
  <c r="FG31" i="18"/>
  <c r="N209" i="18"/>
  <c r="FW31" i="18"/>
  <c r="P28" i="18"/>
  <c r="P30" i="18"/>
  <c r="P36" i="18" s="1"/>
  <c r="T30" i="18"/>
  <c r="T36" i="18" s="1"/>
  <c r="T28" i="18"/>
  <c r="H46" i="18"/>
  <c r="AB30" i="18"/>
  <c r="AB36" i="18" s="1"/>
  <c r="H56" i="18" s="1"/>
  <c r="AB28" i="18"/>
  <c r="H48" i="18" s="1"/>
  <c r="CR28" i="18"/>
  <c r="CR30" i="18"/>
  <c r="CR36" i="18" s="1"/>
  <c r="Q28" i="18"/>
  <c r="Q30" i="18"/>
  <c r="Q36" i="18" s="1"/>
  <c r="AG28" i="18"/>
  <c r="O48" i="18" s="1"/>
  <c r="O46" i="18"/>
  <c r="AG30" i="18"/>
  <c r="AG36" i="18" s="1"/>
  <c r="O56" i="18" s="1"/>
  <c r="K66" i="18"/>
  <c r="AW28" i="18"/>
  <c r="K68" i="18" s="1"/>
  <c r="AW30" i="18"/>
  <c r="AW36" i="18" s="1"/>
  <c r="K76" i="18" s="1"/>
  <c r="G106" i="18"/>
  <c r="CC28" i="18"/>
  <c r="G108" i="18" s="1"/>
  <c r="CC30" i="18"/>
  <c r="CC36" i="18" s="1"/>
  <c r="G116" i="18" s="1"/>
  <c r="CS28" i="18"/>
  <c r="CS30" i="18"/>
  <c r="CS36" i="18" s="1"/>
  <c r="T126" i="18"/>
  <c r="DI28" i="18"/>
  <c r="T128" i="18" s="1"/>
  <c r="DI30" i="18"/>
  <c r="DI36" i="18" s="1"/>
  <c r="T136" i="18" s="1"/>
  <c r="R146" i="18"/>
  <c r="DY28" i="18"/>
  <c r="R148" i="18" s="1"/>
  <c r="DY30" i="18"/>
  <c r="DY36" i="18" s="1"/>
  <c r="R156" i="18" s="1"/>
  <c r="N186" i="18"/>
  <c r="FE28" i="18"/>
  <c r="N188" i="18" s="1"/>
  <c r="FE30" i="18"/>
  <c r="FE36" i="18" s="1"/>
  <c r="N196" i="18" s="1"/>
  <c r="J206" i="18"/>
  <c r="S171" i="18"/>
  <c r="ER34" i="18"/>
  <c r="ER37" i="18" s="1"/>
  <c r="S177" i="18" s="1"/>
  <c r="L15" i="18"/>
  <c r="GJ16" i="18"/>
  <c r="I27" i="18"/>
  <c r="U28" i="18"/>
  <c r="BQ28" i="18"/>
  <c r="O88" i="18" s="1"/>
  <c r="O86" i="18"/>
  <c r="CW28" i="18"/>
  <c r="F128" i="18" s="1"/>
  <c r="F126" i="18"/>
  <c r="D146" i="18"/>
  <c r="DM28" i="18"/>
  <c r="D148" i="18" s="1"/>
  <c r="V146" i="18"/>
  <c r="T166" i="18"/>
  <c r="ES28" i="18"/>
  <c r="T168" i="18" s="1"/>
  <c r="AB31" i="18"/>
  <c r="BH31" i="18"/>
  <c r="CN31" i="18"/>
  <c r="DT31" i="18"/>
  <c r="EZ31" i="18"/>
  <c r="GF31" i="18"/>
  <c r="F16" i="18"/>
  <c r="K16" i="18"/>
  <c r="D49" i="18"/>
  <c r="X31" i="18"/>
  <c r="N49" i="18"/>
  <c r="AF31" i="18"/>
  <c r="V49" i="18"/>
  <c r="AN31" i="18"/>
  <c r="J69" i="18"/>
  <c r="AV31" i="18"/>
  <c r="T69" i="18"/>
  <c r="BD31" i="18"/>
  <c r="H89" i="18"/>
  <c r="BL31" i="18"/>
  <c r="R89" i="18"/>
  <c r="BT31" i="18"/>
  <c r="F109" i="18"/>
  <c r="CB31" i="18"/>
  <c r="P109" i="18"/>
  <c r="CJ31" i="18"/>
  <c r="I129" i="18"/>
  <c r="CZ31" i="18"/>
  <c r="S129" i="18"/>
  <c r="DH31" i="18"/>
  <c r="G149" i="18"/>
  <c r="DP31" i="18"/>
  <c r="Q149" i="18"/>
  <c r="DX31" i="18"/>
  <c r="E169" i="18"/>
  <c r="EF31" i="18"/>
  <c r="O169" i="18"/>
  <c r="EN31" i="18"/>
  <c r="C189" i="18"/>
  <c r="EV31" i="18"/>
  <c r="K189" i="18"/>
  <c r="FD31" i="18"/>
  <c r="U189" i="18"/>
  <c r="FL31" i="18"/>
  <c r="I209" i="18"/>
  <c r="FT31" i="18"/>
  <c r="S209" i="18"/>
  <c r="GB31" i="18"/>
  <c r="E32" i="18"/>
  <c r="E33" i="18" s="1"/>
  <c r="R30" i="18"/>
  <c r="R36" i="18" s="1"/>
  <c r="R28" i="18"/>
  <c r="V32" i="18"/>
  <c r="V30" i="18"/>
  <c r="V36" i="18" s="1"/>
  <c r="V28" i="18"/>
  <c r="C66" i="18"/>
  <c r="AO28" i="18"/>
  <c r="C68" i="18" s="1"/>
  <c r="AO30" i="18"/>
  <c r="AO36" i="18" s="1"/>
  <c r="C76" i="18" s="1"/>
  <c r="U66" i="18"/>
  <c r="BE28" i="18"/>
  <c r="U68" i="18" s="1"/>
  <c r="BE30" i="18"/>
  <c r="S86" i="18"/>
  <c r="BU28" i="18"/>
  <c r="S88" i="18" s="1"/>
  <c r="BU30" i="18"/>
  <c r="BU36" i="18" s="1"/>
  <c r="S96" i="18" s="1"/>
  <c r="J126" i="18"/>
  <c r="DA28" i="18"/>
  <c r="J128" i="18" s="1"/>
  <c r="D186" i="18"/>
  <c r="EW28" i="18"/>
  <c r="D188" i="18" s="1"/>
  <c r="EW30" i="18"/>
  <c r="EW36" i="18" s="1"/>
  <c r="D196" i="18" s="1"/>
  <c r="FM30" i="18"/>
  <c r="FM36" i="18" s="1"/>
  <c r="V196" i="18" s="1"/>
  <c r="T206" i="18"/>
  <c r="GC28" i="18"/>
  <c r="T208" i="18" s="1"/>
  <c r="GC30" i="18"/>
  <c r="GC36" i="18" s="1"/>
  <c r="T216" i="18" s="1"/>
  <c r="U30" i="18"/>
  <c r="DM30" i="18"/>
  <c r="ES30" i="18"/>
  <c r="BP31" i="18"/>
  <c r="CV31" i="18"/>
  <c r="EB31" i="18"/>
  <c r="FH31" i="18"/>
  <c r="I32" i="18"/>
  <c r="L14" i="18"/>
  <c r="GQ14" i="18"/>
  <c r="GQ16" i="18" s="1"/>
  <c r="C16" i="18"/>
  <c r="Q34" i="18"/>
  <c r="Q33" i="18" s="1"/>
  <c r="U34" i="18"/>
  <c r="U33" i="18" s="1"/>
  <c r="E49" i="18"/>
  <c r="Y31" i="18"/>
  <c r="I49" i="18"/>
  <c r="AC31" i="18"/>
  <c r="O49" i="18"/>
  <c r="AG31" i="18"/>
  <c r="AK31" i="18"/>
  <c r="S49" i="18"/>
  <c r="C69" i="18"/>
  <c r="AO31" i="18"/>
  <c r="G69" i="18"/>
  <c r="AS31" i="18"/>
  <c r="K69" i="18"/>
  <c r="AW31" i="18"/>
  <c r="Q69" i="18"/>
  <c r="BA31" i="18"/>
  <c r="U69" i="18"/>
  <c r="BE31" i="18"/>
  <c r="BI31" i="18"/>
  <c r="E89" i="18"/>
  <c r="I89" i="18"/>
  <c r="BM31" i="18"/>
  <c r="O89" i="18"/>
  <c r="BQ31" i="18"/>
  <c r="S89" i="18"/>
  <c r="BU31" i="18"/>
  <c r="C109" i="18"/>
  <c r="BY31" i="18"/>
  <c r="G109" i="18"/>
  <c r="CC31" i="18"/>
  <c r="K109" i="18"/>
  <c r="CG31" i="18"/>
  <c r="Q109" i="18"/>
  <c r="CK31" i="18"/>
  <c r="U109" i="18"/>
  <c r="CO31" i="18"/>
  <c r="F129" i="18"/>
  <c r="CW31" i="18"/>
  <c r="J129" i="18"/>
  <c r="DA31" i="18"/>
  <c r="P129" i="18"/>
  <c r="DE31" i="18"/>
  <c r="T129" i="18"/>
  <c r="DI31" i="18"/>
  <c r="D149" i="18"/>
  <c r="DM31" i="18"/>
  <c r="H149" i="18"/>
  <c r="DQ31" i="18"/>
  <c r="N149" i="18"/>
  <c r="DU31" i="18"/>
  <c r="R149" i="18"/>
  <c r="DY31" i="18"/>
  <c r="V149" i="18"/>
  <c r="EC31" i="18"/>
  <c r="F169" i="18"/>
  <c r="EG31" i="18"/>
  <c r="J169" i="18"/>
  <c r="EK31" i="18"/>
  <c r="P169" i="18"/>
  <c r="EO31" i="18"/>
  <c r="T169" i="18"/>
  <c r="ES31" i="18"/>
  <c r="D189" i="18"/>
  <c r="EW31" i="18"/>
  <c r="H189" i="18"/>
  <c r="FA31" i="18"/>
  <c r="N189" i="18"/>
  <c r="FE31" i="18"/>
  <c r="R189" i="18"/>
  <c r="FI31" i="18"/>
  <c r="V189" i="18"/>
  <c r="FM31" i="18"/>
  <c r="F209" i="18"/>
  <c r="FQ31" i="18"/>
  <c r="J209" i="18"/>
  <c r="FU31" i="18"/>
  <c r="P209" i="18"/>
  <c r="FY31" i="18"/>
  <c r="T209" i="18"/>
  <c r="GC31" i="18"/>
  <c r="D229" i="18"/>
  <c r="GG31" i="18"/>
  <c r="O30" i="18"/>
  <c r="O36" i="18" s="1"/>
  <c r="O32" i="18"/>
  <c r="O28" i="18"/>
  <c r="C45" i="18"/>
  <c r="W26" i="18"/>
  <c r="G45" i="18"/>
  <c r="AA26" i="18"/>
  <c r="K45" i="18"/>
  <c r="AE26" i="18"/>
  <c r="Q45" i="18"/>
  <c r="AI26" i="18"/>
  <c r="U45" i="18"/>
  <c r="AM26" i="18"/>
  <c r="E65" i="18"/>
  <c r="AQ26" i="18"/>
  <c r="I65" i="18"/>
  <c r="AU26" i="18"/>
  <c r="O65" i="18"/>
  <c r="AY26" i="18"/>
  <c r="S65" i="18"/>
  <c r="BC26" i="18"/>
  <c r="C85" i="18"/>
  <c r="BG26" i="18"/>
  <c r="G85" i="18"/>
  <c r="BK26" i="18"/>
  <c r="K85" i="18"/>
  <c r="BO26" i="18"/>
  <c r="Q85" i="18"/>
  <c r="BS26" i="18"/>
  <c r="U85" i="18"/>
  <c r="BW26" i="18"/>
  <c r="E105" i="18"/>
  <c r="CA26" i="18"/>
  <c r="I105" i="18"/>
  <c r="CE26" i="18"/>
  <c r="O105" i="18"/>
  <c r="CI26" i="18"/>
  <c r="S105" i="18"/>
  <c r="CM26" i="18"/>
  <c r="CQ28" i="18"/>
  <c r="D125" i="18"/>
  <c r="CU26" i="18"/>
  <c r="H125" i="18"/>
  <c r="CY26" i="18"/>
  <c r="N125" i="18"/>
  <c r="DC26" i="18"/>
  <c r="R125" i="18"/>
  <c r="DG26" i="18"/>
  <c r="V125" i="18"/>
  <c r="DK26" i="18"/>
  <c r="F145" i="18"/>
  <c r="DO26" i="18"/>
  <c r="J145" i="18"/>
  <c r="DS26" i="18"/>
  <c r="P145" i="18"/>
  <c r="DW26" i="18"/>
  <c r="T145" i="18"/>
  <c r="EA26" i="18"/>
  <c r="D165" i="18"/>
  <c r="EE26" i="18"/>
  <c r="H165" i="18"/>
  <c r="EI26" i="18"/>
  <c r="N165" i="18"/>
  <c r="EM26" i="18"/>
  <c r="R165" i="18"/>
  <c r="EQ26" i="18"/>
  <c r="V165" i="18"/>
  <c r="EU26" i="18"/>
  <c r="F185" i="18"/>
  <c r="EY26" i="18"/>
  <c r="J185" i="18"/>
  <c r="FC26" i="18"/>
  <c r="P185" i="18"/>
  <c r="FG26" i="18"/>
  <c r="T185" i="18"/>
  <c r="FK26" i="18"/>
  <c r="D205" i="18"/>
  <c r="FO26" i="18"/>
  <c r="H205" i="18"/>
  <c r="FS26" i="18"/>
  <c r="N205" i="18"/>
  <c r="FW26" i="18"/>
  <c r="R205" i="18"/>
  <c r="GA26" i="18"/>
  <c r="V205" i="18"/>
  <c r="GE26" i="18"/>
  <c r="G66" i="18"/>
  <c r="AS28" i="18"/>
  <c r="G68" i="18" s="1"/>
  <c r="AS36" i="18"/>
  <c r="G76" i="18" s="1"/>
  <c r="BI28" i="18"/>
  <c r="E88" i="18" s="1"/>
  <c r="E86" i="18"/>
  <c r="BY26" i="18"/>
  <c r="N146" i="18"/>
  <c r="DU28" i="18"/>
  <c r="N148" i="18" s="1"/>
  <c r="J166" i="18"/>
  <c r="EK28" i="18"/>
  <c r="J168" i="18" s="1"/>
  <c r="EK36" i="18"/>
  <c r="J176" i="18" s="1"/>
  <c r="F206" i="18"/>
  <c r="FQ28" i="18"/>
  <c r="F208" i="18" s="1"/>
  <c r="FQ36" i="18"/>
  <c r="F216" i="18" s="1"/>
  <c r="D226" i="18"/>
  <c r="BI30" i="18"/>
  <c r="BI36" i="18" s="1"/>
  <c r="E96" i="18" s="1"/>
  <c r="DU30" i="18"/>
  <c r="AR31" i="18"/>
  <c r="BX31" i="18"/>
  <c r="DD31" i="18"/>
  <c r="EJ31" i="18"/>
  <c r="FP31" i="18"/>
  <c r="T32" i="18"/>
  <c r="N26" i="18"/>
  <c r="Z26" i="18"/>
  <c r="AD26" i="18"/>
  <c r="AH26" i="18"/>
  <c r="AL26" i="18"/>
  <c r="AP26" i="18"/>
  <c r="AT26" i="18"/>
  <c r="AX26" i="18"/>
  <c r="BB26" i="18"/>
  <c r="BF26" i="18"/>
  <c r="BJ26" i="18"/>
  <c r="BN26" i="18"/>
  <c r="BR26" i="18"/>
  <c r="BV26" i="18"/>
  <c r="BZ26" i="18"/>
  <c r="CD26" i="18"/>
  <c r="CH26" i="18"/>
  <c r="CL26" i="18"/>
  <c r="CP26" i="18"/>
  <c r="CT26" i="18"/>
  <c r="CX26" i="18"/>
  <c r="DB26" i="18"/>
  <c r="DF26" i="18"/>
  <c r="DJ26" i="18"/>
  <c r="DN26" i="18"/>
  <c r="DR26" i="18"/>
  <c r="DV26" i="18"/>
  <c r="DZ26" i="18"/>
  <c r="ED26" i="18"/>
  <c r="EH26" i="18"/>
  <c r="EL26" i="18"/>
  <c r="EP26" i="18"/>
  <c r="ET26" i="18"/>
  <c r="EX26" i="18"/>
  <c r="FB26" i="18"/>
  <c r="FF26" i="18"/>
  <c r="FJ26" i="18"/>
  <c r="FN26" i="18"/>
  <c r="FR26" i="18"/>
  <c r="FV26" i="18"/>
  <c r="FZ26" i="18"/>
  <c r="GD26" i="18"/>
  <c r="GH26" i="18"/>
  <c r="G27" i="18"/>
  <c r="G28" i="18" s="1"/>
  <c r="D32" i="18"/>
  <c r="D27" i="18"/>
  <c r="H27" i="18"/>
  <c r="H28" i="18" s="1"/>
  <c r="G32" i="18"/>
  <c r="G33" i="18" s="1"/>
  <c r="H34" i="18"/>
  <c r="D34" i="18"/>
  <c r="F32" i="18"/>
  <c r="F33" i="18" s="1"/>
  <c r="X26" i="18"/>
  <c r="AF26" i="18"/>
  <c r="AJ26" i="18"/>
  <c r="AN26" i="18"/>
  <c r="AR26" i="18"/>
  <c r="AV26" i="18"/>
  <c r="AZ26" i="18"/>
  <c r="BD26" i="18"/>
  <c r="BH26" i="18"/>
  <c r="BL26" i="18"/>
  <c r="BP26" i="18"/>
  <c r="BT26" i="18"/>
  <c r="BX26" i="18"/>
  <c r="CB26" i="18"/>
  <c r="CF26" i="18"/>
  <c r="CJ26" i="18"/>
  <c r="CN26" i="18"/>
  <c r="CV26" i="18"/>
  <c r="CZ26" i="18"/>
  <c r="DD26" i="18"/>
  <c r="DH26" i="18"/>
  <c r="DL26" i="18"/>
  <c r="DP26" i="18"/>
  <c r="DT26" i="18"/>
  <c r="DX26" i="18"/>
  <c r="EB26" i="18"/>
  <c r="EF26" i="18"/>
  <c r="EJ26" i="18"/>
  <c r="EN26" i="18"/>
  <c r="ER26" i="18"/>
  <c r="EV26" i="18"/>
  <c r="EZ26" i="18"/>
  <c r="FD26" i="18"/>
  <c r="FH26" i="18"/>
  <c r="FL26" i="18"/>
  <c r="FP26" i="18"/>
  <c r="FT26" i="18"/>
  <c r="FX26" i="18"/>
  <c r="GB26" i="18"/>
  <c r="GF26" i="18"/>
  <c r="E27" i="18"/>
  <c r="E28" i="18" s="1"/>
  <c r="H32" i="18"/>
  <c r="H33" i="18" s="1"/>
  <c r="R33" i="18" l="1"/>
  <c r="R32" i="18"/>
  <c r="I46" i="18"/>
  <c r="FA28" i="18"/>
  <c r="H188" i="18" s="1"/>
  <c r="FM28" i="18"/>
  <c r="V188" i="18" s="1"/>
  <c r="C151" i="18"/>
  <c r="FY28" i="18"/>
  <c r="P208" i="18" s="1"/>
  <c r="BM30" i="18"/>
  <c r="AK30" i="18"/>
  <c r="S50" i="18" s="1"/>
  <c r="GG30" i="18"/>
  <c r="GG36" i="18" s="1"/>
  <c r="D236" i="18" s="1"/>
  <c r="S30" i="18"/>
  <c r="S36" i="18" s="1"/>
  <c r="EG30" i="18"/>
  <c r="EG41" i="18" s="1"/>
  <c r="F181" i="18" s="1"/>
  <c r="FI36" i="18"/>
  <c r="R196" i="18" s="1"/>
  <c r="BA28" i="18"/>
  <c r="Q68" i="18" s="1"/>
  <c r="EO30" i="18"/>
  <c r="EO41" i="18" s="1"/>
  <c r="P181" i="18" s="1"/>
  <c r="I86" i="18"/>
  <c r="S28" i="18"/>
  <c r="CO28" i="18"/>
  <c r="U108" i="18" s="1"/>
  <c r="F166" i="18"/>
  <c r="Y30" i="18"/>
  <c r="Y36" i="18" s="1"/>
  <c r="E56" i="18" s="1"/>
  <c r="R186" i="18"/>
  <c r="S46" i="18"/>
  <c r="P166" i="18"/>
  <c r="V37" i="18"/>
  <c r="H186" i="18"/>
  <c r="CG28" i="18"/>
  <c r="K108" i="18" s="1"/>
  <c r="P206" i="18"/>
  <c r="Q66" i="18"/>
  <c r="CO30" i="18"/>
  <c r="CO36" i="18" s="1"/>
  <c r="U116" i="18" s="1"/>
  <c r="DQ30" i="18"/>
  <c r="DQ36" i="18" s="1"/>
  <c r="H156" i="18" s="1"/>
  <c r="Y28" i="18"/>
  <c r="E48" i="18" s="1"/>
  <c r="O37" i="18"/>
  <c r="CG30" i="18"/>
  <c r="CG36" i="18" s="1"/>
  <c r="K116" i="18" s="1"/>
  <c r="AC28" i="18"/>
  <c r="I48" i="18" s="1"/>
  <c r="H146" i="18"/>
  <c r="P34" i="18"/>
  <c r="P33" i="18" s="1"/>
  <c r="EC36" i="18"/>
  <c r="V156" i="18" s="1"/>
  <c r="D11" i="36"/>
  <c r="X10" i="36"/>
  <c r="AK9" i="36"/>
  <c r="AK10" i="36"/>
  <c r="N8" i="36"/>
  <c r="F34" i="18"/>
  <c r="E34" i="18"/>
  <c r="U37" i="18"/>
  <c r="N37" i="18"/>
  <c r="G34" i="18"/>
  <c r="J34" i="18" s="1"/>
  <c r="BQ36" i="18"/>
  <c r="O96" i="18" s="1"/>
  <c r="FX34" i="18"/>
  <c r="FX33" i="18" s="1"/>
  <c r="O213" i="18" s="1"/>
  <c r="CQ37" i="18"/>
  <c r="E19" i="18"/>
  <c r="DE36" i="18"/>
  <c r="P136" i="18" s="1"/>
  <c r="DE28" i="18"/>
  <c r="P128" i="18" s="1"/>
  <c r="F130" i="18"/>
  <c r="P126" i="18"/>
  <c r="CQ32" i="18"/>
  <c r="CQ39" i="18" s="1"/>
  <c r="CQ38" i="18" s="1"/>
  <c r="FU30" i="18"/>
  <c r="FU36" i="18" s="1"/>
  <c r="J216" i="18" s="1"/>
  <c r="Q186" i="18"/>
  <c r="FH30" i="18"/>
  <c r="FH36" i="18" s="1"/>
  <c r="Q196" i="18" s="1"/>
  <c r="FH28" i="18"/>
  <c r="Q188" i="18" s="1"/>
  <c r="S166" i="18"/>
  <c r="ER30" i="18"/>
  <c r="ER36" i="18" s="1"/>
  <c r="S176" i="18" s="1"/>
  <c r="ER28" i="18"/>
  <c r="S168" i="18" s="1"/>
  <c r="ER32" i="18"/>
  <c r="S172" i="18" s="1"/>
  <c r="C146" i="18"/>
  <c r="DL30" i="18"/>
  <c r="DL36" i="18" s="1"/>
  <c r="C156" i="18" s="1"/>
  <c r="DL28" i="18"/>
  <c r="C148" i="18" s="1"/>
  <c r="DL32" i="18"/>
  <c r="C152" i="18" s="1"/>
  <c r="E126" i="18"/>
  <c r="CV30" i="18"/>
  <c r="CV36" i="18" s="1"/>
  <c r="E136" i="18" s="1"/>
  <c r="CV28" i="18"/>
  <c r="E128" i="18" s="1"/>
  <c r="F106" i="18"/>
  <c r="CB28" i="18"/>
  <c r="F108" i="18" s="1"/>
  <c r="CB30" i="18"/>
  <c r="CB36" i="18" s="1"/>
  <c r="F116" i="18" s="1"/>
  <c r="H86" i="18"/>
  <c r="BL28" i="18"/>
  <c r="H88" i="18" s="1"/>
  <c r="BL30" i="18"/>
  <c r="BL36" i="18" s="1"/>
  <c r="H96" i="18" s="1"/>
  <c r="J66" i="18"/>
  <c r="AV28" i="18"/>
  <c r="J68" i="18" s="1"/>
  <c r="AV30" i="18"/>
  <c r="AV36" i="18" s="1"/>
  <c r="J76" i="18" s="1"/>
  <c r="N46" i="18"/>
  <c r="AF28" i="18"/>
  <c r="N48" i="18" s="1"/>
  <c r="AF30" i="18"/>
  <c r="AF36" i="18" s="1"/>
  <c r="N56" i="18" s="1"/>
  <c r="I206" i="18"/>
  <c r="FT28" i="18"/>
  <c r="I208" i="18" s="1"/>
  <c r="FT30" i="18"/>
  <c r="FT36" i="18" s="1"/>
  <c r="I216" i="18" s="1"/>
  <c r="K186" i="18"/>
  <c r="FD28" i="18"/>
  <c r="K188" i="18" s="1"/>
  <c r="FD30" i="18"/>
  <c r="FD36" i="18" s="1"/>
  <c r="K196" i="18" s="1"/>
  <c r="O166" i="18"/>
  <c r="EN28" i="18"/>
  <c r="O168" i="18" s="1"/>
  <c r="EN30" i="18"/>
  <c r="EN36" i="18" s="1"/>
  <c r="O176" i="18" s="1"/>
  <c r="Q146" i="18"/>
  <c r="DX28" i="18"/>
  <c r="Q148" i="18" s="1"/>
  <c r="DX30" i="18"/>
  <c r="DX36" i="18" s="1"/>
  <c r="Q156" i="18" s="1"/>
  <c r="S126" i="18"/>
  <c r="DH28" i="18"/>
  <c r="S128" i="18" s="1"/>
  <c r="DH30" i="18"/>
  <c r="DH36" i="18" s="1"/>
  <c r="S136" i="18" s="1"/>
  <c r="T106" i="18"/>
  <c r="CN30" i="18"/>
  <c r="CN36" i="18" s="1"/>
  <c r="T116" i="18" s="1"/>
  <c r="CN28" i="18"/>
  <c r="T108" i="18" s="1"/>
  <c r="V86" i="18"/>
  <c r="BX30" i="18"/>
  <c r="BX36" i="18" s="1"/>
  <c r="V96" i="18" s="1"/>
  <c r="BX28" i="18"/>
  <c r="V88" i="18" s="1"/>
  <c r="BX32" i="18"/>
  <c r="V92" i="18" s="1"/>
  <c r="D86" i="18"/>
  <c r="BH30" i="18"/>
  <c r="BH36" i="18" s="1"/>
  <c r="D96" i="18" s="1"/>
  <c r="BH28" i="18"/>
  <c r="D88" i="18" s="1"/>
  <c r="F66" i="18"/>
  <c r="AR30" i="18"/>
  <c r="AR36" i="18" s="1"/>
  <c r="F76" i="18" s="1"/>
  <c r="AR28" i="18"/>
  <c r="F68" i="18" s="1"/>
  <c r="D46" i="18"/>
  <c r="X30" i="18"/>
  <c r="X36" i="18" s="1"/>
  <c r="D56" i="18" s="1"/>
  <c r="X28" i="18"/>
  <c r="D48" i="18" s="1"/>
  <c r="J27" i="18"/>
  <c r="E226" i="18"/>
  <c r="GH30" i="18"/>
  <c r="GH28" i="18"/>
  <c r="E228" i="18" s="1"/>
  <c r="G206" i="18"/>
  <c r="FR30" i="18"/>
  <c r="FR36" i="18" s="1"/>
  <c r="G216" i="18" s="1"/>
  <c r="FR28" i="18"/>
  <c r="G208" i="18" s="1"/>
  <c r="I186" i="18"/>
  <c r="FB30" i="18"/>
  <c r="FB36" i="18" s="1"/>
  <c r="I196" i="18" s="1"/>
  <c r="FB28" i="18"/>
  <c r="I188" i="18" s="1"/>
  <c r="K166" i="18"/>
  <c r="EL30" i="18"/>
  <c r="EL36" i="18" s="1"/>
  <c r="K176" i="18" s="1"/>
  <c r="EL28" i="18"/>
  <c r="K168" i="18" s="1"/>
  <c r="O146" i="18"/>
  <c r="DV30" i="18"/>
  <c r="DV28" i="18"/>
  <c r="O148" i="18" s="1"/>
  <c r="Q126" i="18"/>
  <c r="DF30" i="18"/>
  <c r="DF36" i="18" s="1"/>
  <c r="Q136" i="18" s="1"/>
  <c r="DF28" i="18"/>
  <c r="Q128" i="18" s="1"/>
  <c r="CP30" i="18"/>
  <c r="CP36" i="18" s="1"/>
  <c r="V116" i="18" s="1"/>
  <c r="V106" i="18"/>
  <c r="CP28" i="18"/>
  <c r="V108" i="18" s="1"/>
  <c r="BZ30" i="18"/>
  <c r="BZ36" i="18" s="1"/>
  <c r="D116" i="18" s="1"/>
  <c r="D106" i="18"/>
  <c r="BZ28" i="18"/>
  <c r="D108" i="18" s="1"/>
  <c r="F86" i="18"/>
  <c r="BJ30" i="18"/>
  <c r="BJ28" i="18"/>
  <c r="F88" i="18" s="1"/>
  <c r="H66" i="18"/>
  <c r="AT30" i="18"/>
  <c r="AT36" i="18" s="1"/>
  <c r="H76" i="18" s="1"/>
  <c r="AT28" i="18"/>
  <c r="H68" i="18" s="1"/>
  <c r="J46" i="18"/>
  <c r="AD30" i="18"/>
  <c r="AD36" i="18" s="1"/>
  <c r="J56" i="18" s="1"/>
  <c r="AD28" i="18"/>
  <c r="J48" i="18" s="1"/>
  <c r="V91" i="18"/>
  <c r="BX34" i="18"/>
  <c r="BX37" i="18" s="1"/>
  <c r="V97" i="18" s="1"/>
  <c r="N150" i="18"/>
  <c r="DU41" i="18"/>
  <c r="N161" i="18" s="1"/>
  <c r="DU36" i="18"/>
  <c r="N156" i="18" s="1"/>
  <c r="C106" i="18"/>
  <c r="BY28" i="18"/>
  <c r="C108" i="18" s="1"/>
  <c r="BY30" i="18"/>
  <c r="BY36" i="18" s="1"/>
  <c r="C116" i="18" s="1"/>
  <c r="V206" i="18"/>
  <c r="GE30" i="18"/>
  <c r="GE36" i="18" s="1"/>
  <c r="V216" i="18" s="1"/>
  <c r="GE28" i="18"/>
  <c r="V208" i="18" s="1"/>
  <c r="N206" i="18"/>
  <c r="FW30" i="18"/>
  <c r="FW36" i="18" s="1"/>
  <c r="N216" i="18" s="1"/>
  <c r="FW28" i="18"/>
  <c r="N208" i="18" s="1"/>
  <c r="D206" i="18"/>
  <c r="FO30" i="18"/>
  <c r="FO28" i="18"/>
  <c r="D208" i="18" s="1"/>
  <c r="P186" i="18"/>
  <c r="FG30" i="18"/>
  <c r="FG36" i="18" s="1"/>
  <c r="P196" i="18" s="1"/>
  <c r="FG28" i="18"/>
  <c r="P188" i="18" s="1"/>
  <c r="F186" i="18"/>
  <c r="EY30" i="18"/>
  <c r="EY36" i="18" s="1"/>
  <c r="F196" i="18" s="1"/>
  <c r="EY28" i="18"/>
  <c r="F188" i="18" s="1"/>
  <c r="R166" i="18"/>
  <c r="EQ30" i="18"/>
  <c r="EQ36" i="18" s="1"/>
  <c r="R176" i="18" s="1"/>
  <c r="EQ28" i="18"/>
  <c r="R168" i="18" s="1"/>
  <c r="H166" i="18"/>
  <c r="EI30" i="18"/>
  <c r="EI28" i="18"/>
  <c r="H168" i="18" s="1"/>
  <c r="T146" i="18"/>
  <c r="EA30" i="18"/>
  <c r="EA36" i="18" s="1"/>
  <c r="T156" i="18" s="1"/>
  <c r="EA28" i="18"/>
  <c r="T148" i="18" s="1"/>
  <c r="J146" i="18"/>
  <c r="DS30" i="18"/>
  <c r="DS36" i="18" s="1"/>
  <c r="J156" i="18" s="1"/>
  <c r="DS28" i="18"/>
  <c r="J148" i="18" s="1"/>
  <c r="V126" i="18"/>
  <c r="DK30" i="18"/>
  <c r="DK36" i="18" s="1"/>
  <c r="V136" i="18" s="1"/>
  <c r="DK28" i="18"/>
  <c r="V128" i="18" s="1"/>
  <c r="N126" i="18"/>
  <c r="DC30" i="18"/>
  <c r="DC28" i="18"/>
  <c r="N128" i="18" s="1"/>
  <c r="D126" i="18"/>
  <c r="CU30" i="18"/>
  <c r="CU36" i="18" s="1"/>
  <c r="D136" i="18" s="1"/>
  <c r="CU28" i="18"/>
  <c r="D128" i="18" s="1"/>
  <c r="CQ41" i="18"/>
  <c r="O106" i="18"/>
  <c r="CI30" i="18"/>
  <c r="CI28" i="18"/>
  <c r="O108" i="18" s="1"/>
  <c r="E106" i="18"/>
  <c r="CA30" i="18"/>
  <c r="CA36" i="18" s="1"/>
  <c r="E116" i="18" s="1"/>
  <c r="CA28" i="18"/>
  <c r="E108" i="18" s="1"/>
  <c r="Q86" i="18"/>
  <c r="BS30" i="18"/>
  <c r="BS36" i="18" s="1"/>
  <c r="Q96" i="18" s="1"/>
  <c r="BS28" i="18"/>
  <c r="Q88" i="18" s="1"/>
  <c r="G86" i="18"/>
  <c r="BK30" i="18"/>
  <c r="BK36" i="18" s="1"/>
  <c r="G96" i="18" s="1"/>
  <c r="BK28" i="18"/>
  <c r="G88" i="18" s="1"/>
  <c r="S66" i="18"/>
  <c r="BC30" i="18"/>
  <c r="BC28" i="18"/>
  <c r="S68" i="18" s="1"/>
  <c r="AU30" i="18"/>
  <c r="I66" i="18"/>
  <c r="AU28" i="18"/>
  <c r="I68" i="18" s="1"/>
  <c r="AM30" i="18"/>
  <c r="AM36" i="18" s="1"/>
  <c r="U56" i="18" s="1"/>
  <c r="U46" i="18"/>
  <c r="AM28" i="18"/>
  <c r="U48" i="18" s="1"/>
  <c r="AE30" i="18"/>
  <c r="AE36" i="18" s="1"/>
  <c r="K56" i="18" s="1"/>
  <c r="AE28" i="18"/>
  <c r="K48" i="18" s="1"/>
  <c r="K46" i="18"/>
  <c r="W30" i="18"/>
  <c r="W36" i="18" s="1"/>
  <c r="C56" i="18" s="1"/>
  <c r="C46" i="18"/>
  <c r="W28" i="18"/>
  <c r="C48" i="18" s="1"/>
  <c r="CS37" i="18"/>
  <c r="Q37" i="18"/>
  <c r="N91" i="18"/>
  <c r="BP34" i="18"/>
  <c r="BP37" i="18" s="1"/>
  <c r="N97" i="18" s="1"/>
  <c r="K110" i="18"/>
  <c r="V190" i="18"/>
  <c r="FM41" i="18"/>
  <c r="V201" i="18" s="1"/>
  <c r="J130" i="18"/>
  <c r="DA41" i="18"/>
  <c r="J141" i="18" s="1"/>
  <c r="E50" i="18"/>
  <c r="T111" i="18"/>
  <c r="CN34" i="18"/>
  <c r="CN37" i="18"/>
  <c r="T117" i="18" s="1"/>
  <c r="U32" i="18"/>
  <c r="U39" i="18" s="1"/>
  <c r="U38" i="18" s="1"/>
  <c r="DI41" i="18"/>
  <c r="T141" i="18" s="1"/>
  <c r="T130" i="18"/>
  <c r="O50" i="18"/>
  <c r="AG41" i="18"/>
  <c r="O61" i="18" s="1"/>
  <c r="P41" i="18"/>
  <c r="N211" i="18"/>
  <c r="FW34" i="18"/>
  <c r="FW37" i="18" s="1"/>
  <c r="N217" i="18" s="1"/>
  <c r="R171" i="18"/>
  <c r="EQ34" i="18"/>
  <c r="EQ37" i="18" s="1"/>
  <c r="R177" i="18" s="1"/>
  <c r="V131" i="18"/>
  <c r="DK34" i="18"/>
  <c r="DK37" i="18" s="1"/>
  <c r="V137" i="18" s="1"/>
  <c r="I111" i="18"/>
  <c r="CE34" i="18"/>
  <c r="CE32" i="18" s="1"/>
  <c r="I112" i="18" s="1"/>
  <c r="CE37" i="18"/>
  <c r="I117" i="18" s="1"/>
  <c r="O71" i="18"/>
  <c r="AY34" i="18"/>
  <c r="AY37" i="18" s="1"/>
  <c r="O77" i="18" s="1"/>
  <c r="S37" i="18"/>
  <c r="U211" i="18"/>
  <c r="GD34" i="18"/>
  <c r="GD37" i="18" s="1"/>
  <c r="U217" i="18" s="1"/>
  <c r="K211" i="18"/>
  <c r="FV34" i="18"/>
  <c r="FV37" i="18" s="1"/>
  <c r="K217" i="18" s="1"/>
  <c r="C211" i="18"/>
  <c r="FN34" i="18"/>
  <c r="FN32" i="18" s="1"/>
  <c r="C212" i="18" s="1"/>
  <c r="O191" i="18"/>
  <c r="FF34" i="18"/>
  <c r="FF32" i="18" s="1"/>
  <c r="O192" i="18" s="1"/>
  <c r="E191" i="18"/>
  <c r="EX34" i="18"/>
  <c r="EX37" i="18" s="1"/>
  <c r="E197" i="18" s="1"/>
  <c r="Q171" i="18"/>
  <c r="EP34" i="18"/>
  <c r="EP37" i="18" s="1"/>
  <c r="Q177" i="18" s="1"/>
  <c r="G171" i="18"/>
  <c r="EH34" i="18"/>
  <c r="EH37" i="18" s="1"/>
  <c r="G177" i="18" s="1"/>
  <c r="S151" i="18"/>
  <c r="DZ34" i="18"/>
  <c r="DZ32" i="18" s="1"/>
  <c r="S152" i="18" s="1"/>
  <c r="I151" i="18"/>
  <c r="DR34" i="18"/>
  <c r="DR37" i="18" s="1"/>
  <c r="I157" i="18" s="1"/>
  <c r="U131" i="18"/>
  <c r="DJ34" i="18"/>
  <c r="DJ37" i="18" s="1"/>
  <c r="U137" i="18" s="1"/>
  <c r="K131" i="18"/>
  <c r="DB34" i="18"/>
  <c r="DB32" i="18" s="1"/>
  <c r="K132" i="18" s="1"/>
  <c r="C131" i="18"/>
  <c r="CT34" i="18"/>
  <c r="N111" i="18"/>
  <c r="CH34" i="18"/>
  <c r="CH37" i="18" s="1"/>
  <c r="N117" i="18" s="1"/>
  <c r="D111" i="18"/>
  <c r="BZ34" i="18"/>
  <c r="BZ32" i="18" s="1"/>
  <c r="D112" i="18" s="1"/>
  <c r="J91" i="18"/>
  <c r="BN34" i="18"/>
  <c r="BN37" i="18" s="1"/>
  <c r="J97" i="18" s="1"/>
  <c r="R71" i="18"/>
  <c r="BB34" i="18"/>
  <c r="BB32" i="18" s="1"/>
  <c r="R72" i="18" s="1"/>
  <c r="H71" i="18"/>
  <c r="AT34" i="18"/>
  <c r="AT37" i="18" s="1"/>
  <c r="H77" i="18" s="1"/>
  <c r="P51" i="18"/>
  <c r="AH34" i="18"/>
  <c r="AH37" i="18" s="1"/>
  <c r="P57" i="18" s="1"/>
  <c r="P151" i="18"/>
  <c r="DW34" i="18"/>
  <c r="DW37" i="18" s="1"/>
  <c r="P157" i="18" s="1"/>
  <c r="K51" i="18"/>
  <c r="AE34" i="18"/>
  <c r="AE37" i="18" s="1"/>
  <c r="K57" i="18" s="1"/>
  <c r="FI41" i="18"/>
  <c r="R201" i="18" s="1"/>
  <c r="AK41" i="18"/>
  <c r="S61" i="18" s="1"/>
  <c r="FQ41" i="18"/>
  <c r="F221" i="18" s="1"/>
  <c r="H211" i="18"/>
  <c r="FS34" i="18"/>
  <c r="FS37" i="18"/>
  <c r="H217" i="18" s="1"/>
  <c r="R131" i="18"/>
  <c r="DG34" i="18"/>
  <c r="DG37" i="18" s="1"/>
  <c r="R137" i="18" s="1"/>
  <c r="I71" i="18"/>
  <c r="AU34" i="18"/>
  <c r="AU37" i="18" s="1"/>
  <c r="I77" i="18" s="1"/>
  <c r="J111" i="18"/>
  <c r="CF34" i="18"/>
  <c r="CF37" i="18" s="1"/>
  <c r="J117" i="18" s="1"/>
  <c r="R51" i="18"/>
  <c r="AJ34" i="18"/>
  <c r="AJ37" i="18" s="1"/>
  <c r="R57" i="18" s="1"/>
  <c r="R211" i="18"/>
  <c r="GA34" i="18"/>
  <c r="GA37" i="18" s="1"/>
  <c r="R217" i="18" s="1"/>
  <c r="T191" i="18"/>
  <c r="FK34" i="18"/>
  <c r="FK32" i="18" s="1"/>
  <c r="T192" i="18" s="1"/>
  <c r="H171" i="18"/>
  <c r="EI34" i="18"/>
  <c r="EI32" i="18" s="1"/>
  <c r="H172" i="18" s="1"/>
  <c r="J151" i="18"/>
  <c r="DS34" i="18"/>
  <c r="DS32" i="18" s="1"/>
  <c r="J152" i="18" s="1"/>
  <c r="H131" i="18"/>
  <c r="CY37" i="18"/>
  <c r="H137" i="18" s="1"/>
  <c r="CY34" i="18"/>
  <c r="Q91" i="18"/>
  <c r="BS34" i="18"/>
  <c r="BS32" i="18" s="1"/>
  <c r="Q92" i="18" s="1"/>
  <c r="BS37" i="18"/>
  <c r="Q97" i="18" s="1"/>
  <c r="AQ34" i="18"/>
  <c r="AQ37" i="18" s="1"/>
  <c r="E77" i="18" s="1"/>
  <c r="E71" i="18"/>
  <c r="C51" i="18"/>
  <c r="W34" i="18"/>
  <c r="W37" i="18" s="1"/>
  <c r="C57" i="18" s="1"/>
  <c r="R111" i="18"/>
  <c r="CL34" i="18"/>
  <c r="CL37" i="18" s="1"/>
  <c r="R117" i="18" s="1"/>
  <c r="U186" i="18"/>
  <c r="FL30" i="18"/>
  <c r="FL36" i="18" s="1"/>
  <c r="U196" i="18" s="1"/>
  <c r="FL28" i="18"/>
  <c r="U188" i="18" s="1"/>
  <c r="E166" i="18"/>
  <c r="EF30" i="18"/>
  <c r="EF36" i="18" s="1"/>
  <c r="E176" i="18" s="1"/>
  <c r="EF28" i="18"/>
  <c r="E168" i="18" s="1"/>
  <c r="G146" i="18"/>
  <c r="DP30" i="18"/>
  <c r="DP36" i="18" s="1"/>
  <c r="G156" i="18" s="1"/>
  <c r="DP28" i="18"/>
  <c r="G148" i="18" s="1"/>
  <c r="J106" i="18"/>
  <c r="CF30" i="18"/>
  <c r="CF36" i="18" s="1"/>
  <c r="J116" i="18" s="1"/>
  <c r="CF28" i="18"/>
  <c r="J108" i="18" s="1"/>
  <c r="P66" i="18"/>
  <c r="AZ30" i="18"/>
  <c r="AZ36" i="18" s="1"/>
  <c r="P76" i="18" s="1"/>
  <c r="AZ28" i="18"/>
  <c r="P68" i="18" s="1"/>
  <c r="R46" i="18"/>
  <c r="AJ30" i="18"/>
  <c r="AJ28" i="18"/>
  <c r="R48" i="18" s="1"/>
  <c r="J32" i="18"/>
  <c r="S186" i="18"/>
  <c r="FJ30" i="18"/>
  <c r="FJ28" i="18"/>
  <c r="S188" i="18" s="1"/>
  <c r="U166" i="18"/>
  <c r="ET30" i="18"/>
  <c r="ET36" i="18" s="1"/>
  <c r="U176" i="18" s="1"/>
  <c r="ET28" i="18"/>
  <c r="U168" i="18" s="1"/>
  <c r="C166" i="18"/>
  <c r="ED30" i="18"/>
  <c r="ED36" i="18" s="1"/>
  <c r="C176" i="18" s="1"/>
  <c r="ED28" i="18"/>
  <c r="C168" i="18" s="1"/>
  <c r="E146" i="18"/>
  <c r="DN30" i="18"/>
  <c r="DN36" i="18" s="1"/>
  <c r="E156" i="18" s="1"/>
  <c r="DN28" i="18"/>
  <c r="E148" i="18" s="1"/>
  <c r="CX30" i="18"/>
  <c r="CX36" i="18" s="1"/>
  <c r="G136" i="18" s="1"/>
  <c r="G126" i="18"/>
  <c r="CX28" i="18"/>
  <c r="G128" i="18" s="1"/>
  <c r="CH32" i="18"/>
  <c r="N112" i="18" s="1"/>
  <c r="N106" i="18"/>
  <c r="CH30" i="18"/>
  <c r="CH36" i="18" s="1"/>
  <c r="N116" i="18" s="1"/>
  <c r="CH28" i="18"/>
  <c r="N108" i="18" s="1"/>
  <c r="P86" i="18"/>
  <c r="BR30" i="18"/>
  <c r="BR36" i="18" s="1"/>
  <c r="P96" i="18" s="1"/>
  <c r="BR28" i="18"/>
  <c r="P88" i="18" s="1"/>
  <c r="R66" i="18"/>
  <c r="BB30" i="18"/>
  <c r="BB36" i="18" s="1"/>
  <c r="R76" i="18" s="1"/>
  <c r="BB28" i="18"/>
  <c r="R68" i="18" s="1"/>
  <c r="AL30" i="18"/>
  <c r="AL36" i="18" s="1"/>
  <c r="T56" i="18" s="1"/>
  <c r="T46" i="18"/>
  <c r="AL28" i="18"/>
  <c r="T48" i="18" s="1"/>
  <c r="O206" i="18"/>
  <c r="FX30" i="18"/>
  <c r="FX36" i="18" s="1"/>
  <c r="O216" i="18" s="1"/>
  <c r="FX28" i="18"/>
  <c r="O208" i="18" s="1"/>
  <c r="U146" i="18"/>
  <c r="EB30" i="18"/>
  <c r="EB28" i="18"/>
  <c r="U148" i="18" s="1"/>
  <c r="C226" i="18"/>
  <c r="GF30" i="18"/>
  <c r="GF36" i="18" s="1"/>
  <c r="C236" i="18" s="1"/>
  <c r="GF28" i="18"/>
  <c r="C228" i="18" s="1"/>
  <c r="E206" i="18"/>
  <c r="FP30" i="18"/>
  <c r="FP36" i="18" s="1"/>
  <c r="E216" i="18" s="1"/>
  <c r="FP28" i="18"/>
  <c r="E208" i="18" s="1"/>
  <c r="G186" i="18"/>
  <c r="EZ30" i="18"/>
  <c r="EZ36" i="18" s="1"/>
  <c r="G196" i="18" s="1"/>
  <c r="EZ28" i="18"/>
  <c r="G188" i="18" s="1"/>
  <c r="I166" i="18"/>
  <c r="EJ30" i="18"/>
  <c r="EJ28" i="18"/>
  <c r="I168" i="18" s="1"/>
  <c r="K146" i="18"/>
  <c r="DT30" i="18"/>
  <c r="DT36" i="18" s="1"/>
  <c r="K156" i="18" s="1"/>
  <c r="DT28" i="18"/>
  <c r="K148" i="18" s="1"/>
  <c r="O126" i="18"/>
  <c r="DD30" i="18"/>
  <c r="DD36" i="18" s="1"/>
  <c r="O136" i="18" s="1"/>
  <c r="DD28" i="18"/>
  <c r="O128" i="18" s="1"/>
  <c r="P106" i="18"/>
  <c r="CJ30" i="18"/>
  <c r="CJ36" i="18" s="1"/>
  <c r="P116" i="18" s="1"/>
  <c r="CJ28" i="18"/>
  <c r="P108" i="18" s="1"/>
  <c r="R86" i="18"/>
  <c r="BT30" i="18"/>
  <c r="BT36" i="18" s="1"/>
  <c r="R96" i="18" s="1"/>
  <c r="BT28" i="18"/>
  <c r="R88" i="18" s="1"/>
  <c r="T66" i="18"/>
  <c r="BD30" i="18"/>
  <c r="BD36" i="18" s="1"/>
  <c r="T76" i="18" s="1"/>
  <c r="BD28" i="18"/>
  <c r="T68" i="18" s="1"/>
  <c r="V46" i="18"/>
  <c r="AN30" i="18"/>
  <c r="AN28" i="18"/>
  <c r="V48" i="18" s="1"/>
  <c r="U206" i="18"/>
  <c r="GD32" i="18"/>
  <c r="U212" i="18" s="1"/>
  <c r="GD30" i="18"/>
  <c r="GD36" i="18" s="1"/>
  <c r="U216" i="18" s="1"/>
  <c r="GD28" i="18"/>
  <c r="U208" i="18" s="1"/>
  <c r="C206" i="18"/>
  <c r="FN30" i="18"/>
  <c r="FN36" i="18" s="1"/>
  <c r="C216" i="18" s="1"/>
  <c r="FN28" i="18"/>
  <c r="C208" i="18" s="1"/>
  <c r="E186" i="18"/>
  <c r="EX30" i="18"/>
  <c r="EX36" i="18" s="1"/>
  <c r="E196" i="18" s="1"/>
  <c r="EX28" i="18"/>
  <c r="E188" i="18" s="1"/>
  <c r="G166" i="18"/>
  <c r="EH30" i="18"/>
  <c r="EH28" i="18"/>
  <c r="G168" i="18" s="1"/>
  <c r="I146" i="18"/>
  <c r="DR32" i="18"/>
  <c r="I152" i="18" s="1"/>
  <c r="DR30" i="18"/>
  <c r="DR36" i="18" s="1"/>
  <c r="I156" i="18" s="1"/>
  <c r="DR28" i="18"/>
  <c r="I148" i="18" s="1"/>
  <c r="K126" i="18"/>
  <c r="DB30" i="18"/>
  <c r="DB36" i="18" s="1"/>
  <c r="K136" i="18" s="1"/>
  <c r="DB28" i="18"/>
  <c r="K128" i="18" s="1"/>
  <c r="R106" i="18"/>
  <c r="CL30" i="18"/>
  <c r="CL36" i="18" s="1"/>
  <c r="R116" i="18" s="1"/>
  <c r="CL28" i="18"/>
  <c r="R108" i="18" s="1"/>
  <c r="T86" i="18"/>
  <c r="BV30" i="18"/>
  <c r="BV28" i="18"/>
  <c r="T88" i="18" s="1"/>
  <c r="V66" i="18"/>
  <c r="BF30" i="18"/>
  <c r="BF36" i="18" s="1"/>
  <c r="V76" i="18" s="1"/>
  <c r="BF28" i="18"/>
  <c r="V68" i="18" s="1"/>
  <c r="D66" i="18"/>
  <c r="AP30" i="18"/>
  <c r="AP36" i="18" s="1"/>
  <c r="D76" i="18" s="1"/>
  <c r="AP28" i="18"/>
  <c r="D68" i="18" s="1"/>
  <c r="Z30" i="18"/>
  <c r="Z36" i="18" s="1"/>
  <c r="F56" i="18" s="1"/>
  <c r="F46" i="18"/>
  <c r="Z28" i="18"/>
  <c r="F48" i="18" s="1"/>
  <c r="E211" i="18"/>
  <c r="FP34" i="18"/>
  <c r="FP32" i="18" s="1"/>
  <c r="E212" i="18" s="1"/>
  <c r="AR34" i="18"/>
  <c r="F71" i="18"/>
  <c r="CO41" i="18"/>
  <c r="U121" i="18" s="1"/>
  <c r="D231" i="18"/>
  <c r="GG34" i="18"/>
  <c r="P211" i="18"/>
  <c r="FY37" i="18"/>
  <c r="P217" i="18" s="1"/>
  <c r="FY34" i="18"/>
  <c r="F211" i="18"/>
  <c r="FQ34" i="18"/>
  <c r="FQ37" i="18" s="1"/>
  <c r="F217" i="18" s="1"/>
  <c r="R191" i="18"/>
  <c r="FI34" i="18"/>
  <c r="FI37" i="18" s="1"/>
  <c r="R197" i="18" s="1"/>
  <c r="H191" i="18"/>
  <c r="FA34" i="18"/>
  <c r="T171" i="18"/>
  <c r="ES34" i="18"/>
  <c r="ES37" i="18" s="1"/>
  <c r="T177" i="18" s="1"/>
  <c r="J171" i="18"/>
  <c r="EK34" i="18"/>
  <c r="EK37" i="18" s="1"/>
  <c r="J177" i="18" s="1"/>
  <c r="V151" i="18"/>
  <c r="EC34" i="18"/>
  <c r="EC37" i="18" s="1"/>
  <c r="V157" i="18" s="1"/>
  <c r="N151" i="18"/>
  <c r="DU34" i="18"/>
  <c r="D151" i="18"/>
  <c r="DM34" i="18"/>
  <c r="DM37" i="18" s="1"/>
  <c r="D157" i="18" s="1"/>
  <c r="P131" i="18"/>
  <c r="DE34" i="18"/>
  <c r="DE37" i="18" s="1"/>
  <c r="P137" i="18" s="1"/>
  <c r="F131" i="18"/>
  <c r="CW34" i="18"/>
  <c r="CW37" i="18" s="1"/>
  <c r="F137" i="18" s="1"/>
  <c r="U111" i="18"/>
  <c r="CO34" i="18"/>
  <c r="K111" i="18"/>
  <c r="CG34" i="18"/>
  <c r="CG37" i="18" s="1"/>
  <c r="K117" i="18" s="1"/>
  <c r="C111" i="18"/>
  <c r="BY34" i="18"/>
  <c r="BY32" i="18" s="1"/>
  <c r="C112" i="18" s="1"/>
  <c r="O91" i="18"/>
  <c r="BQ34" i="18"/>
  <c r="BQ37" i="18" s="1"/>
  <c r="O97" i="18" s="1"/>
  <c r="Q71" i="18"/>
  <c r="BA34" i="18"/>
  <c r="G71" i="18"/>
  <c r="AS34" i="18"/>
  <c r="AS37" i="18" s="1"/>
  <c r="G77" i="18" s="1"/>
  <c r="I51" i="18"/>
  <c r="AC34" i="18"/>
  <c r="AC37" i="18" s="1"/>
  <c r="I57" i="18" s="1"/>
  <c r="Q191" i="18"/>
  <c r="FH34" i="18"/>
  <c r="FH37" i="18" s="1"/>
  <c r="Q197" i="18" s="1"/>
  <c r="P210" i="18"/>
  <c r="FY41" i="18"/>
  <c r="P221" i="18" s="1"/>
  <c r="Q70" i="18"/>
  <c r="BA41" i="18"/>
  <c r="Q81" i="18" s="1"/>
  <c r="D190" i="18"/>
  <c r="EW41" i="18"/>
  <c r="D201" i="18" s="1"/>
  <c r="S90" i="18"/>
  <c r="BU41" i="18"/>
  <c r="S101" i="18" s="1"/>
  <c r="I211" i="18"/>
  <c r="FT34" i="18"/>
  <c r="FT32" i="18" s="1"/>
  <c r="I212" i="18" s="1"/>
  <c r="K191" i="18"/>
  <c r="FD34" i="18"/>
  <c r="FD37" i="18" s="1"/>
  <c r="K197" i="18" s="1"/>
  <c r="O171" i="18"/>
  <c r="EN34" i="18"/>
  <c r="EN37" i="18" s="1"/>
  <c r="O177" i="18" s="1"/>
  <c r="Q151" i="18"/>
  <c r="DX34" i="18"/>
  <c r="DX37" i="18" s="1"/>
  <c r="Q157" i="18" s="1"/>
  <c r="S131" i="18"/>
  <c r="DH34" i="18"/>
  <c r="DH32" i="18" s="1"/>
  <c r="S132" i="18" s="1"/>
  <c r="CR37" i="18"/>
  <c r="F111" i="18"/>
  <c r="CB34" i="18"/>
  <c r="CB32" i="18" s="1"/>
  <c r="F112" i="18" s="1"/>
  <c r="H91" i="18"/>
  <c r="BL34" i="18"/>
  <c r="BL37" i="18" s="1"/>
  <c r="H97" i="18" s="1"/>
  <c r="AV34" i="18"/>
  <c r="J71" i="18"/>
  <c r="N51" i="18"/>
  <c r="AF34" i="18"/>
  <c r="AF37" i="18" s="1"/>
  <c r="N57" i="18" s="1"/>
  <c r="P37" i="18"/>
  <c r="C231" i="18"/>
  <c r="GF34" i="18"/>
  <c r="GF32" i="18" s="1"/>
  <c r="C232" i="18" s="1"/>
  <c r="D91" i="18"/>
  <c r="BH34" i="18"/>
  <c r="BH32" i="18" s="1"/>
  <c r="D92" i="18" s="1"/>
  <c r="N190" i="18"/>
  <c r="FE41" i="18"/>
  <c r="N201" i="18" s="1"/>
  <c r="CS41" i="18"/>
  <c r="G110" i="18"/>
  <c r="CC41" i="18"/>
  <c r="G121" i="18" s="1"/>
  <c r="Q41" i="18"/>
  <c r="CR41" i="18"/>
  <c r="V171" i="18"/>
  <c r="EU34" i="18"/>
  <c r="EU37" i="18" s="1"/>
  <c r="V177" i="18" s="1"/>
  <c r="S111" i="18"/>
  <c r="CM34" i="18"/>
  <c r="CM37" i="18" s="1"/>
  <c r="S117" i="18" s="1"/>
  <c r="S71" i="18"/>
  <c r="BC34" i="18"/>
  <c r="BC37" i="18" s="1"/>
  <c r="S77" i="18" s="1"/>
  <c r="V71" i="18"/>
  <c r="BF34" i="18"/>
  <c r="Q110" i="18"/>
  <c r="CK41" i="18"/>
  <c r="Q121" i="18" s="1"/>
  <c r="BQ41" i="18"/>
  <c r="O101" i="18" s="1"/>
  <c r="N32" i="18"/>
  <c r="N30" i="18"/>
  <c r="N36" i="18" s="1"/>
  <c r="N28" i="18"/>
  <c r="I28" i="18" s="1"/>
  <c r="I171" i="18"/>
  <c r="EJ34" i="18"/>
  <c r="EJ37" i="18" s="1"/>
  <c r="I177" i="18" s="1"/>
  <c r="E90" i="18"/>
  <c r="BI41" i="18"/>
  <c r="E101" i="18" s="1"/>
  <c r="D33" i="18"/>
  <c r="J33" i="18" s="1"/>
  <c r="E35" i="18" s="1"/>
  <c r="R206" i="18"/>
  <c r="GA30" i="18"/>
  <c r="GA36" i="18" s="1"/>
  <c r="R216" i="18" s="1"/>
  <c r="GA28" i="18"/>
  <c r="R208" i="18" s="1"/>
  <c r="H206" i="18"/>
  <c r="FS30" i="18"/>
  <c r="FS36" i="18" s="1"/>
  <c r="H216" i="18" s="1"/>
  <c r="FS32" i="18"/>
  <c r="H212" i="18" s="1"/>
  <c r="FS28" i="18"/>
  <c r="H208" i="18" s="1"/>
  <c r="T186" i="18"/>
  <c r="FK30" i="18"/>
  <c r="FK36" i="18" s="1"/>
  <c r="T196" i="18" s="1"/>
  <c r="FK28" i="18"/>
  <c r="T188" i="18" s="1"/>
  <c r="J186" i="18"/>
  <c r="FC30" i="18"/>
  <c r="FC28" i="18"/>
  <c r="J188" i="18" s="1"/>
  <c r="V166" i="18"/>
  <c r="EU30" i="18"/>
  <c r="EU36" i="18" s="1"/>
  <c r="V176" i="18" s="1"/>
  <c r="EU28" i="18"/>
  <c r="V168" i="18" s="1"/>
  <c r="EU32" i="18"/>
  <c r="V172" i="18" s="1"/>
  <c r="N166" i="18"/>
  <c r="EM30" i="18"/>
  <c r="EM36" i="18" s="1"/>
  <c r="N176" i="18" s="1"/>
  <c r="EM28" i="18"/>
  <c r="N168" i="18" s="1"/>
  <c r="D166" i="18"/>
  <c r="EE30" i="18"/>
  <c r="EE36" i="18" s="1"/>
  <c r="D176" i="18" s="1"/>
  <c r="EE28" i="18"/>
  <c r="D168" i="18" s="1"/>
  <c r="P146" i="18"/>
  <c r="DW30" i="18"/>
  <c r="DW28" i="18"/>
  <c r="P148" i="18" s="1"/>
  <c r="F146" i="18"/>
  <c r="DO30" i="18"/>
  <c r="DO36" i="18" s="1"/>
  <c r="F156" i="18" s="1"/>
  <c r="DO28" i="18"/>
  <c r="F148" i="18" s="1"/>
  <c r="DG30" i="18"/>
  <c r="DG36" i="18" s="1"/>
  <c r="R136" i="18" s="1"/>
  <c r="R126" i="18"/>
  <c r="DG28" i="18"/>
  <c r="R128" i="18" s="1"/>
  <c r="H126" i="18"/>
  <c r="CY30" i="18"/>
  <c r="CY36" i="18" s="1"/>
  <c r="H136" i="18" s="1"/>
  <c r="CY28" i="18"/>
  <c r="H128" i="18" s="1"/>
  <c r="CY32" i="18"/>
  <c r="H132" i="18" s="1"/>
  <c r="S106" i="18"/>
  <c r="CM30" i="18"/>
  <c r="CM28" i="18"/>
  <c r="S108" i="18" s="1"/>
  <c r="CE30" i="18"/>
  <c r="I106" i="18"/>
  <c r="CE28" i="18"/>
  <c r="I108" i="18" s="1"/>
  <c r="U86" i="18"/>
  <c r="BW30" i="18"/>
  <c r="BW36" i="18" s="1"/>
  <c r="U96" i="18" s="1"/>
  <c r="BW28" i="18"/>
  <c r="U88" i="18" s="1"/>
  <c r="K86" i="18"/>
  <c r="BO30" i="18"/>
  <c r="BO36" i="18" s="1"/>
  <c r="K96" i="18" s="1"/>
  <c r="BO28" i="18"/>
  <c r="K88" i="18" s="1"/>
  <c r="C86" i="18"/>
  <c r="BG30" i="18"/>
  <c r="BG28" i="18"/>
  <c r="C88" i="18" s="1"/>
  <c r="AY30" i="18"/>
  <c r="O66" i="18"/>
  <c r="AY28" i="18"/>
  <c r="O68" i="18" s="1"/>
  <c r="AQ30" i="18"/>
  <c r="AQ36" i="18" s="1"/>
  <c r="E76" i="18" s="1"/>
  <c r="E66" i="18"/>
  <c r="AQ28" i="18"/>
  <c r="E68" i="18" s="1"/>
  <c r="Q46" i="18"/>
  <c r="AI30" i="18"/>
  <c r="AI36" i="18" s="1"/>
  <c r="Q56" i="18" s="1"/>
  <c r="AI28" i="18"/>
  <c r="Q48" i="18" s="1"/>
  <c r="AA30" i="18"/>
  <c r="AA36" i="18" s="1"/>
  <c r="G56" i="18" s="1"/>
  <c r="G46" i="18"/>
  <c r="AA28" i="18"/>
  <c r="G48" i="18" s="1"/>
  <c r="E91" i="18"/>
  <c r="BI34" i="18"/>
  <c r="BI37" i="18" s="1"/>
  <c r="E97" i="18" s="1"/>
  <c r="S51" i="18"/>
  <c r="AK34" i="18"/>
  <c r="U151" i="18"/>
  <c r="EB34" i="18"/>
  <c r="EB32" i="18" s="1"/>
  <c r="U152" i="18" s="1"/>
  <c r="T170" i="18"/>
  <c r="ES41" i="18"/>
  <c r="T181" i="18" s="1"/>
  <c r="U41" i="18"/>
  <c r="U70" i="18"/>
  <c r="BE41" i="18"/>
  <c r="U81" i="18" s="1"/>
  <c r="G191" i="18"/>
  <c r="EZ34" i="18"/>
  <c r="EZ32" i="18" s="1"/>
  <c r="G192" i="18" s="1"/>
  <c r="H51" i="18"/>
  <c r="AB34" i="18"/>
  <c r="AB37" i="18" s="1"/>
  <c r="H57" i="18" s="1"/>
  <c r="C154" i="18"/>
  <c r="DL33" i="18"/>
  <c r="C153" i="18" s="1"/>
  <c r="P170" i="18"/>
  <c r="I90" i="18"/>
  <c r="BM41" i="18"/>
  <c r="I101" i="18" s="1"/>
  <c r="P32" i="18"/>
  <c r="P39" i="18" s="1"/>
  <c r="P38" i="18" s="1"/>
  <c r="P191" i="18"/>
  <c r="FG34" i="18"/>
  <c r="FG37" i="18" s="1"/>
  <c r="P197" i="18" s="1"/>
  <c r="T151" i="18"/>
  <c r="EA34" i="18"/>
  <c r="D131" i="18"/>
  <c r="CU34" i="18"/>
  <c r="CU37" i="18" s="1"/>
  <c r="D137" i="18" s="1"/>
  <c r="K91" i="18"/>
  <c r="BO34" i="18"/>
  <c r="BO37" i="18" s="1"/>
  <c r="K97" i="18" s="1"/>
  <c r="Q51" i="18"/>
  <c r="AI34" i="18"/>
  <c r="AI32" i="18" s="1"/>
  <c r="Q52" i="18" s="1"/>
  <c r="E231" i="18"/>
  <c r="GH37" i="18"/>
  <c r="E237" i="18" s="1"/>
  <c r="GH34" i="18"/>
  <c r="Q211" i="18"/>
  <c r="FZ34" i="18"/>
  <c r="FZ37" i="18" s="1"/>
  <c r="Q217" i="18" s="1"/>
  <c r="G211" i="18"/>
  <c r="FR34" i="18"/>
  <c r="FR37" i="18" s="1"/>
  <c r="G217" i="18" s="1"/>
  <c r="S191" i="18"/>
  <c r="FJ34" i="18"/>
  <c r="I191" i="18"/>
  <c r="FB34" i="18"/>
  <c r="FB32" i="18" s="1"/>
  <c r="I192" i="18" s="1"/>
  <c r="U171" i="18"/>
  <c r="ET34" i="18"/>
  <c r="ET32" i="18" s="1"/>
  <c r="U172" i="18" s="1"/>
  <c r="K171" i="18"/>
  <c r="EL34" i="18"/>
  <c r="EL37" i="18" s="1"/>
  <c r="K177" i="18" s="1"/>
  <c r="C171" i="18"/>
  <c r="ED34" i="18"/>
  <c r="O151" i="18"/>
  <c r="DV34" i="18"/>
  <c r="DV37" i="18" s="1"/>
  <c r="O157" i="18" s="1"/>
  <c r="E151" i="18"/>
  <c r="DN34" i="18"/>
  <c r="DN32" i="18" s="1"/>
  <c r="E152" i="18" s="1"/>
  <c r="G131" i="18"/>
  <c r="CX37" i="18"/>
  <c r="G137" i="18" s="1"/>
  <c r="CX34" i="18"/>
  <c r="V111" i="18"/>
  <c r="CP34" i="18"/>
  <c r="H111" i="18"/>
  <c r="CD34" i="18"/>
  <c r="CD32" i="18" s="1"/>
  <c r="H112" i="18" s="1"/>
  <c r="P91" i="18"/>
  <c r="BR34" i="18"/>
  <c r="N71" i="18"/>
  <c r="AX34" i="18"/>
  <c r="AX37" i="18" s="1"/>
  <c r="N77" i="18" s="1"/>
  <c r="AS41" i="18"/>
  <c r="G81" i="18" s="1"/>
  <c r="J191" i="18"/>
  <c r="FC34" i="18"/>
  <c r="FC32" i="18" s="1"/>
  <c r="J192" i="18" s="1"/>
  <c r="T91" i="18"/>
  <c r="BV34" i="18"/>
  <c r="BV37" i="18" s="1"/>
  <c r="T97" i="18" s="1"/>
  <c r="CW41" i="18"/>
  <c r="F141" i="18" s="1"/>
  <c r="N171" i="18"/>
  <c r="EM34" i="18"/>
  <c r="EM37" i="18" s="1"/>
  <c r="N177" i="18" s="1"/>
  <c r="E111" i="18"/>
  <c r="CA34" i="18"/>
  <c r="CA37" i="18" s="1"/>
  <c r="E117" i="18" s="1"/>
  <c r="AZ34" i="18"/>
  <c r="AZ37" i="18" s="1"/>
  <c r="P77" i="18" s="1"/>
  <c r="P71" i="18"/>
  <c r="D211" i="18"/>
  <c r="FO34" i="18"/>
  <c r="FO32" i="18" s="1"/>
  <c r="D212" i="18" s="1"/>
  <c r="F191" i="18"/>
  <c r="EY37" i="18"/>
  <c r="F197" i="18" s="1"/>
  <c r="EY34" i="18"/>
  <c r="D171" i="18"/>
  <c r="EE34" i="18"/>
  <c r="EE32" i="18" s="1"/>
  <c r="D172" i="18" s="1"/>
  <c r="N131" i="18"/>
  <c r="DC34" i="18"/>
  <c r="DC32" i="18" s="1"/>
  <c r="N132" i="18" s="1"/>
  <c r="O111" i="18"/>
  <c r="CI34" i="18"/>
  <c r="CI37" i="18" s="1"/>
  <c r="O117" i="18" s="1"/>
  <c r="C91" i="18"/>
  <c r="BG34" i="18"/>
  <c r="BG32" i="18" s="1"/>
  <c r="C92" i="18" s="1"/>
  <c r="G51" i="18"/>
  <c r="AA34" i="18"/>
  <c r="AA32" i="18" s="1"/>
  <c r="G52" i="18" s="1"/>
  <c r="G91" i="18"/>
  <c r="BK34" i="18"/>
  <c r="S206" i="18"/>
  <c r="GB30" i="18"/>
  <c r="GB36" i="18" s="1"/>
  <c r="S216" i="18" s="1"/>
  <c r="GB28" i="18"/>
  <c r="S208" i="18" s="1"/>
  <c r="C186" i="18"/>
  <c r="EV30" i="18"/>
  <c r="EV28" i="18"/>
  <c r="C188" i="18" s="1"/>
  <c r="I126" i="18"/>
  <c r="CZ30" i="18"/>
  <c r="CZ36" i="18" s="1"/>
  <c r="I136" i="18" s="1"/>
  <c r="CZ28" i="18"/>
  <c r="I128" i="18" s="1"/>
  <c r="N86" i="18"/>
  <c r="BP30" i="18"/>
  <c r="BP28" i="18"/>
  <c r="N88" i="18" s="1"/>
  <c r="BP32" i="18"/>
  <c r="N92" i="18" s="1"/>
  <c r="Q206" i="18"/>
  <c r="FZ30" i="18"/>
  <c r="FZ36" i="18" s="1"/>
  <c r="Q216" i="18" s="1"/>
  <c r="FZ28" i="18"/>
  <c r="Q208" i="18" s="1"/>
  <c r="K206" i="18"/>
  <c r="FV32" i="18"/>
  <c r="K212" i="18" s="1"/>
  <c r="FV30" i="18"/>
  <c r="FV36" i="18" s="1"/>
  <c r="K216" i="18" s="1"/>
  <c r="FV28" i="18"/>
  <c r="K208" i="18" s="1"/>
  <c r="O186" i="18"/>
  <c r="FF30" i="18"/>
  <c r="FF36" i="18" s="1"/>
  <c r="O196" i="18" s="1"/>
  <c r="FF28" i="18"/>
  <c r="O188" i="18" s="1"/>
  <c r="Q166" i="18"/>
  <c r="EP30" i="18"/>
  <c r="EP36" i="18" s="1"/>
  <c r="Q176" i="18" s="1"/>
  <c r="EP28" i="18"/>
  <c r="Q168" i="18" s="1"/>
  <c r="S146" i="18"/>
  <c r="DZ30" i="18"/>
  <c r="DZ28" i="18"/>
  <c r="S148" i="18" s="1"/>
  <c r="U126" i="18"/>
  <c r="DJ30" i="18"/>
  <c r="DJ36" i="18" s="1"/>
  <c r="U136" i="18" s="1"/>
  <c r="DJ28" i="18"/>
  <c r="U128" i="18" s="1"/>
  <c r="C126" i="18"/>
  <c r="CT32" i="18"/>
  <c r="C132" i="18" s="1"/>
  <c r="CT30" i="18"/>
  <c r="CT28" i="18"/>
  <c r="C128" i="18" s="1"/>
  <c r="H106" i="18"/>
  <c r="CD30" i="18"/>
  <c r="CD36" i="18" s="1"/>
  <c r="H116" i="18" s="1"/>
  <c r="CD28" i="18"/>
  <c r="H108" i="18" s="1"/>
  <c r="J86" i="18"/>
  <c r="BN30" i="18"/>
  <c r="BN28" i="18"/>
  <c r="J88" i="18" s="1"/>
  <c r="N66" i="18"/>
  <c r="AX30" i="18"/>
  <c r="AX36" i="18" s="1"/>
  <c r="N76" i="18" s="1"/>
  <c r="AX28" i="18"/>
  <c r="N68" i="18" s="1"/>
  <c r="AH32" i="18"/>
  <c r="P52" i="18" s="1"/>
  <c r="P46" i="18"/>
  <c r="AH30" i="18"/>
  <c r="AH28" i="18"/>
  <c r="P48" i="18" s="1"/>
  <c r="O131" i="18"/>
  <c r="DD34" i="18"/>
  <c r="H190" i="18"/>
  <c r="FA41" i="18"/>
  <c r="H201" i="18" s="1"/>
  <c r="I50" i="18"/>
  <c r="AC41" i="18"/>
  <c r="I61" i="18" s="1"/>
  <c r="D28" i="18"/>
  <c r="J28" i="18" s="1"/>
  <c r="F30" i="18" s="1"/>
  <c r="O41" i="18"/>
  <c r="O39" i="18"/>
  <c r="O38" i="18" s="1"/>
  <c r="T211" i="18"/>
  <c r="GC34" i="18"/>
  <c r="J211" i="18"/>
  <c r="FU34" i="18"/>
  <c r="FU37" i="18" s="1"/>
  <c r="J217" i="18" s="1"/>
  <c r="V191" i="18"/>
  <c r="FM34" i="18"/>
  <c r="FM37" i="18" s="1"/>
  <c r="V197" i="18" s="1"/>
  <c r="N191" i="18"/>
  <c r="FE34" i="18"/>
  <c r="FE37" i="18" s="1"/>
  <c r="N197" i="18" s="1"/>
  <c r="D191" i="18"/>
  <c r="EW34" i="18"/>
  <c r="EW37" i="18" s="1"/>
  <c r="D197" i="18" s="1"/>
  <c r="P171" i="18"/>
  <c r="EO34" i="18"/>
  <c r="EO37" i="18" s="1"/>
  <c r="P177" i="18" s="1"/>
  <c r="F171" i="18"/>
  <c r="EG34" i="18"/>
  <c r="EG37" i="18" s="1"/>
  <c r="F177" i="18" s="1"/>
  <c r="R151" i="18"/>
  <c r="DY34" i="18"/>
  <c r="DY37" i="18" s="1"/>
  <c r="R157" i="18" s="1"/>
  <c r="H151" i="18"/>
  <c r="DQ34" i="18"/>
  <c r="T131" i="18"/>
  <c r="DI34" i="18"/>
  <c r="DI37" i="18" s="1"/>
  <c r="T137" i="18" s="1"/>
  <c r="J131" i="18"/>
  <c r="DA34" i="18"/>
  <c r="DA37" i="18" s="1"/>
  <c r="J137" i="18" s="1"/>
  <c r="Q111" i="18"/>
  <c r="CK34" i="18"/>
  <c r="CK37" i="18" s="1"/>
  <c r="Q117" i="18" s="1"/>
  <c r="G111" i="18"/>
  <c r="CC34" i="18"/>
  <c r="S91" i="18"/>
  <c r="BU34" i="18"/>
  <c r="BU37" i="18" s="1"/>
  <c r="S97" i="18" s="1"/>
  <c r="I91" i="18"/>
  <c r="BM34" i="18"/>
  <c r="BM37" i="18" s="1"/>
  <c r="I97" i="18" s="1"/>
  <c r="U71" i="18"/>
  <c r="BE34" i="18"/>
  <c r="BE37" i="18" s="1"/>
  <c r="U77" i="18" s="1"/>
  <c r="K71" i="18"/>
  <c r="AW34" i="18"/>
  <c r="C71" i="18"/>
  <c r="AO34" i="18"/>
  <c r="AO37" i="18" s="1"/>
  <c r="C77" i="18" s="1"/>
  <c r="O51" i="18"/>
  <c r="AG34" i="18"/>
  <c r="AG37" i="18" s="1"/>
  <c r="O57" i="18" s="1"/>
  <c r="E51" i="18"/>
  <c r="Y34" i="18"/>
  <c r="Y37" i="18" s="1"/>
  <c r="E57" i="18" s="1"/>
  <c r="E131" i="18"/>
  <c r="CV34" i="18"/>
  <c r="CV32" i="18" s="1"/>
  <c r="E132" i="18" s="1"/>
  <c r="D150" i="18"/>
  <c r="DM41" i="18"/>
  <c r="D161" i="18" s="1"/>
  <c r="T210" i="18"/>
  <c r="GC41" i="18"/>
  <c r="T221" i="18" s="1"/>
  <c r="EG36" i="18"/>
  <c r="F176" i="18" s="1"/>
  <c r="H150" i="18"/>
  <c r="BE36" i="18"/>
  <c r="U76" i="18" s="1"/>
  <c r="C70" i="18"/>
  <c r="AO41" i="18"/>
  <c r="C81" i="18" s="1"/>
  <c r="V41" i="18"/>
  <c r="V39" i="18"/>
  <c r="V38" i="18" s="1"/>
  <c r="R41" i="18"/>
  <c r="R39" i="18"/>
  <c r="R38" i="18" s="1"/>
  <c r="S211" i="18"/>
  <c r="GB34" i="18"/>
  <c r="GB32" i="18" s="1"/>
  <c r="S212" i="18" s="1"/>
  <c r="U191" i="18"/>
  <c r="FL34" i="18"/>
  <c r="FL37" i="18" s="1"/>
  <c r="U197" i="18" s="1"/>
  <c r="C191" i="18"/>
  <c r="EV34" i="18"/>
  <c r="E171" i="18"/>
  <c r="EF34" i="18"/>
  <c r="EF37" i="18" s="1"/>
  <c r="E177" i="18" s="1"/>
  <c r="G151" i="18"/>
  <c r="DP34" i="18"/>
  <c r="I131" i="18"/>
  <c r="CZ34" i="18"/>
  <c r="CZ37" i="18" s="1"/>
  <c r="I137" i="18" s="1"/>
  <c r="P111" i="18"/>
  <c r="CJ34" i="18"/>
  <c r="R91" i="18"/>
  <c r="BT34" i="18"/>
  <c r="BT37" i="18" s="1"/>
  <c r="R97" i="18" s="1"/>
  <c r="BD34" i="18"/>
  <c r="BD32" i="18" s="1"/>
  <c r="T72" i="18" s="1"/>
  <c r="T71" i="18"/>
  <c r="V51" i="18"/>
  <c r="AN34" i="18"/>
  <c r="AN37" i="18" s="1"/>
  <c r="V57" i="18" s="1"/>
  <c r="D51" i="18"/>
  <c r="X34" i="18"/>
  <c r="X37" i="18" s="1"/>
  <c r="D57" i="18" s="1"/>
  <c r="K151" i="18"/>
  <c r="DT34" i="18"/>
  <c r="FY36" i="18"/>
  <c r="P216" i="18" s="1"/>
  <c r="ES36" i="18"/>
  <c r="T176" i="18" s="1"/>
  <c r="DM36" i="18"/>
  <c r="D156" i="18" s="1"/>
  <c r="BA36" i="18"/>
  <c r="Q76" i="18" s="1"/>
  <c r="U36" i="18"/>
  <c r="S174" i="18"/>
  <c r="ER33" i="18"/>
  <c r="S173" i="18" s="1"/>
  <c r="R150" i="18"/>
  <c r="DY41" i="18"/>
  <c r="R161" i="18" s="1"/>
  <c r="CS32" i="18"/>
  <c r="CS39" i="18" s="1"/>
  <c r="CS38" i="18" s="1"/>
  <c r="BM36" i="18"/>
  <c r="I96" i="18" s="1"/>
  <c r="K70" i="18"/>
  <c r="AW41" i="18"/>
  <c r="K81" i="18" s="1"/>
  <c r="Q32" i="18"/>
  <c r="Q39" i="18" s="1"/>
  <c r="Q38" i="18" s="1"/>
  <c r="CR32" i="18"/>
  <c r="CR39" i="18" s="1"/>
  <c r="CR38" i="18" s="1"/>
  <c r="AB41" i="18"/>
  <c r="H61" i="18" s="1"/>
  <c r="H50" i="18"/>
  <c r="T39" i="18"/>
  <c r="T38" i="18" s="1"/>
  <c r="T41" i="18"/>
  <c r="Q131" i="18"/>
  <c r="DF34" i="18"/>
  <c r="DF32" i="18" s="1"/>
  <c r="Q132" i="18" s="1"/>
  <c r="F91" i="18"/>
  <c r="BJ34" i="18"/>
  <c r="BJ37" i="18" s="1"/>
  <c r="F97" i="18" s="1"/>
  <c r="T51" i="18"/>
  <c r="AL34" i="18"/>
  <c r="AL32" i="18" s="1"/>
  <c r="T52" i="18" s="1"/>
  <c r="J51" i="18"/>
  <c r="AD34" i="18"/>
  <c r="AD37" i="18" s="1"/>
  <c r="J57" i="18" s="1"/>
  <c r="R37" i="18"/>
  <c r="V211" i="18"/>
  <c r="GE37" i="18"/>
  <c r="V217" i="18" s="1"/>
  <c r="GE34" i="18"/>
  <c r="F151" i="18"/>
  <c r="DO34" i="18"/>
  <c r="DO32" i="18" s="1"/>
  <c r="F152" i="18" s="1"/>
  <c r="U91" i="18"/>
  <c r="BW34" i="18"/>
  <c r="U51" i="18"/>
  <c r="AM34" i="18"/>
  <c r="AM37" i="18" s="1"/>
  <c r="U57" i="18" s="1"/>
  <c r="D71" i="18"/>
  <c r="AP34" i="18"/>
  <c r="AP37" i="18" s="1"/>
  <c r="D77" i="18" s="1"/>
  <c r="EC41" i="18"/>
  <c r="V161" i="18" s="1"/>
  <c r="EK41" i="18"/>
  <c r="J181" i="18" s="1"/>
  <c r="F51" i="18"/>
  <c r="Z34" i="18"/>
  <c r="Z32" i="18" s="1"/>
  <c r="F52" i="18" s="1"/>
  <c r="EO36" i="18" l="1"/>
  <c r="P176" i="18" s="1"/>
  <c r="FP37" i="18"/>
  <c r="E217" i="18" s="1"/>
  <c r="CL32" i="18"/>
  <c r="R112" i="18" s="1"/>
  <c r="EX32" i="18"/>
  <c r="E192" i="18" s="1"/>
  <c r="GG41" i="18"/>
  <c r="D241" i="18" s="1"/>
  <c r="DB37" i="18"/>
  <c r="K137" i="18" s="1"/>
  <c r="FN37" i="18"/>
  <c r="C217" i="18" s="1"/>
  <c r="S39" i="18"/>
  <c r="S38" i="18" s="1"/>
  <c r="BN32" i="18"/>
  <c r="J92" i="18" s="1"/>
  <c r="F170" i="18"/>
  <c r="D230" i="18"/>
  <c r="CG41" i="18"/>
  <c r="K121" i="18" s="1"/>
  <c r="U110" i="18"/>
  <c r="AX32" i="18"/>
  <c r="N72" i="18" s="1"/>
  <c r="AQ32" i="18"/>
  <c r="E72" i="18" s="1"/>
  <c r="Y41" i="18"/>
  <c r="E61" i="18" s="1"/>
  <c r="S41" i="18"/>
  <c r="DW32" i="18"/>
  <c r="P152" i="18" s="1"/>
  <c r="EH32" i="18"/>
  <c r="G172" i="18" s="1"/>
  <c r="DQ41" i="18"/>
  <c r="H161" i="18" s="1"/>
  <c r="AK36" i="18"/>
  <c r="S56" i="18" s="1"/>
  <c r="N9" i="36"/>
  <c r="D13" i="36"/>
  <c r="D15" i="36" s="1"/>
  <c r="AK11" i="36"/>
  <c r="AK12" i="36"/>
  <c r="X11" i="36"/>
  <c r="X12" i="36"/>
  <c r="DE41" i="18"/>
  <c r="P141" i="18" s="1"/>
  <c r="GA32" i="18"/>
  <c r="R212" i="18" s="1"/>
  <c r="AJ32" i="18"/>
  <c r="R52" i="18" s="1"/>
  <c r="CV37" i="18"/>
  <c r="E137" i="18" s="1"/>
  <c r="FT37" i="18"/>
  <c r="I217" i="18" s="1"/>
  <c r="O214" i="18"/>
  <c r="DJ32" i="18"/>
  <c r="U132" i="18" s="1"/>
  <c r="AA37" i="18"/>
  <c r="G57" i="18" s="1"/>
  <c r="CM32" i="18"/>
  <c r="S112" i="18" s="1"/>
  <c r="EP32" i="18"/>
  <c r="Q172" i="18" s="1"/>
  <c r="CD37" i="18"/>
  <c r="H117" i="18" s="1"/>
  <c r="FB37" i="18"/>
  <c r="I197" i="18" s="1"/>
  <c r="AI37" i="18"/>
  <c r="Q57" i="18" s="1"/>
  <c r="EZ37" i="18"/>
  <c r="G197" i="18" s="1"/>
  <c r="BH37" i="18"/>
  <c r="D97" i="18" s="1"/>
  <c r="GF37" i="18"/>
  <c r="C237" i="18" s="1"/>
  <c r="EI37" i="18"/>
  <c r="H177" i="18" s="1"/>
  <c r="FU41" i="18"/>
  <c r="J221" i="18" s="1"/>
  <c r="W32" i="18"/>
  <c r="C52" i="18" s="1"/>
  <c r="AY32" i="18"/>
  <c r="O72" i="18" s="1"/>
  <c r="CB37" i="18"/>
  <c r="F117" i="18" s="1"/>
  <c r="DH37" i="18"/>
  <c r="S137" i="18" s="1"/>
  <c r="FX32" i="18"/>
  <c r="O212" i="18" s="1"/>
  <c r="J210" i="18"/>
  <c r="EQ32" i="18"/>
  <c r="R172" i="18" s="1"/>
  <c r="FX37" i="18"/>
  <c r="O217" i="18" s="1"/>
  <c r="Z37" i="18"/>
  <c r="F57" i="18" s="1"/>
  <c r="DC37" i="18"/>
  <c r="N137" i="18" s="1"/>
  <c r="DG32" i="18"/>
  <c r="R132" i="18" s="1"/>
  <c r="J29" i="18"/>
  <c r="I17" i="18" s="1"/>
  <c r="G154" i="18"/>
  <c r="DP33" i="18"/>
  <c r="G153" i="18" s="1"/>
  <c r="T214" i="18"/>
  <c r="GC33" i="18"/>
  <c r="T213" i="18" s="1"/>
  <c r="GC32" i="18"/>
  <c r="J90" i="18"/>
  <c r="BN41" i="18"/>
  <c r="J101" i="18" s="1"/>
  <c r="S150" i="18"/>
  <c r="DZ41" i="18"/>
  <c r="S161" i="18" s="1"/>
  <c r="DZ39" i="18"/>
  <c r="C190" i="18"/>
  <c r="EV41" i="18"/>
  <c r="C201" i="18" s="1"/>
  <c r="U94" i="18"/>
  <c r="BW33" i="18"/>
  <c r="U93" i="18" s="1"/>
  <c r="K154" i="18"/>
  <c r="DT33" i="18"/>
  <c r="K153" i="18" s="1"/>
  <c r="P114" i="18"/>
  <c r="CJ33" i="18"/>
  <c r="P113" i="18" s="1"/>
  <c r="C194" i="18"/>
  <c r="EV33" i="18"/>
  <c r="C193" i="18" s="1"/>
  <c r="O54" i="18"/>
  <c r="AG33" i="18"/>
  <c r="O53" i="18" s="1"/>
  <c r="AG32" i="18"/>
  <c r="O134" i="18"/>
  <c r="DD33" i="18"/>
  <c r="O133" i="18" s="1"/>
  <c r="P50" i="18"/>
  <c r="AH41" i="18"/>
  <c r="P61" i="18" s="1"/>
  <c r="AH39" i="18"/>
  <c r="C130" i="18"/>
  <c r="CT41" i="18"/>
  <c r="C141" i="18" s="1"/>
  <c r="CT39" i="18"/>
  <c r="EV32" i="18"/>
  <c r="C192" i="18" s="1"/>
  <c r="G94" i="18"/>
  <c r="BK33" i="18"/>
  <c r="G93" i="18" s="1"/>
  <c r="P94" i="18"/>
  <c r="BR33" i="18"/>
  <c r="P93" i="18" s="1"/>
  <c r="T154" i="18"/>
  <c r="EA33" i="18"/>
  <c r="T153" i="18" s="1"/>
  <c r="D74" i="18"/>
  <c r="AP33" i="18"/>
  <c r="D73" i="18" s="1"/>
  <c r="U54" i="18"/>
  <c r="AM33" i="18"/>
  <c r="U53" i="18" s="1"/>
  <c r="V214" i="18"/>
  <c r="GE33" i="18"/>
  <c r="V213" i="18" s="1"/>
  <c r="J54" i="18"/>
  <c r="AD33" i="18"/>
  <c r="J53" i="18" s="1"/>
  <c r="AL37" i="18"/>
  <c r="T57" i="18" s="1"/>
  <c r="DT37" i="18"/>
  <c r="K157" i="18" s="1"/>
  <c r="BD37" i="18"/>
  <c r="T77" i="18" s="1"/>
  <c r="R94" i="18"/>
  <c r="BT33" i="18"/>
  <c r="R93" i="18" s="1"/>
  <c r="DP37" i="18"/>
  <c r="G157" i="18" s="1"/>
  <c r="E174" i="18"/>
  <c r="EF33" i="18"/>
  <c r="E173" i="18" s="1"/>
  <c r="GB37" i="18"/>
  <c r="S217" i="18" s="1"/>
  <c r="E54" i="18"/>
  <c r="Y33" i="18"/>
  <c r="E53" i="18" s="1"/>
  <c r="Y32" i="18"/>
  <c r="U74" i="18"/>
  <c r="BE33" i="18"/>
  <c r="U73" i="18" s="1"/>
  <c r="BE32" i="18"/>
  <c r="Q114" i="18"/>
  <c r="CK33" i="18"/>
  <c r="Q113" i="18" s="1"/>
  <c r="CK32" i="18"/>
  <c r="R154" i="18"/>
  <c r="DY33" i="18"/>
  <c r="R153" i="18" s="1"/>
  <c r="DY32" i="18"/>
  <c r="N194" i="18"/>
  <c r="FE33" i="18"/>
  <c r="N193" i="18" s="1"/>
  <c r="FE32" i="18"/>
  <c r="DD37" i="18"/>
  <c r="O137" i="18" s="1"/>
  <c r="AH36" i="18"/>
  <c r="P56" i="18" s="1"/>
  <c r="AX41" i="18"/>
  <c r="N81" i="18" s="1"/>
  <c r="N70" i="18"/>
  <c r="CT36" i="18"/>
  <c r="C136" i="18" s="1"/>
  <c r="DJ41" i="18"/>
  <c r="U141" i="18" s="1"/>
  <c r="U130" i="18"/>
  <c r="DJ39" i="18"/>
  <c r="K210" i="18"/>
  <c r="FV41" i="18"/>
  <c r="K221" i="18" s="1"/>
  <c r="FV39" i="18"/>
  <c r="FZ32" i="18"/>
  <c r="Q212" i="18" s="1"/>
  <c r="I130" i="18"/>
  <c r="CZ41" i="18"/>
  <c r="I141" i="18" s="1"/>
  <c r="BG37" i="18"/>
  <c r="C97" i="18" s="1"/>
  <c r="O114" i="18"/>
  <c r="CI33" i="18"/>
  <c r="O113" i="18" s="1"/>
  <c r="F194" i="18"/>
  <c r="EY33" i="18"/>
  <c r="F193" i="18" s="1"/>
  <c r="FO37" i="18"/>
  <c r="D217" i="18" s="1"/>
  <c r="P74" i="18"/>
  <c r="AZ33" i="18"/>
  <c r="P73" i="18" s="1"/>
  <c r="FC37" i="18"/>
  <c r="J197" i="18" s="1"/>
  <c r="N74" i="18"/>
  <c r="AX33" i="18"/>
  <c r="N73" i="18" s="1"/>
  <c r="BR37" i="18"/>
  <c r="P97" i="18" s="1"/>
  <c r="G134" i="18"/>
  <c r="CX33" i="18"/>
  <c r="G133" i="18" s="1"/>
  <c r="DN37" i="18"/>
  <c r="E157" i="18" s="1"/>
  <c r="K174" i="18"/>
  <c r="EL33" i="18"/>
  <c r="K173" i="18" s="1"/>
  <c r="ET37" i="18"/>
  <c r="U177" i="18" s="1"/>
  <c r="G214" i="18"/>
  <c r="FR33" i="18"/>
  <c r="G213" i="18" s="1"/>
  <c r="D134" i="18"/>
  <c r="CU33" i="18"/>
  <c r="D133" i="18" s="1"/>
  <c r="G194" i="18"/>
  <c r="EZ33" i="18"/>
  <c r="G193" i="18" s="1"/>
  <c r="E94" i="18"/>
  <c r="BI33" i="18"/>
  <c r="E93" i="18" s="1"/>
  <c r="BI32" i="18"/>
  <c r="E70" i="18"/>
  <c r="AQ41" i="18"/>
  <c r="E81" i="18" s="1"/>
  <c r="R130" i="18"/>
  <c r="DG41" i="18"/>
  <c r="R141" i="18" s="1"/>
  <c r="DG39" i="18"/>
  <c r="F150" i="18"/>
  <c r="DO41" i="18"/>
  <c r="F161" i="18" s="1"/>
  <c r="DO39" i="18"/>
  <c r="V170" i="18"/>
  <c r="EU41" i="18"/>
  <c r="V181" i="18" s="1"/>
  <c r="EU39" i="18"/>
  <c r="R210" i="18"/>
  <c r="GA41" i="18"/>
  <c r="R221" i="18" s="1"/>
  <c r="CM33" i="18"/>
  <c r="S113" i="18" s="1"/>
  <c r="S114" i="18"/>
  <c r="C234" i="18"/>
  <c r="GF33" i="18"/>
  <c r="C233" i="18" s="1"/>
  <c r="O174" i="18"/>
  <c r="EN33" i="18"/>
  <c r="O173" i="18" s="1"/>
  <c r="O94" i="18"/>
  <c r="BQ33" i="18"/>
  <c r="O93" i="18" s="1"/>
  <c r="BQ32" i="18"/>
  <c r="BY37" i="18"/>
  <c r="C117" i="18" s="1"/>
  <c r="F134" i="18"/>
  <c r="CW33" i="18"/>
  <c r="F133" i="18" s="1"/>
  <c r="CW32" i="18"/>
  <c r="V154" i="18"/>
  <c r="EC33" i="18"/>
  <c r="V153" i="18" s="1"/>
  <c r="EC32" i="18"/>
  <c r="R194" i="18"/>
  <c r="FI33" i="18"/>
  <c r="R193" i="18" s="1"/>
  <c r="FI32" i="18"/>
  <c r="V70" i="18"/>
  <c r="BF41" i="18"/>
  <c r="V81" i="18" s="1"/>
  <c r="I150" i="18"/>
  <c r="DR39" i="18"/>
  <c r="DR41" i="18"/>
  <c r="I161" i="18" s="1"/>
  <c r="U210" i="18"/>
  <c r="GD39" i="18"/>
  <c r="GD41" i="18"/>
  <c r="U221" i="18" s="1"/>
  <c r="P110" i="18"/>
  <c r="CJ41" i="18"/>
  <c r="P121" i="18" s="1"/>
  <c r="DD32" i="18"/>
  <c r="O132" i="18" s="1"/>
  <c r="K150" i="18"/>
  <c r="DT41" i="18"/>
  <c r="K161" i="18" s="1"/>
  <c r="C230" i="18"/>
  <c r="GF39" i="18"/>
  <c r="GF41" i="18"/>
  <c r="C241" i="18" s="1"/>
  <c r="N110" i="18"/>
  <c r="CH41" i="18"/>
  <c r="N121" i="18" s="1"/>
  <c r="CH39" i="18"/>
  <c r="CX32" i="18"/>
  <c r="G132" i="18" s="1"/>
  <c r="U170" i="18"/>
  <c r="ET41" i="18"/>
  <c r="U181" i="18" s="1"/>
  <c r="ET39" i="18"/>
  <c r="CF32" i="18"/>
  <c r="J112" i="18" s="1"/>
  <c r="DP32" i="18"/>
  <c r="G152" i="18" s="1"/>
  <c r="U190" i="18"/>
  <c r="FL41" i="18"/>
  <c r="U201" i="18" s="1"/>
  <c r="R114" i="18"/>
  <c r="CL33" i="18"/>
  <c r="R113" i="18" s="1"/>
  <c r="W33" i="18"/>
  <c r="C53" i="18" s="1"/>
  <c r="C54" i="18"/>
  <c r="E74" i="18"/>
  <c r="AQ33" i="18"/>
  <c r="E73" i="18" s="1"/>
  <c r="H134" i="18"/>
  <c r="CY33" i="18"/>
  <c r="H133" i="18" s="1"/>
  <c r="DS37" i="18"/>
  <c r="J157" i="18" s="1"/>
  <c r="R214" i="18"/>
  <c r="GA33" i="18"/>
  <c r="R213" i="18" s="1"/>
  <c r="AJ33" i="18"/>
  <c r="R53" i="18" s="1"/>
  <c r="R54" i="18"/>
  <c r="H214" i="18"/>
  <c r="FS33" i="18"/>
  <c r="H213" i="18" s="1"/>
  <c r="J94" i="18"/>
  <c r="BN33" i="18"/>
  <c r="J93" i="18" s="1"/>
  <c r="BZ37" i="18"/>
  <c r="D117" i="18" s="1"/>
  <c r="K134" i="18"/>
  <c r="DB33" i="18"/>
  <c r="K133" i="18" s="1"/>
  <c r="G174" i="18"/>
  <c r="EH33" i="18"/>
  <c r="G173" i="18" s="1"/>
  <c r="C214" i="18"/>
  <c r="FN33" i="18"/>
  <c r="C213" i="18" s="1"/>
  <c r="R174" i="18"/>
  <c r="EQ33" i="18"/>
  <c r="R173" i="18" s="1"/>
  <c r="T114" i="18"/>
  <c r="CN33" i="18"/>
  <c r="T113" i="18" s="1"/>
  <c r="AM41" i="18"/>
  <c r="U61" i="18" s="1"/>
  <c r="U50" i="18"/>
  <c r="E110" i="18"/>
  <c r="CA41" i="18"/>
  <c r="E121" i="18" s="1"/>
  <c r="D130" i="18"/>
  <c r="CU41" i="18"/>
  <c r="D141" i="18" s="1"/>
  <c r="T150" i="18"/>
  <c r="EA41" i="18"/>
  <c r="T161" i="18" s="1"/>
  <c r="FG41" i="18"/>
  <c r="P201" i="18" s="1"/>
  <c r="P190" i="18"/>
  <c r="V94" i="18"/>
  <c r="BX33" i="18"/>
  <c r="V93" i="18" s="1"/>
  <c r="H70" i="18"/>
  <c r="AT41" i="18"/>
  <c r="H81" i="18" s="1"/>
  <c r="V110" i="18"/>
  <c r="CP41" i="18"/>
  <c r="V121" i="18" s="1"/>
  <c r="Q130" i="18"/>
  <c r="DF41" i="18"/>
  <c r="Q141" i="18" s="1"/>
  <c r="DF39" i="18"/>
  <c r="EL32" i="18"/>
  <c r="K172" i="18" s="1"/>
  <c r="G210" i="18"/>
  <c r="FR41" i="18"/>
  <c r="G221" i="18" s="1"/>
  <c r="BX39" i="18"/>
  <c r="V90" i="18"/>
  <c r="BX41" i="18"/>
  <c r="V101" i="18" s="1"/>
  <c r="Q150" i="18"/>
  <c r="DX41" i="18"/>
  <c r="Q161" i="18" s="1"/>
  <c r="FD32" i="18"/>
  <c r="K192" i="18" s="1"/>
  <c r="N50" i="18"/>
  <c r="AF41" i="18"/>
  <c r="N61" i="18" s="1"/>
  <c r="BL32" i="18"/>
  <c r="H92" i="18" s="1"/>
  <c r="C150" i="18"/>
  <c r="DL39" i="18"/>
  <c r="DL41" i="18"/>
  <c r="C161" i="18" s="1"/>
  <c r="K74" i="18"/>
  <c r="AW33" i="18"/>
  <c r="K73" i="18" s="1"/>
  <c r="AW32" i="18"/>
  <c r="H154" i="18"/>
  <c r="DQ33" i="18"/>
  <c r="H153" i="18" s="1"/>
  <c r="DQ32" i="18"/>
  <c r="C94" i="18"/>
  <c r="BG33" i="18"/>
  <c r="C93" i="18" s="1"/>
  <c r="D174" i="18"/>
  <c r="EE33" i="18"/>
  <c r="D173" i="18" s="1"/>
  <c r="N174" i="18"/>
  <c r="EM33" i="18"/>
  <c r="N173" i="18" s="1"/>
  <c r="T94" i="18"/>
  <c r="BV33" i="18"/>
  <c r="T93" i="18" s="1"/>
  <c r="J194" i="18"/>
  <c r="FC33" i="18"/>
  <c r="J193" i="18" s="1"/>
  <c r="V114" i="18"/>
  <c r="CP33" i="18"/>
  <c r="V113" i="18" s="1"/>
  <c r="C174" i="18"/>
  <c r="ED33" i="18"/>
  <c r="C173" i="18" s="1"/>
  <c r="S194" i="18"/>
  <c r="FJ33" i="18"/>
  <c r="S193" i="18" s="1"/>
  <c r="BO33" i="18"/>
  <c r="K93" i="18" s="1"/>
  <c r="K94" i="18"/>
  <c r="S54" i="18"/>
  <c r="AK33" i="18"/>
  <c r="S53" i="18" s="1"/>
  <c r="AK32" i="18"/>
  <c r="O70" i="18"/>
  <c r="AY41" i="18"/>
  <c r="O81" i="18" s="1"/>
  <c r="BG41" i="18"/>
  <c r="C101" i="18" s="1"/>
  <c r="C90" i="18"/>
  <c r="BG39" i="18"/>
  <c r="BO32" i="18"/>
  <c r="K92" i="18" s="1"/>
  <c r="I110" i="18"/>
  <c r="CE41" i="18"/>
  <c r="I121" i="18" s="1"/>
  <c r="CE39" i="18"/>
  <c r="S110" i="18"/>
  <c r="CM41" i="18"/>
  <c r="S121" i="18" s="1"/>
  <c r="CM39" i="18"/>
  <c r="P150" i="18"/>
  <c r="DW41" i="18"/>
  <c r="P161" i="18" s="1"/>
  <c r="DW39" i="18"/>
  <c r="J190" i="18"/>
  <c r="FC41" i="18"/>
  <c r="J201" i="18" s="1"/>
  <c r="FC39" i="18"/>
  <c r="V74" i="18"/>
  <c r="BF33" i="18"/>
  <c r="V73" i="18" s="1"/>
  <c r="S74" i="18"/>
  <c r="BC33" i="18"/>
  <c r="S73" i="18" s="1"/>
  <c r="N54" i="18"/>
  <c r="AF33" i="18"/>
  <c r="N53" i="18" s="1"/>
  <c r="J74" i="18"/>
  <c r="AV33" i="18"/>
  <c r="J73" i="18" s="1"/>
  <c r="Q154" i="18"/>
  <c r="DX33" i="18"/>
  <c r="Q153" i="18" s="1"/>
  <c r="Q194" i="18"/>
  <c r="FH33" i="18"/>
  <c r="Q193" i="18" s="1"/>
  <c r="Q74" i="18"/>
  <c r="BA33" i="18"/>
  <c r="Q73" i="18" s="1"/>
  <c r="BA32" i="18"/>
  <c r="U114" i="18"/>
  <c r="CO33" i="18"/>
  <c r="U113" i="18" s="1"/>
  <c r="CO32" i="18"/>
  <c r="N154" i="18"/>
  <c r="DU33" i="18"/>
  <c r="N153" i="18" s="1"/>
  <c r="DU32" i="18"/>
  <c r="H194" i="18"/>
  <c r="FA33" i="18"/>
  <c r="H193" i="18" s="1"/>
  <c r="FA32" i="18"/>
  <c r="D234" i="18"/>
  <c r="GG33" i="18"/>
  <c r="D233" i="18" s="1"/>
  <c r="GG32" i="18"/>
  <c r="F74" i="18"/>
  <c r="AR33" i="18"/>
  <c r="F73" i="18" s="1"/>
  <c r="AP32" i="18"/>
  <c r="D72" i="18" s="1"/>
  <c r="T90" i="18"/>
  <c r="BV41" i="18"/>
  <c r="T101" i="18" s="1"/>
  <c r="G170" i="18"/>
  <c r="EH39" i="18"/>
  <c r="EH41" i="18"/>
  <c r="G181" i="18" s="1"/>
  <c r="V50" i="18"/>
  <c r="AN41" i="18"/>
  <c r="V61" i="18" s="1"/>
  <c r="BT32" i="18"/>
  <c r="R92" i="18" s="1"/>
  <c r="DT32" i="18"/>
  <c r="K152" i="18" s="1"/>
  <c r="I170" i="18"/>
  <c r="EJ41" i="18"/>
  <c r="I181" i="18" s="1"/>
  <c r="U150" i="18"/>
  <c r="EB39" i="18"/>
  <c r="EB41" i="18"/>
  <c r="U161" i="18" s="1"/>
  <c r="BR32" i="18"/>
  <c r="P92" i="18" s="1"/>
  <c r="ED32" i="18"/>
  <c r="C172" i="18" s="1"/>
  <c r="S190" i="18"/>
  <c r="FJ41" i="18"/>
  <c r="S201" i="18" s="1"/>
  <c r="R50" i="18"/>
  <c r="AJ41" i="18"/>
  <c r="R61" i="18" s="1"/>
  <c r="EF32" i="18"/>
  <c r="E172" i="18" s="1"/>
  <c r="T194" i="18"/>
  <c r="FK33" i="18"/>
  <c r="T193" i="18" s="1"/>
  <c r="R134" i="18"/>
  <c r="DG33" i="18"/>
  <c r="R133" i="18" s="1"/>
  <c r="P154" i="18"/>
  <c r="DW33" i="18"/>
  <c r="P153" i="18" s="1"/>
  <c r="R74" i="18"/>
  <c r="BB33" i="18"/>
  <c r="R73" i="18" s="1"/>
  <c r="C134" i="18"/>
  <c r="CT33" i="18"/>
  <c r="C133" i="18" s="1"/>
  <c r="S154" i="18"/>
  <c r="DZ33" i="18"/>
  <c r="S153" i="18" s="1"/>
  <c r="O194" i="18"/>
  <c r="FF33" i="18"/>
  <c r="O193" i="18" s="1"/>
  <c r="V134" i="18"/>
  <c r="DK33" i="18"/>
  <c r="V133" i="18" s="1"/>
  <c r="AM32" i="18"/>
  <c r="U52" i="18" s="1"/>
  <c r="I70" i="18"/>
  <c r="AU41" i="18"/>
  <c r="I81" i="18" s="1"/>
  <c r="S70" i="18"/>
  <c r="BC41" i="18"/>
  <c r="S81" i="18" s="1"/>
  <c r="BK32" i="18"/>
  <c r="G92" i="18" s="1"/>
  <c r="O110" i="18"/>
  <c r="CI41" i="18"/>
  <c r="O121" i="18" s="1"/>
  <c r="N130" i="18"/>
  <c r="DC41" i="18"/>
  <c r="N141" i="18" s="1"/>
  <c r="DC39" i="18"/>
  <c r="DK32" i="18"/>
  <c r="V132" i="18" s="1"/>
  <c r="H170" i="18"/>
  <c r="EI41" i="18"/>
  <c r="H181" i="18" s="1"/>
  <c r="EI39" i="18"/>
  <c r="D210" i="18"/>
  <c r="FO41" i="18"/>
  <c r="D221" i="18" s="1"/>
  <c r="FO39" i="18"/>
  <c r="FW32" i="18"/>
  <c r="N212" i="18" s="1"/>
  <c r="AD32" i="18"/>
  <c r="J52" i="18" s="1"/>
  <c r="F90" i="18"/>
  <c r="BJ41" i="18"/>
  <c r="F101" i="18" s="1"/>
  <c r="O150" i="18"/>
  <c r="DV41" i="18"/>
  <c r="O161" i="18" s="1"/>
  <c r="E230" i="18"/>
  <c r="GH41" i="18"/>
  <c r="E241" i="18" s="1"/>
  <c r="X32" i="18"/>
  <c r="D52" i="18" s="1"/>
  <c r="T110" i="18"/>
  <c r="CN41" i="18"/>
  <c r="T121" i="18" s="1"/>
  <c r="O170" i="18"/>
  <c r="EN41" i="18"/>
  <c r="O181" i="18" s="1"/>
  <c r="J70" i="18"/>
  <c r="AV41" i="18"/>
  <c r="J81" i="18" s="1"/>
  <c r="S170" i="18"/>
  <c r="ER39" i="18"/>
  <c r="ER41" i="18"/>
  <c r="S181" i="18" s="1"/>
  <c r="G114" i="18"/>
  <c r="CC33" i="18"/>
  <c r="G113" i="18" s="1"/>
  <c r="CC32" i="18"/>
  <c r="BW37" i="18"/>
  <c r="U97" i="18" s="1"/>
  <c r="DO37" i="18"/>
  <c r="F157" i="18" s="1"/>
  <c r="F94" i="18"/>
  <c r="BJ33" i="18"/>
  <c r="F93" i="18" s="1"/>
  <c r="DF37" i="18"/>
  <c r="Q137" i="18" s="1"/>
  <c r="V54" i="18"/>
  <c r="AN33" i="18"/>
  <c r="V53" i="18" s="1"/>
  <c r="T74" i="18"/>
  <c r="BD33" i="18"/>
  <c r="T73" i="18" s="1"/>
  <c r="CJ37" i="18"/>
  <c r="P117" i="18" s="1"/>
  <c r="I134" i="18"/>
  <c r="CZ33" i="18"/>
  <c r="I133" i="18" s="1"/>
  <c r="EV37" i="18"/>
  <c r="C197" i="18" s="1"/>
  <c r="U194" i="18"/>
  <c r="FL33" i="18"/>
  <c r="U193" i="18" s="1"/>
  <c r="E134" i="18"/>
  <c r="CV33" i="18"/>
  <c r="E133" i="18" s="1"/>
  <c r="C74" i="18"/>
  <c r="AO33" i="18"/>
  <c r="C73" i="18" s="1"/>
  <c r="AO32" i="18"/>
  <c r="AW37" i="18"/>
  <c r="K77" i="18" s="1"/>
  <c r="S94" i="18"/>
  <c r="BU33" i="18"/>
  <c r="S93" i="18" s="1"/>
  <c r="BU32" i="18"/>
  <c r="T134" i="18"/>
  <c r="DI33" i="18"/>
  <c r="T133" i="18" s="1"/>
  <c r="DI32" i="18"/>
  <c r="DQ37" i="18"/>
  <c r="H157" i="18" s="1"/>
  <c r="P174" i="18"/>
  <c r="EO33" i="18"/>
  <c r="P173" i="18" s="1"/>
  <c r="EO32" i="18"/>
  <c r="J214" i="18"/>
  <c r="FU33" i="18"/>
  <c r="J213" i="18" s="1"/>
  <c r="FU32" i="18"/>
  <c r="GC37" i="18"/>
  <c r="T217" i="18" s="1"/>
  <c r="BN36" i="18"/>
  <c r="J96" i="18" s="1"/>
  <c r="CD41" i="18"/>
  <c r="H121" i="18" s="1"/>
  <c r="CD39" i="18"/>
  <c r="H110" i="18"/>
  <c r="DZ36" i="18"/>
  <c r="S156" i="18" s="1"/>
  <c r="Q170" i="18"/>
  <c r="EP41" i="18"/>
  <c r="Q181" i="18" s="1"/>
  <c r="EP39" i="18"/>
  <c r="Q210" i="18"/>
  <c r="FZ41" i="18"/>
  <c r="Q221" i="18" s="1"/>
  <c r="CZ32" i="18"/>
  <c r="I132" i="18" s="1"/>
  <c r="EV36" i="18"/>
  <c r="C196" i="18" s="1"/>
  <c r="S210" i="18"/>
  <c r="GB39" i="18"/>
  <c r="GB41" i="18"/>
  <c r="S221" i="18" s="1"/>
  <c r="BK37" i="18"/>
  <c r="G97" i="18" s="1"/>
  <c r="G54" i="18"/>
  <c r="AA33" i="18"/>
  <c r="G53" i="18" s="1"/>
  <c r="N134" i="18"/>
  <c r="DC33" i="18"/>
  <c r="N133" i="18" s="1"/>
  <c r="EE37" i="18"/>
  <c r="D177" i="18" s="1"/>
  <c r="E114" i="18"/>
  <c r="CA33" i="18"/>
  <c r="E113" i="18" s="1"/>
  <c r="H114" i="18"/>
  <c r="CD33" i="18"/>
  <c r="H113" i="18" s="1"/>
  <c r="CP37" i="18"/>
  <c r="V117" i="18" s="1"/>
  <c r="O154" i="18"/>
  <c r="DV33" i="18"/>
  <c r="O153" i="18" s="1"/>
  <c r="ED37" i="18"/>
  <c r="C177" i="18" s="1"/>
  <c r="I194" i="18"/>
  <c r="FB33" i="18"/>
  <c r="I193" i="18" s="1"/>
  <c r="FJ37" i="18"/>
  <c r="S197" i="18" s="1"/>
  <c r="E234" i="18"/>
  <c r="GH33" i="18"/>
  <c r="E233" i="18" s="1"/>
  <c r="AI33" i="18"/>
  <c r="Q53" i="18" s="1"/>
  <c r="Q54" i="18"/>
  <c r="EA37" i="18"/>
  <c r="T157" i="18" s="1"/>
  <c r="P194" i="18"/>
  <c r="FG33" i="18"/>
  <c r="P193" i="18" s="1"/>
  <c r="H54" i="18"/>
  <c r="AB33" i="18"/>
  <c r="H53" i="18" s="1"/>
  <c r="AB32" i="18"/>
  <c r="EB37" i="18"/>
  <c r="U157" i="18" s="1"/>
  <c r="AK37" i="18"/>
  <c r="S57" i="18" s="1"/>
  <c r="AA41" i="18"/>
  <c r="G61" i="18" s="1"/>
  <c r="G50" i="18"/>
  <c r="AA39" i="18"/>
  <c r="AI41" i="18"/>
  <c r="Q61" i="18" s="1"/>
  <c r="Q50" i="18"/>
  <c r="AI39" i="18"/>
  <c r="AY36" i="18"/>
  <c r="O76" i="18" s="1"/>
  <c r="BG36" i="18"/>
  <c r="C96" i="18" s="1"/>
  <c r="BO41" i="18"/>
  <c r="K101" i="18" s="1"/>
  <c r="K90" i="18"/>
  <c r="BW32" i="18"/>
  <c r="U92" i="18" s="1"/>
  <c r="CE36" i="18"/>
  <c r="I116" i="18" s="1"/>
  <c r="CM36" i="18"/>
  <c r="S116" i="18" s="1"/>
  <c r="H130" i="18"/>
  <c r="CY41" i="18"/>
  <c r="H141" i="18" s="1"/>
  <c r="CY39" i="18"/>
  <c r="DW36" i="18"/>
  <c r="P156" i="18" s="1"/>
  <c r="D170" i="18"/>
  <c r="EE41" i="18"/>
  <c r="D181" i="18" s="1"/>
  <c r="EE39" i="18"/>
  <c r="EM32" i="18"/>
  <c r="N172" i="18" s="1"/>
  <c r="FC36" i="18"/>
  <c r="J196" i="18" s="1"/>
  <c r="T190" i="18"/>
  <c r="FK41" i="18"/>
  <c r="T201" i="18" s="1"/>
  <c r="FK39" i="18"/>
  <c r="I174" i="18"/>
  <c r="EJ33" i="18"/>
  <c r="I173" i="18" s="1"/>
  <c r="N41" i="18"/>
  <c r="N39" i="18"/>
  <c r="N38" i="18" s="1"/>
  <c r="I33" i="18"/>
  <c r="J35" i="18" s="1"/>
  <c r="I18" i="18" s="1"/>
  <c r="I19" i="18" s="1"/>
  <c r="BF37" i="18"/>
  <c r="V77" i="18" s="1"/>
  <c r="V174" i="18"/>
  <c r="EU33" i="18"/>
  <c r="V173" i="18" s="1"/>
  <c r="D94" i="18"/>
  <c r="BH33" i="18"/>
  <c r="D93" i="18" s="1"/>
  <c r="CB33" i="18"/>
  <c r="F113" i="18" s="1"/>
  <c r="F114" i="18"/>
  <c r="S134" i="18"/>
  <c r="DH33" i="18"/>
  <c r="S133" i="18" s="1"/>
  <c r="I214" i="18"/>
  <c r="FT33" i="18"/>
  <c r="I213" i="18" s="1"/>
  <c r="G74" i="18"/>
  <c r="AS33" i="18"/>
  <c r="G73" i="18" s="1"/>
  <c r="AS32" i="18"/>
  <c r="BA37" i="18"/>
  <c r="Q77" i="18" s="1"/>
  <c r="K114" i="18"/>
  <c r="CG33" i="18"/>
  <c r="K113" i="18" s="1"/>
  <c r="CG32" i="18"/>
  <c r="CO37" i="18"/>
  <c r="U117" i="18" s="1"/>
  <c r="D154" i="18"/>
  <c r="DM33" i="18"/>
  <c r="D153" i="18" s="1"/>
  <c r="DM32" i="18"/>
  <c r="DU37" i="18"/>
  <c r="N157" i="18" s="1"/>
  <c r="T174" i="18"/>
  <c r="ES33" i="18"/>
  <c r="T173" i="18" s="1"/>
  <c r="ES32" i="18"/>
  <c r="FA37" i="18"/>
  <c r="H197" i="18" s="1"/>
  <c r="P214" i="18"/>
  <c r="FY33" i="18"/>
  <c r="P213" i="18" s="1"/>
  <c r="FY32" i="18"/>
  <c r="GG37" i="18"/>
  <c r="D237" i="18" s="1"/>
  <c r="E214" i="18"/>
  <c r="FP33" i="18"/>
  <c r="E213" i="18" s="1"/>
  <c r="BF32" i="18"/>
  <c r="V72" i="18" s="1"/>
  <c r="BV36" i="18"/>
  <c r="T96" i="18" s="1"/>
  <c r="CL39" i="18"/>
  <c r="R110" i="18"/>
  <c r="CL41" i="18"/>
  <c r="R121" i="18" s="1"/>
  <c r="EH36" i="18"/>
  <c r="G176" i="18" s="1"/>
  <c r="E190" i="18"/>
  <c r="EX39" i="18"/>
  <c r="EX41" i="18"/>
  <c r="E201" i="18" s="1"/>
  <c r="AN36" i="18"/>
  <c r="V56" i="18" s="1"/>
  <c r="T70" i="18"/>
  <c r="BD39" i="18"/>
  <c r="BD41" i="18"/>
  <c r="T81" i="18" s="1"/>
  <c r="CJ32" i="18"/>
  <c r="P112" i="18" s="1"/>
  <c r="EJ32" i="18"/>
  <c r="I172" i="18" s="1"/>
  <c r="G190" i="18"/>
  <c r="EZ39" i="18"/>
  <c r="EZ41" i="18"/>
  <c r="G201" i="18" s="1"/>
  <c r="O210" i="18"/>
  <c r="FX39" i="18"/>
  <c r="FX41" i="18"/>
  <c r="O221" i="18" s="1"/>
  <c r="T50" i="18"/>
  <c r="AL41" i="18"/>
  <c r="T61" i="18" s="1"/>
  <c r="AL39" i="18"/>
  <c r="R70" i="18"/>
  <c r="BB41" i="18"/>
  <c r="R81" i="18" s="1"/>
  <c r="BB39" i="18"/>
  <c r="G130" i="18"/>
  <c r="CX41" i="18"/>
  <c r="G141" i="18" s="1"/>
  <c r="E150" i="18"/>
  <c r="DN41" i="18"/>
  <c r="E161" i="18" s="1"/>
  <c r="DN39" i="18"/>
  <c r="FJ36" i="18"/>
  <c r="S196" i="18" s="1"/>
  <c r="P70" i="18"/>
  <c r="AZ41" i="18"/>
  <c r="P81" i="18" s="1"/>
  <c r="G150" i="18"/>
  <c r="DP41" i="18"/>
  <c r="G161" i="18" s="1"/>
  <c r="FL32" i="18"/>
  <c r="U192" i="18" s="1"/>
  <c r="Q94" i="18"/>
  <c r="BS33" i="18"/>
  <c r="Q93" i="18" s="1"/>
  <c r="H174" i="18"/>
  <c r="EI33" i="18"/>
  <c r="H173" i="18" s="1"/>
  <c r="FK37" i="18"/>
  <c r="T197" i="18" s="1"/>
  <c r="I74" i="18"/>
  <c r="AU33" i="18"/>
  <c r="I73" i="18" s="1"/>
  <c r="AE33" i="18"/>
  <c r="K53" i="18" s="1"/>
  <c r="K54" i="18"/>
  <c r="H74" i="18"/>
  <c r="AT33" i="18"/>
  <c r="H73" i="18" s="1"/>
  <c r="BB37" i="18"/>
  <c r="R77" i="18" s="1"/>
  <c r="N114" i="18"/>
  <c r="CH33" i="18"/>
  <c r="N113" i="18" s="1"/>
  <c r="CT37" i="18"/>
  <c r="C137" i="18" s="1"/>
  <c r="I154" i="18"/>
  <c r="DR33" i="18"/>
  <c r="I153" i="18" s="1"/>
  <c r="DZ37" i="18"/>
  <c r="S157" i="18" s="1"/>
  <c r="E194" i="18"/>
  <c r="EX33" i="18"/>
  <c r="E193" i="18" s="1"/>
  <c r="FF37" i="18"/>
  <c r="O197" i="18" s="1"/>
  <c r="U214" i="18"/>
  <c r="GD33" i="18"/>
  <c r="U213" i="18" s="1"/>
  <c r="I114" i="18"/>
  <c r="CE33" i="18"/>
  <c r="I113" i="18" s="1"/>
  <c r="W41" i="18"/>
  <c r="C61" i="18" s="1"/>
  <c r="C50" i="18"/>
  <c r="W39" i="18"/>
  <c r="AE32" i="18"/>
  <c r="K52" i="18" s="1"/>
  <c r="AU36" i="18"/>
  <c r="I76" i="18" s="1"/>
  <c r="BC36" i="18"/>
  <c r="S76" i="18" s="1"/>
  <c r="BK41" i="18"/>
  <c r="G101" i="18" s="1"/>
  <c r="G90" i="18"/>
  <c r="CI36" i="18"/>
  <c r="O116" i="18" s="1"/>
  <c r="DC36" i="18"/>
  <c r="N136" i="18" s="1"/>
  <c r="V130" i="18"/>
  <c r="DK41" i="18"/>
  <c r="V141" i="18" s="1"/>
  <c r="EI36" i="18"/>
  <c r="H176" i="18" s="1"/>
  <c r="R170" i="18"/>
  <c r="EQ41" i="18"/>
  <c r="R181" i="18" s="1"/>
  <c r="EY32" i="18"/>
  <c r="F192" i="18" s="1"/>
  <c r="FO36" i="18"/>
  <c r="D216" i="18" s="1"/>
  <c r="N210" i="18"/>
  <c r="FW41" i="18"/>
  <c r="N221" i="18" s="1"/>
  <c r="FW39" i="18"/>
  <c r="GE32" i="18"/>
  <c r="V212" i="18" s="1"/>
  <c r="C110" i="18"/>
  <c r="BY41" i="18"/>
  <c r="C121" i="18" s="1"/>
  <c r="BY39" i="18"/>
  <c r="AT32" i="18"/>
  <c r="H72" i="18" s="1"/>
  <c r="BJ36" i="18"/>
  <c r="F96" i="18" s="1"/>
  <c r="CP32" i="18"/>
  <c r="V112" i="18" s="1"/>
  <c r="DV36" i="18"/>
  <c r="O156" i="18" s="1"/>
  <c r="K170" i="18"/>
  <c r="EL41" i="18"/>
  <c r="K181" i="18" s="1"/>
  <c r="FR32" i="18"/>
  <c r="G212" i="18" s="1"/>
  <c r="GH36" i="18"/>
  <c r="E236" i="18" s="1"/>
  <c r="F70" i="18"/>
  <c r="AR41" i="18"/>
  <c r="F81" i="18" s="1"/>
  <c r="CN32" i="18"/>
  <c r="T112" i="18" s="1"/>
  <c r="DX32" i="18"/>
  <c r="Q152" i="18" s="1"/>
  <c r="K190" i="18"/>
  <c r="FD41" i="18"/>
  <c r="K201" i="18" s="1"/>
  <c r="AF32" i="18"/>
  <c r="N52" i="18" s="1"/>
  <c r="H90" i="18"/>
  <c r="BL39" i="18"/>
  <c r="BL41" i="18"/>
  <c r="H101" i="18" s="1"/>
  <c r="Q190" i="18"/>
  <c r="FH41" i="18"/>
  <c r="Q201" i="18" s="1"/>
  <c r="DO33" i="18"/>
  <c r="F153" i="18" s="1"/>
  <c r="F154" i="18"/>
  <c r="Q134" i="18"/>
  <c r="DF33" i="18"/>
  <c r="Q133" i="18" s="1"/>
  <c r="S214" i="18"/>
  <c r="GB33" i="18"/>
  <c r="S213" i="18" s="1"/>
  <c r="D194" i="18"/>
  <c r="EW33" i="18"/>
  <c r="D193" i="18" s="1"/>
  <c r="EW32" i="18"/>
  <c r="BP39" i="18"/>
  <c r="N90" i="18"/>
  <c r="BP41" i="18"/>
  <c r="N101" i="18" s="1"/>
  <c r="F54" i="18"/>
  <c r="Z33" i="18"/>
  <c r="F53" i="18" s="1"/>
  <c r="T54" i="18"/>
  <c r="AL33" i="18"/>
  <c r="T53" i="18" s="1"/>
  <c r="D54" i="18"/>
  <c r="X33" i="18"/>
  <c r="D53" i="18" s="1"/>
  <c r="I94" i="18"/>
  <c r="BM33" i="18"/>
  <c r="I93" i="18" s="1"/>
  <c r="BM32" i="18"/>
  <c r="CC37" i="18"/>
  <c r="G117" i="18" s="1"/>
  <c r="J134" i="18"/>
  <c r="DA33" i="18"/>
  <c r="J133" i="18" s="1"/>
  <c r="DA32" i="18"/>
  <c r="F174" i="18"/>
  <c r="EG33" i="18"/>
  <c r="F173" i="18" s="1"/>
  <c r="EG32" i="18"/>
  <c r="V194" i="18"/>
  <c r="FM33" i="18"/>
  <c r="V193" i="18" s="1"/>
  <c r="FM32" i="18"/>
  <c r="O190" i="18"/>
  <c r="FF41" i="18"/>
  <c r="O201" i="18" s="1"/>
  <c r="FF39" i="18"/>
  <c r="BP36" i="18"/>
  <c r="N96" i="18" s="1"/>
  <c r="D214" i="18"/>
  <c r="FO33" i="18"/>
  <c r="D213" i="18" s="1"/>
  <c r="E154" i="18"/>
  <c r="DN33" i="18"/>
  <c r="E153" i="18" s="1"/>
  <c r="U174" i="18"/>
  <c r="ET33" i="18"/>
  <c r="U173" i="18" s="1"/>
  <c r="Q214" i="18"/>
  <c r="FZ33" i="18"/>
  <c r="Q213" i="18" s="1"/>
  <c r="U154" i="18"/>
  <c r="EB33" i="18"/>
  <c r="U153" i="18" s="1"/>
  <c r="BW41" i="18"/>
  <c r="U101" i="18" s="1"/>
  <c r="U90" i="18"/>
  <c r="N170" i="18"/>
  <c r="EM41" i="18"/>
  <c r="N181" i="18" s="1"/>
  <c r="H210" i="18"/>
  <c r="FS41" i="18"/>
  <c r="H221" i="18" s="1"/>
  <c r="FS39" i="18"/>
  <c r="AV37" i="18"/>
  <c r="J77" i="18" s="1"/>
  <c r="H94" i="18"/>
  <c r="BL33" i="18"/>
  <c r="H93" i="18" s="1"/>
  <c r="K194" i="18"/>
  <c r="FD33" i="18"/>
  <c r="K193" i="18" s="1"/>
  <c r="I54" i="18"/>
  <c r="AC33" i="18"/>
  <c r="I53" i="18" s="1"/>
  <c r="AC32" i="18"/>
  <c r="C114" i="18"/>
  <c r="BY33" i="18"/>
  <c r="C113" i="18" s="1"/>
  <c r="P134" i="18"/>
  <c r="DE33" i="18"/>
  <c r="P133" i="18" s="1"/>
  <c r="DE32" i="18"/>
  <c r="J174" i="18"/>
  <c r="EK33" i="18"/>
  <c r="J173" i="18" s="1"/>
  <c r="EK32" i="18"/>
  <c r="F214" i="18"/>
  <c r="FQ33" i="18"/>
  <c r="F213" i="18" s="1"/>
  <c r="FQ32" i="18"/>
  <c r="AR37" i="18"/>
  <c r="F77" i="18" s="1"/>
  <c r="F50" i="18"/>
  <c r="Z39" i="18"/>
  <c r="Z41" i="18"/>
  <c r="F61" i="18" s="1"/>
  <c r="D70" i="18"/>
  <c r="AP41" i="18"/>
  <c r="D81" i="18" s="1"/>
  <c r="BV32" i="18"/>
  <c r="T92" i="18" s="1"/>
  <c r="K130" i="18"/>
  <c r="DB39" i="18"/>
  <c r="DB41" i="18"/>
  <c r="K141" i="18" s="1"/>
  <c r="C210" i="18"/>
  <c r="FN39" i="18"/>
  <c r="FN41" i="18"/>
  <c r="C221" i="18" s="1"/>
  <c r="AN32" i="18"/>
  <c r="V52" i="18" s="1"/>
  <c r="R90" i="18"/>
  <c r="BT39" i="18"/>
  <c r="BT41" i="18"/>
  <c r="R101" i="18" s="1"/>
  <c r="O130" i="18"/>
  <c r="DD41" i="18"/>
  <c r="O141" i="18" s="1"/>
  <c r="EJ36" i="18"/>
  <c r="I176" i="18" s="1"/>
  <c r="E210" i="18"/>
  <c r="FP39" i="18"/>
  <c r="FP41" i="18"/>
  <c r="E221" i="18" s="1"/>
  <c r="EB36" i="18"/>
  <c r="U156" i="18" s="1"/>
  <c r="P90" i="18"/>
  <c r="BR41" i="18"/>
  <c r="P101" i="18" s="1"/>
  <c r="C170" i="18"/>
  <c r="ED41" i="18"/>
  <c r="C181" i="18" s="1"/>
  <c r="FJ32" i="18"/>
  <c r="S192" i="18" s="1"/>
  <c r="AJ36" i="18"/>
  <c r="R56" i="18" s="1"/>
  <c r="AZ32" i="18"/>
  <c r="P72" i="18" s="1"/>
  <c r="J110" i="18"/>
  <c r="CF41" i="18"/>
  <c r="J121" i="18" s="1"/>
  <c r="E170" i="18"/>
  <c r="EF41" i="18"/>
  <c r="E181" i="18" s="1"/>
  <c r="J154" i="18"/>
  <c r="DS33" i="18"/>
  <c r="J153" i="18" s="1"/>
  <c r="J114" i="18"/>
  <c r="CF33" i="18"/>
  <c r="J113" i="18" s="1"/>
  <c r="P54" i="18"/>
  <c r="AH33" i="18"/>
  <c r="P53" i="18" s="1"/>
  <c r="D114" i="18"/>
  <c r="BZ33" i="18"/>
  <c r="D113" i="18" s="1"/>
  <c r="U134" i="18"/>
  <c r="DJ33" i="18"/>
  <c r="U133" i="18" s="1"/>
  <c r="Q174" i="18"/>
  <c r="EP33" i="18"/>
  <c r="Q173" i="18" s="1"/>
  <c r="K214" i="18"/>
  <c r="FV33" i="18"/>
  <c r="K213" i="18" s="1"/>
  <c r="O74" i="18"/>
  <c r="AY33" i="18"/>
  <c r="O73" i="18" s="1"/>
  <c r="N214" i="18"/>
  <c r="FW33" i="18"/>
  <c r="N213" i="18" s="1"/>
  <c r="BP33" i="18"/>
  <c r="N93" i="18" s="1"/>
  <c r="N94" i="18"/>
  <c r="AE41" i="18"/>
  <c r="K61" i="18" s="1"/>
  <c r="K50" i="18"/>
  <c r="AU32" i="18"/>
  <c r="I72" i="18" s="1"/>
  <c r="BC32" i="18"/>
  <c r="S72" i="18" s="1"/>
  <c r="BS41" i="18"/>
  <c r="Q101" i="18" s="1"/>
  <c r="Q90" i="18"/>
  <c r="BS39" i="18"/>
  <c r="CA32" i="18"/>
  <c r="E112" i="18" s="1"/>
  <c r="CI32" i="18"/>
  <c r="O112" i="18" s="1"/>
  <c r="CU32" i="18"/>
  <c r="D132" i="18" s="1"/>
  <c r="J150" i="18"/>
  <c r="DS41" i="18"/>
  <c r="J161" i="18" s="1"/>
  <c r="DS39" i="18"/>
  <c r="EA32" i="18"/>
  <c r="T152" i="18" s="1"/>
  <c r="F190" i="18"/>
  <c r="EY41" i="18"/>
  <c r="F201" i="18" s="1"/>
  <c r="FG32" i="18"/>
  <c r="P192" i="18" s="1"/>
  <c r="V210" i="18"/>
  <c r="GE41" i="18"/>
  <c r="V221" i="18" s="1"/>
  <c r="J50" i="18"/>
  <c r="AD41" i="18"/>
  <c r="J61" i="18" s="1"/>
  <c r="BJ32" i="18"/>
  <c r="F92" i="18" s="1"/>
  <c r="D110" i="18"/>
  <c r="BZ41" i="18"/>
  <c r="D121" i="18" s="1"/>
  <c r="BZ39" i="18"/>
  <c r="DV32" i="18"/>
  <c r="O152" i="18" s="1"/>
  <c r="I190" i="18"/>
  <c r="FB41" i="18"/>
  <c r="I201" i="18" s="1"/>
  <c r="FB39" i="18"/>
  <c r="GH32" i="18"/>
  <c r="E232" i="18" s="1"/>
  <c r="D50" i="18"/>
  <c r="X41" i="18"/>
  <c r="D61" i="18" s="1"/>
  <c r="AR32" i="18"/>
  <c r="F72" i="18" s="1"/>
  <c r="BH39" i="18"/>
  <c r="D90" i="18"/>
  <c r="BH41" i="18"/>
  <c r="D101" i="18" s="1"/>
  <c r="S130" i="18"/>
  <c r="DH39" i="18"/>
  <c r="DH41" i="18"/>
  <c r="S141" i="18" s="1"/>
  <c r="EN32" i="18"/>
  <c r="O172" i="18" s="1"/>
  <c r="I210" i="18"/>
  <c r="FT39" i="18"/>
  <c r="FT41" i="18"/>
  <c r="I221" i="18" s="1"/>
  <c r="AV32" i="18"/>
  <c r="J72" i="18" s="1"/>
  <c r="F110" i="18"/>
  <c r="CB39" i="18"/>
  <c r="CB41" i="18"/>
  <c r="F121" i="18" s="1"/>
  <c r="E130" i="18"/>
  <c r="CV39" i="18"/>
  <c r="CV41" i="18"/>
  <c r="E141" i="18" s="1"/>
  <c r="FH32" i="18"/>
  <c r="Q192" i="18" s="1"/>
  <c r="GA39" i="18" l="1"/>
  <c r="EY39" i="18"/>
  <c r="BW39" i="18"/>
  <c r="AP39" i="18"/>
  <c r="AJ39" i="18"/>
  <c r="R59" i="18" s="1"/>
  <c r="AX39" i="18"/>
  <c r="AQ39" i="18"/>
  <c r="E79" i="18" s="1"/>
  <c r="AY39" i="18"/>
  <c r="O79" i="18" s="1"/>
  <c r="GE39" i="18"/>
  <c r="V219" i="18" s="1"/>
  <c r="BN39" i="18"/>
  <c r="J99" i="18" s="1"/>
  <c r="X13" i="36"/>
  <c r="D16" i="36"/>
  <c r="D18" i="36" s="1"/>
  <c r="D20" i="36" s="1"/>
  <c r="D22" i="36"/>
  <c r="D23" i="36" s="1"/>
  <c r="D24" i="36" s="1"/>
  <c r="D25" i="36" s="1"/>
  <c r="D26" i="36" s="1"/>
  <c r="F5" i="36" s="1"/>
  <c r="AK13" i="36"/>
  <c r="X14" i="36"/>
  <c r="N10" i="36"/>
  <c r="DD39" i="18"/>
  <c r="AD39" i="18"/>
  <c r="DK39" i="18"/>
  <c r="EF39" i="18"/>
  <c r="E179" i="18" s="1"/>
  <c r="FD39" i="18"/>
  <c r="EL39" i="18"/>
  <c r="K179" i="18" s="1"/>
  <c r="BO39" i="18"/>
  <c r="AE39" i="18"/>
  <c r="K59" i="18" s="1"/>
  <c r="BR39" i="18"/>
  <c r="P99" i="18" s="1"/>
  <c r="EQ39" i="18"/>
  <c r="R179" i="18" s="1"/>
  <c r="FZ39" i="18"/>
  <c r="FZ38" i="18" s="1"/>
  <c r="Q218" i="18" s="1"/>
  <c r="BK39" i="18"/>
  <c r="G99" i="18" s="1"/>
  <c r="DP39" i="18"/>
  <c r="G159" i="18" s="1"/>
  <c r="EM39" i="18"/>
  <c r="EM38" i="18" s="1"/>
  <c r="N178" i="18" s="1"/>
  <c r="EA39" i="18"/>
  <c r="T159" i="18" s="1"/>
  <c r="AT39" i="18"/>
  <c r="AT38" i="18" s="1"/>
  <c r="H78" i="18" s="1"/>
  <c r="AV39" i="18"/>
  <c r="AV38" i="18" s="1"/>
  <c r="J78" i="18" s="1"/>
  <c r="CJ39" i="18"/>
  <c r="CJ38" i="18" s="1"/>
  <c r="P118" i="18" s="1"/>
  <c r="F172" i="18"/>
  <c r="EG39" i="18"/>
  <c r="N219" i="18"/>
  <c r="FW38" i="18"/>
  <c r="N218" i="18" s="1"/>
  <c r="T172" i="18"/>
  <c r="ES39" i="18"/>
  <c r="G72" i="18"/>
  <c r="AS39" i="18"/>
  <c r="D179" i="18"/>
  <c r="EE38" i="18"/>
  <c r="D178" i="18" s="1"/>
  <c r="H139" i="18"/>
  <c r="CY38" i="18"/>
  <c r="H138" i="18" s="1"/>
  <c r="DV39" i="18"/>
  <c r="D219" i="18"/>
  <c r="FO38" i="18"/>
  <c r="D218" i="18" s="1"/>
  <c r="N152" i="18"/>
  <c r="DU39" i="18"/>
  <c r="S119" i="18"/>
  <c r="CM38" i="18"/>
  <c r="S118" i="18" s="1"/>
  <c r="DT39" i="18"/>
  <c r="F159" i="18"/>
  <c r="DO38" i="18"/>
  <c r="F158" i="18" s="1"/>
  <c r="K219" i="18"/>
  <c r="FV38" i="18"/>
  <c r="K218" i="18" s="1"/>
  <c r="N79" i="18"/>
  <c r="AX38" i="18"/>
  <c r="N78" i="18" s="1"/>
  <c r="N192" i="18"/>
  <c r="FE39" i="18"/>
  <c r="E52" i="18"/>
  <c r="Y39" i="18"/>
  <c r="J159" i="18"/>
  <c r="DS38" i="18"/>
  <c r="J158" i="18" s="1"/>
  <c r="Z38" i="18"/>
  <c r="F58" i="18" s="1"/>
  <c r="F59" i="18"/>
  <c r="K199" i="18"/>
  <c r="FD38" i="18"/>
  <c r="K198" i="18" s="1"/>
  <c r="C119" i="18"/>
  <c r="BY38" i="18"/>
  <c r="C118" i="18" s="1"/>
  <c r="E159" i="18"/>
  <c r="DN38" i="18"/>
  <c r="E158" i="18" s="1"/>
  <c r="G199" i="18"/>
  <c r="EZ38" i="18"/>
  <c r="G198" i="18" s="1"/>
  <c r="P212" i="18"/>
  <c r="FY39" i="18"/>
  <c r="K112" i="18"/>
  <c r="CG39" i="18"/>
  <c r="I199" i="18"/>
  <c r="FB38" i="18"/>
  <c r="I198" i="18" s="1"/>
  <c r="D119" i="18"/>
  <c r="BZ38" i="18"/>
  <c r="D118" i="18" s="1"/>
  <c r="J59" i="18"/>
  <c r="AD38" i="18"/>
  <c r="J58" i="18" s="1"/>
  <c r="K139" i="18"/>
  <c r="DB38" i="18"/>
  <c r="K138" i="18" s="1"/>
  <c r="P132" i="18"/>
  <c r="DE39" i="18"/>
  <c r="V192" i="18"/>
  <c r="FM39" i="18"/>
  <c r="FH39" i="18"/>
  <c r="AR39" i="18"/>
  <c r="V139" i="18"/>
  <c r="DK38" i="18"/>
  <c r="V138" i="18" s="1"/>
  <c r="AZ39" i="18"/>
  <c r="T59" i="18"/>
  <c r="AL38" i="18"/>
  <c r="T58" i="18" s="1"/>
  <c r="O219" i="18"/>
  <c r="FX38" i="18"/>
  <c r="O218" i="18" s="1"/>
  <c r="T79" i="18"/>
  <c r="BD38" i="18"/>
  <c r="T78" i="18" s="1"/>
  <c r="E199" i="18"/>
  <c r="EX38" i="18"/>
  <c r="E198" i="18" s="1"/>
  <c r="S92" i="18"/>
  <c r="BU39" i="18"/>
  <c r="C72" i="18"/>
  <c r="AO39" i="18"/>
  <c r="G112" i="18"/>
  <c r="CC39" i="18"/>
  <c r="S179" i="18"/>
  <c r="ER38" i="18"/>
  <c r="S178" i="18" s="1"/>
  <c r="GH39" i="18"/>
  <c r="AU39" i="18"/>
  <c r="FJ39" i="18"/>
  <c r="BV39" i="18"/>
  <c r="H192" i="18"/>
  <c r="FA39" i="18"/>
  <c r="P159" i="18"/>
  <c r="DW38" i="18"/>
  <c r="P158" i="18" s="1"/>
  <c r="S52" i="18"/>
  <c r="AK39" i="18"/>
  <c r="K72" i="18"/>
  <c r="AW39" i="18"/>
  <c r="C159" i="18"/>
  <c r="DL38" i="18"/>
  <c r="C158" i="18" s="1"/>
  <c r="AF39" i="18"/>
  <c r="DX39" i="18"/>
  <c r="V99" i="18"/>
  <c r="BX38" i="18"/>
  <c r="V98" i="18" s="1"/>
  <c r="CP39" i="18"/>
  <c r="FL39" i="18"/>
  <c r="U179" i="18"/>
  <c r="ET38" i="18"/>
  <c r="U178" i="18" s="1"/>
  <c r="CH38" i="18"/>
  <c r="N118" i="18" s="1"/>
  <c r="N119" i="18"/>
  <c r="C239" i="18"/>
  <c r="GF38" i="18"/>
  <c r="C238" i="18" s="1"/>
  <c r="BF39" i="18"/>
  <c r="F132" i="18"/>
  <c r="CW39" i="18"/>
  <c r="O92" i="18"/>
  <c r="BQ39" i="18"/>
  <c r="V179" i="18"/>
  <c r="EU38" i="18"/>
  <c r="V178" i="18" s="1"/>
  <c r="E92" i="18"/>
  <c r="BI39" i="18"/>
  <c r="U72" i="18"/>
  <c r="BE39" i="18"/>
  <c r="S159" i="18"/>
  <c r="DZ38" i="18"/>
  <c r="S158" i="18" s="1"/>
  <c r="E139" i="18"/>
  <c r="CV38" i="18"/>
  <c r="E138" i="18" s="1"/>
  <c r="F199" i="18"/>
  <c r="EY38" i="18"/>
  <c r="F198" i="18" s="1"/>
  <c r="O139" i="18"/>
  <c r="DD38" i="18"/>
  <c r="O138" i="18" s="1"/>
  <c r="U99" i="18"/>
  <c r="BW38" i="18"/>
  <c r="U98" i="18" s="1"/>
  <c r="H99" i="18"/>
  <c r="BL38" i="18"/>
  <c r="H98" i="18" s="1"/>
  <c r="C59" i="18"/>
  <c r="W38" i="18"/>
  <c r="C58" i="18" s="1"/>
  <c r="D152" i="18"/>
  <c r="DM39" i="18"/>
  <c r="X39" i="18"/>
  <c r="Q99" i="18"/>
  <c r="BS38" i="18"/>
  <c r="Q98" i="18" s="1"/>
  <c r="CF39" i="18"/>
  <c r="R99" i="18"/>
  <c r="BT38" i="18"/>
  <c r="R98" i="18" s="1"/>
  <c r="C219" i="18"/>
  <c r="FN38" i="18"/>
  <c r="C218" i="18" s="1"/>
  <c r="D79" i="18"/>
  <c r="AP38" i="18"/>
  <c r="D78" i="18" s="1"/>
  <c r="J172" i="18"/>
  <c r="EK39" i="18"/>
  <c r="I52" i="18"/>
  <c r="AC39" i="18"/>
  <c r="H219" i="18"/>
  <c r="FS38" i="18"/>
  <c r="H218" i="18" s="1"/>
  <c r="O199" i="18"/>
  <c r="FF38" i="18"/>
  <c r="O198" i="18" s="1"/>
  <c r="N99" i="18"/>
  <c r="BP38" i="18"/>
  <c r="N98" i="18" s="1"/>
  <c r="R79" i="18"/>
  <c r="BB38" i="18"/>
  <c r="R78" i="18" s="1"/>
  <c r="CL38" i="18"/>
  <c r="R118" i="18" s="1"/>
  <c r="R119" i="18"/>
  <c r="K99" i="18"/>
  <c r="BO38" i="18"/>
  <c r="K98" i="18" s="1"/>
  <c r="G59" i="18"/>
  <c r="AA38" i="18"/>
  <c r="G58" i="18" s="1"/>
  <c r="Q179" i="18"/>
  <c r="EP38" i="18"/>
  <c r="Q178" i="18" s="1"/>
  <c r="P172" i="18"/>
  <c r="EO39" i="18"/>
  <c r="T132" i="18"/>
  <c r="DI39" i="18"/>
  <c r="CN39" i="18"/>
  <c r="CI39" i="18"/>
  <c r="BC39" i="18"/>
  <c r="EJ39" i="18"/>
  <c r="G179" i="18"/>
  <c r="EH38" i="18"/>
  <c r="G178" i="18" s="1"/>
  <c r="D232" i="18"/>
  <c r="GG39" i="18"/>
  <c r="Q72" i="18"/>
  <c r="BA39" i="18"/>
  <c r="J199" i="18"/>
  <c r="FC38" i="18"/>
  <c r="J198" i="18" s="1"/>
  <c r="H152" i="18"/>
  <c r="DQ39" i="18"/>
  <c r="FR39" i="18"/>
  <c r="Q139" i="18"/>
  <c r="DF38" i="18"/>
  <c r="Q138" i="18" s="1"/>
  <c r="FG39" i="18"/>
  <c r="CA39" i="18"/>
  <c r="AM39" i="18"/>
  <c r="I159" i="18"/>
  <c r="DR38" i="18"/>
  <c r="I158" i="18" s="1"/>
  <c r="V152" i="18"/>
  <c r="EC39" i="18"/>
  <c r="R219" i="18"/>
  <c r="GA38" i="18"/>
  <c r="R218" i="18" s="1"/>
  <c r="CZ39" i="18"/>
  <c r="Q112" i="18"/>
  <c r="CK39" i="18"/>
  <c r="P59" i="18"/>
  <c r="AH38" i="18"/>
  <c r="P58" i="18" s="1"/>
  <c r="F119" i="18"/>
  <c r="CB38" i="18"/>
  <c r="F118" i="18" s="1"/>
  <c r="I219" i="18"/>
  <c r="FT38" i="18"/>
  <c r="I218" i="18" s="1"/>
  <c r="S139" i="18"/>
  <c r="DH38" i="18"/>
  <c r="S138" i="18" s="1"/>
  <c r="D99" i="18"/>
  <c r="BH38" i="18"/>
  <c r="D98" i="18" s="1"/>
  <c r="ED39" i="18"/>
  <c r="E219" i="18"/>
  <c r="FP38" i="18"/>
  <c r="E218" i="18" s="1"/>
  <c r="F212" i="18"/>
  <c r="FQ39" i="18"/>
  <c r="J132" i="18"/>
  <c r="DA39" i="18"/>
  <c r="I92" i="18"/>
  <c r="BM39" i="18"/>
  <c r="D192" i="18"/>
  <c r="EW39" i="18"/>
  <c r="CX39" i="18"/>
  <c r="T199" i="18"/>
  <c r="FK38" i="18"/>
  <c r="T198" i="18" s="1"/>
  <c r="Q59" i="18"/>
  <c r="AI38" i="18"/>
  <c r="Q58" i="18" s="1"/>
  <c r="H52" i="18"/>
  <c r="AB39" i="18"/>
  <c r="S219" i="18"/>
  <c r="GB38" i="18"/>
  <c r="S218" i="18" s="1"/>
  <c r="H119" i="18"/>
  <c r="CD38" i="18"/>
  <c r="H118" i="18" s="1"/>
  <c r="J212" i="18"/>
  <c r="FU39" i="18"/>
  <c r="EN39" i="18"/>
  <c r="BJ39" i="18"/>
  <c r="H179" i="18"/>
  <c r="EI38" i="18"/>
  <c r="H178" i="18" s="1"/>
  <c r="N139" i="18"/>
  <c r="DC38" i="18"/>
  <c r="N138" i="18" s="1"/>
  <c r="U159" i="18"/>
  <c r="EB38" i="18"/>
  <c r="U158" i="18" s="1"/>
  <c r="AN39" i="18"/>
  <c r="U112" i="18"/>
  <c r="CO39" i="18"/>
  <c r="I119" i="18"/>
  <c r="CE38" i="18"/>
  <c r="I118" i="18" s="1"/>
  <c r="C99" i="18"/>
  <c r="BG38" i="18"/>
  <c r="C98" i="18" s="1"/>
  <c r="CU39" i="18"/>
  <c r="U219" i="18"/>
  <c r="GD38" i="18"/>
  <c r="U218" i="18" s="1"/>
  <c r="R192" i="18"/>
  <c r="FI39" i="18"/>
  <c r="R139" i="18"/>
  <c r="DG38" i="18"/>
  <c r="R138" i="18" s="1"/>
  <c r="U139" i="18"/>
  <c r="DJ38" i="18"/>
  <c r="U138" i="18" s="1"/>
  <c r="R152" i="18"/>
  <c r="DY39" i="18"/>
  <c r="C139" i="18"/>
  <c r="CT38" i="18"/>
  <c r="C138" i="18" s="1"/>
  <c r="O52" i="18"/>
  <c r="AG39" i="18"/>
  <c r="EV39" i="18"/>
  <c r="T212" i="18"/>
  <c r="GC39" i="18"/>
  <c r="EQ38" i="18" l="1"/>
  <c r="R178" i="18" s="1"/>
  <c r="DP38" i="18"/>
  <c r="G158" i="18" s="1"/>
  <c r="BR38" i="18"/>
  <c r="P98" i="18" s="1"/>
  <c r="EL38" i="18"/>
  <c r="K178" i="18" s="1"/>
  <c r="GE38" i="18"/>
  <c r="V218" i="18" s="1"/>
  <c r="Q219" i="18"/>
  <c r="BN38" i="18"/>
  <c r="J98" i="18" s="1"/>
  <c r="AY38" i="18"/>
  <c r="O78" i="18" s="1"/>
  <c r="AJ38" i="18"/>
  <c r="R58" i="18" s="1"/>
  <c r="AQ38" i="18"/>
  <c r="E78" i="18" s="1"/>
  <c r="X15" i="36"/>
  <c r="AK14" i="36"/>
  <c r="N11" i="36"/>
  <c r="F6" i="36"/>
  <c r="F7" i="36" s="1"/>
  <c r="X16" i="36"/>
  <c r="EF38" i="18"/>
  <c r="E178" i="18" s="1"/>
  <c r="BK38" i="18"/>
  <c r="G98" i="18" s="1"/>
  <c r="AE38" i="18"/>
  <c r="K58" i="18" s="1"/>
  <c r="N179" i="18"/>
  <c r="P119" i="18"/>
  <c r="J79" i="18"/>
  <c r="EA38" i="18"/>
  <c r="T158" i="18" s="1"/>
  <c r="H79" i="18"/>
  <c r="C199" i="18"/>
  <c r="EV38" i="18"/>
  <c r="C198" i="18" s="1"/>
  <c r="U119" i="18"/>
  <c r="CO38" i="18"/>
  <c r="U118" i="18" s="1"/>
  <c r="BM38" i="18"/>
  <c r="I98" i="18" s="1"/>
  <c r="I99" i="18"/>
  <c r="F219" i="18"/>
  <c r="FQ38" i="18"/>
  <c r="F218" i="18" s="1"/>
  <c r="C179" i="18"/>
  <c r="ED38" i="18"/>
  <c r="C178" i="18" s="1"/>
  <c r="V159" i="18"/>
  <c r="EC38" i="18"/>
  <c r="V158" i="18" s="1"/>
  <c r="U59" i="18"/>
  <c r="AM38" i="18"/>
  <c r="U58" i="18" s="1"/>
  <c r="Q79" i="18"/>
  <c r="BA38" i="18"/>
  <c r="Q78" i="18" s="1"/>
  <c r="O119" i="18"/>
  <c r="CI38" i="18"/>
  <c r="O118" i="18" s="1"/>
  <c r="P179" i="18"/>
  <c r="EO38" i="18"/>
  <c r="P178" i="18" s="1"/>
  <c r="J179" i="18"/>
  <c r="EK38" i="18"/>
  <c r="J178" i="18" s="1"/>
  <c r="BI38" i="18"/>
  <c r="E98" i="18" s="1"/>
  <c r="E99" i="18"/>
  <c r="BQ38" i="18"/>
  <c r="O98" i="18" s="1"/>
  <c r="O99" i="18"/>
  <c r="V79" i="18"/>
  <c r="BF38" i="18"/>
  <c r="V78" i="18" s="1"/>
  <c r="V119" i="18"/>
  <c r="CP38" i="18"/>
  <c r="V118" i="18" s="1"/>
  <c r="N59" i="18"/>
  <c r="AF38" i="18"/>
  <c r="N58" i="18" s="1"/>
  <c r="S199" i="18"/>
  <c r="FJ38" i="18"/>
  <c r="S198" i="18" s="1"/>
  <c r="V199" i="18"/>
  <c r="FM38" i="18"/>
  <c r="V198" i="18" s="1"/>
  <c r="P139" i="18"/>
  <c r="DE38" i="18"/>
  <c r="P138" i="18" s="1"/>
  <c r="P219" i="18"/>
  <c r="FY38" i="18"/>
  <c r="P218" i="18" s="1"/>
  <c r="Y38" i="18"/>
  <c r="E58" i="18" s="1"/>
  <c r="E59" i="18"/>
  <c r="K159" i="18"/>
  <c r="DT38" i="18"/>
  <c r="K158" i="18" s="1"/>
  <c r="G79" i="18"/>
  <c r="AS38" i="18"/>
  <c r="G78" i="18" s="1"/>
  <c r="AG38" i="18"/>
  <c r="O58" i="18" s="1"/>
  <c r="O59" i="18"/>
  <c r="R159" i="18"/>
  <c r="DY38" i="18"/>
  <c r="R158" i="18" s="1"/>
  <c r="F99" i="18"/>
  <c r="BJ38" i="18"/>
  <c r="F98" i="18" s="1"/>
  <c r="G139" i="18"/>
  <c r="CX38" i="18"/>
  <c r="G138" i="18" s="1"/>
  <c r="Q119" i="18"/>
  <c r="CK38" i="18"/>
  <c r="Q118" i="18" s="1"/>
  <c r="E119" i="18"/>
  <c r="CA38" i="18"/>
  <c r="E118" i="18" s="1"/>
  <c r="G219" i="18"/>
  <c r="FR38" i="18"/>
  <c r="G218" i="18" s="1"/>
  <c r="T119" i="18"/>
  <c r="CN38" i="18"/>
  <c r="T118" i="18" s="1"/>
  <c r="D59" i="18"/>
  <c r="X38" i="18"/>
  <c r="D58" i="18" s="1"/>
  <c r="AK38" i="18"/>
  <c r="S58" i="18" s="1"/>
  <c r="S59" i="18"/>
  <c r="H199" i="18"/>
  <c r="FA38" i="18"/>
  <c r="H198" i="18" s="1"/>
  <c r="I79" i="18"/>
  <c r="AU38" i="18"/>
  <c r="I78" i="18" s="1"/>
  <c r="CC38" i="18"/>
  <c r="G118" i="18" s="1"/>
  <c r="G119" i="18"/>
  <c r="BU38" i="18"/>
  <c r="S98" i="18" s="1"/>
  <c r="S99" i="18"/>
  <c r="O159" i="18"/>
  <c r="DV38" i="18"/>
  <c r="O158" i="18" s="1"/>
  <c r="T219" i="18"/>
  <c r="GC38" i="18"/>
  <c r="T218" i="18" s="1"/>
  <c r="V59" i="18"/>
  <c r="AN38" i="18"/>
  <c r="V58" i="18" s="1"/>
  <c r="O179" i="18"/>
  <c r="EN38" i="18"/>
  <c r="O178" i="18" s="1"/>
  <c r="D199" i="18"/>
  <c r="EW38" i="18"/>
  <c r="D198" i="18" s="1"/>
  <c r="J139" i="18"/>
  <c r="DA38" i="18"/>
  <c r="J138" i="18" s="1"/>
  <c r="P199" i="18"/>
  <c r="FG38" i="18"/>
  <c r="P198" i="18" s="1"/>
  <c r="H159" i="18"/>
  <c r="DQ38" i="18"/>
  <c r="H158" i="18" s="1"/>
  <c r="D239" i="18"/>
  <c r="GG38" i="18"/>
  <c r="D238" i="18" s="1"/>
  <c r="I179" i="18"/>
  <c r="EJ38" i="18"/>
  <c r="I178" i="18" s="1"/>
  <c r="T139" i="18"/>
  <c r="DI38" i="18"/>
  <c r="T138" i="18" s="1"/>
  <c r="AC38" i="18"/>
  <c r="I58" i="18" s="1"/>
  <c r="I59" i="18"/>
  <c r="J119" i="18"/>
  <c r="CF38" i="18"/>
  <c r="J118" i="18" s="1"/>
  <c r="D159" i="18"/>
  <c r="DM38" i="18"/>
  <c r="D158" i="18" s="1"/>
  <c r="U79" i="18"/>
  <c r="BE38" i="18"/>
  <c r="U78" i="18" s="1"/>
  <c r="F139" i="18"/>
  <c r="CW38" i="18"/>
  <c r="F138" i="18" s="1"/>
  <c r="E239" i="18"/>
  <c r="GH38" i="18"/>
  <c r="E238" i="18" s="1"/>
  <c r="F79" i="18"/>
  <c r="AR38" i="18"/>
  <c r="F78" i="18" s="1"/>
  <c r="K119" i="18"/>
  <c r="CG38" i="18"/>
  <c r="K118" i="18" s="1"/>
  <c r="N199" i="18"/>
  <c r="FE38" i="18"/>
  <c r="N198" i="18" s="1"/>
  <c r="T179" i="18"/>
  <c r="ES38" i="18"/>
  <c r="T178" i="18" s="1"/>
  <c r="F179" i="18"/>
  <c r="EG38" i="18"/>
  <c r="F178" i="18" s="1"/>
  <c r="R199" i="18"/>
  <c r="FI38" i="18"/>
  <c r="R198" i="18" s="1"/>
  <c r="D139" i="18"/>
  <c r="CU38" i="18"/>
  <c r="D138" i="18" s="1"/>
  <c r="J219" i="18"/>
  <c r="FU38" i="18"/>
  <c r="J218" i="18" s="1"/>
  <c r="H59" i="18"/>
  <c r="AB38" i="18"/>
  <c r="H58" i="18" s="1"/>
  <c r="I139" i="18"/>
  <c r="CZ38" i="18"/>
  <c r="I138" i="18" s="1"/>
  <c r="S79" i="18"/>
  <c r="BC38" i="18"/>
  <c r="S78" i="18" s="1"/>
  <c r="U199" i="18"/>
  <c r="FL38" i="18"/>
  <c r="U198" i="18" s="1"/>
  <c r="Q159" i="18"/>
  <c r="DX38" i="18"/>
  <c r="Q158" i="18" s="1"/>
  <c r="K79" i="18"/>
  <c r="AW38" i="18"/>
  <c r="K78" i="18" s="1"/>
  <c r="BV38" i="18"/>
  <c r="T98" i="18" s="1"/>
  <c r="T99" i="18"/>
  <c r="C79" i="18"/>
  <c r="AO38" i="18"/>
  <c r="C78" i="18" s="1"/>
  <c r="P79" i="18"/>
  <c r="AZ38" i="18"/>
  <c r="P78" i="18" s="1"/>
  <c r="Q199" i="18"/>
  <c r="FH38" i="18"/>
  <c r="Q198" i="18" s="1"/>
  <c r="N159" i="18"/>
  <c r="DU38" i="18"/>
  <c r="N158" i="18" s="1"/>
  <c r="F8" i="36" l="1"/>
  <c r="N13" i="36"/>
  <c r="N14" i="36" s="1"/>
  <c r="N15" i="36" s="1"/>
  <c r="N16" i="36" s="1"/>
  <c r="N17" i="36" s="1"/>
  <c r="N18" i="36" s="1"/>
  <c r="N19" i="36" s="1"/>
  <c r="N20" i="36" s="1"/>
  <c r="N21" i="36" s="1"/>
  <c r="N22" i="36" s="1"/>
  <c r="N23" i="36" s="1"/>
  <c r="N24" i="36" s="1"/>
  <c r="N25" i="36" s="1"/>
  <c r="N26" i="36" s="1"/>
  <c r="N27" i="36" s="1"/>
  <c r="N28" i="36" s="1"/>
  <c r="N29" i="36" s="1"/>
  <c r="N30" i="36" s="1"/>
  <c r="N31" i="36" s="1"/>
  <c r="N33" i="36" s="1"/>
  <c r="N34" i="36" s="1"/>
  <c r="N35" i="36" s="1"/>
  <c r="N36" i="36" s="1"/>
  <c r="N37" i="36" s="1"/>
  <c r="N38" i="36" s="1"/>
  <c r="N39" i="36" s="1"/>
  <c r="N40" i="36" s="1"/>
  <c r="N41" i="36" s="1"/>
  <c r="N42" i="36" s="1"/>
  <c r="N43" i="36" s="1"/>
  <c r="N44" i="36" s="1"/>
  <c r="N45" i="36" s="1"/>
  <c r="N46" i="36" s="1"/>
  <c r="N48" i="36" s="1"/>
  <c r="N49" i="36" s="1"/>
  <c r="N50" i="36" s="1"/>
  <c r="N51" i="36" s="1"/>
  <c r="N52" i="36" s="1"/>
  <c r="P5" i="36" s="1"/>
  <c r="F9" i="36"/>
  <c r="AK15" i="36"/>
  <c r="AK16" i="36" s="1"/>
  <c r="AK17" i="36" s="1"/>
  <c r="AK18" i="36" s="1"/>
  <c r="AK19" i="36" s="1"/>
  <c r="AK20" i="36" s="1"/>
  <c r="AK21" i="36" s="1"/>
  <c r="AK22" i="36" s="1"/>
  <c r="AK23" i="36" s="1"/>
  <c r="AK24" i="36" s="1"/>
  <c r="AK25" i="36" s="1"/>
  <c r="AK26" i="36" s="1"/>
  <c r="AK27" i="36" s="1"/>
  <c r="AK28" i="36" s="1"/>
  <c r="AK29" i="36" s="1"/>
  <c r="AK30" i="36" s="1"/>
  <c r="AK31" i="36" s="1"/>
  <c r="AK32" i="36" s="1"/>
  <c r="AK33" i="36" s="1"/>
  <c r="AK34" i="36" s="1"/>
  <c r="AK35" i="36" s="1"/>
  <c r="AK36" i="36" s="1"/>
  <c r="AK37" i="36" s="1"/>
  <c r="AK38" i="36" s="1"/>
  <c r="AK39" i="36" s="1"/>
  <c r="AK40" i="36" s="1"/>
  <c r="AK41" i="36" s="1"/>
  <c r="AK42" i="36" s="1"/>
  <c r="AK43" i="36" s="1"/>
  <c r="AK44" i="36" s="1"/>
  <c r="AK45" i="36" s="1"/>
  <c r="AK46" i="36" s="1"/>
  <c r="AK47" i="36" s="1"/>
  <c r="AK48" i="36" s="1"/>
  <c r="AK49" i="36" s="1"/>
  <c r="AK50" i="36" s="1"/>
  <c r="AK51" i="36" s="1"/>
  <c r="AK52" i="36" s="1"/>
  <c r="AK53" i="36" s="1"/>
  <c r="AK54" i="36" s="1"/>
  <c r="AK55" i="36" s="1"/>
  <c r="AK56" i="36" s="1"/>
  <c r="AK57" i="36" s="1"/>
  <c r="AK58" i="36" s="1"/>
  <c r="X17" i="36"/>
  <c r="X18" i="36" s="1"/>
  <c r="X19" i="36" s="1"/>
  <c r="X20" i="36" s="1"/>
  <c r="P6" i="36" l="1"/>
  <c r="P7" i="36" s="1"/>
  <c r="X21" i="36"/>
  <c r="X22" i="36" s="1"/>
  <c r="X23" i="36" s="1"/>
  <c r="X24" i="36" s="1"/>
  <c r="X25" i="36" s="1"/>
  <c r="X26" i="36" s="1"/>
  <c r="X27" i="36" s="1"/>
  <c r="X28" i="36" s="1"/>
  <c r="X29" i="36" s="1"/>
  <c r="X30" i="36" s="1"/>
  <c r="X31" i="36" s="1"/>
  <c r="X32" i="36" s="1"/>
  <c r="X33" i="36" s="1"/>
  <c r="X36" i="36" s="1"/>
  <c r="X37" i="36" s="1"/>
  <c r="X38" i="36" s="1"/>
  <c r="X39" i="36" s="1"/>
  <c r="X40" i="36" s="1"/>
  <c r="X41" i="36" s="1"/>
  <c r="X42" i="36" s="1"/>
  <c r="X43" i="36" s="1"/>
  <c r="X44" i="36" s="1"/>
  <c r="X45" i="36" s="1"/>
  <c r="X46" i="36" s="1"/>
  <c r="X47" i="36" s="1"/>
  <c r="X48" i="36" s="1"/>
  <c r="X49" i="36" s="1"/>
  <c r="X50" i="36" s="1"/>
  <c r="X51" i="36" s="1"/>
  <c r="X52" i="36" s="1"/>
  <c r="X53" i="36" s="1"/>
  <c r="X54" i="36" s="1"/>
  <c r="X55" i="36" s="1"/>
  <c r="X56" i="36" s="1"/>
  <c r="X57" i="36" s="1"/>
  <c r="X58" i="36" s="1"/>
  <c r="X59" i="36" s="1"/>
  <c r="X60" i="36" s="1"/>
  <c r="X61" i="36" s="1"/>
  <c r="X62" i="36" s="1"/>
  <c r="X63" i="36" s="1"/>
  <c r="Z5" i="36" s="1"/>
  <c r="F10" i="36"/>
  <c r="Z7" i="36" l="1"/>
  <c r="Z6" i="36"/>
  <c r="F11" i="36"/>
  <c r="F12" i="36" s="1"/>
  <c r="P9" i="36"/>
  <c r="Z8" i="36" l="1"/>
  <c r="P11" i="36"/>
  <c r="Z9" i="36"/>
  <c r="F14" i="36"/>
  <c r="F15" i="36" l="1"/>
  <c r="F16" i="36" s="1"/>
  <c r="F17" i="36" s="1"/>
  <c r="F18" i="36" s="1"/>
  <c r="F19" i="36" s="1"/>
  <c r="F20" i="36" s="1"/>
  <c r="F21" i="36" s="1"/>
  <c r="F22" i="36" s="1"/>
  <c r="F23" i="36" s="1"/>
  <c r="F24" i="36" s="1"/>
  <c r="H5" i="36" s="1"/>
  <c r="Z10" i="36"/>
  <c r="P12" i="36"/>
  <c r="P13" i="36" s="1"/>
  <c r="H6" i="36" l="1"/>
  <c r="H7" i="36" s="1"/>
  <c r="P14" i="36"/>
  <c r="Z11" i="36"/>
  <c r="Z12" i="36" l="1"/>
  <c r="H8" i="36"/>
  <c r="H10" i="36" s="1"/>
  <c r="P16" i="36"/>
  <c r="H11" i="36" l="1"/>
  <c r="H12" i="36" s="1"/>
  <c r="H14" i="36" s="1"/>
  <c r="P17" i="36"/>
  <c r="P18" i="36" s="1"/>
  <c r="P19" i="36" s="1"/>
  <c r="P20" i="36" s="1"/>
  <c r="P21" i="36" s="1"/>
  <c r="P22" i="36" s="1"/>
  <c r="P23" i="36" s="1"/>
  <c r="P24" i="36" s="1"/>
  <c r="P25" i="36" s="1"/>
  <c r="P26" i="36" s="1"/>
  <c r="P27" i="36" s="1"/>
  <c r="P29" i="36" s="1"/>
  <c r="P30" i="36" s="1"/>
  <c r="P33" i="36" s="1"/>
  <c r="P34" i="36" s="1"/>
  <c r="P35" i="36" s="1"/>
  <c r="P36" i="36" s="1"/>
  <c r="P37" i="36" s="1"/>
  <c r="P38" i="36" s="1"/>
  <c r="P39" i="36" s="1"/>
  <c r="P40" i="36" s="1"/>
  <c r="P41" i="36" s="1"/>
  <c r="P42" i="36" s="1"/>
  <c r="P43" i="36" s="1"/>
  <c r="P45" i="36" s="1"/>
  <c r="P48" i="36" s="1"/>
  <c r="P49" i="36" s="1"/>
  <c r="P50" i="36" s="1"/>
  <c r="P51" i="36" s="1"/>
  <c r="P52" i="36" s="1"/>
  <c r="R5" i="36" s="1"/>
  <c r="Z13" i="36"/>
  <c r="Z14" i="36"/>
  <c r="Z15" i="36" s="1"/>
  <c r="Z16" i="36" s="1"/>
  <c r="R6" i="36" l="1"/>
  <c r="R7" i="36" s="1"/>
  <c r="H16" i="36"/>
  <c r="H18" i="36"/>
  <c r="H19" i="36" s="1"/>
  <c r="Z17" i="36"/>
  <c r="Z18" i="36" s="1"/>
  <c r="Z19" i="36" s="1"/>
  <c r="Z20" i="36" s="1"/>
  <c r="Z21" i="36" s="1"/>
  <c r="Z22" i="36" s="1"/>
  <c r="Z23" i="36" s="1"/>
  <c r="Z24" i="36" s="1"/>
  <c r="Z25" i="36" s="1"/>
  <c r="Z26" i="36" s="1"/>
  <c r="Z29" i="36" s="1"/>
  <c r="Z30" i="36" s="1"/>
  <c r="Z31" i="36" s="1"/>
  <c r="Z32" i="36" s="1"/>
  <c r="Z33" i="36" s="1"/>
  <c r="Z34" i="36" s="1"/>
  <c r="Z35" i="36" s="1"/>
  <c r="Z36" i="36" s="1"/>
  <c r="Z37" i="36" s="1"/>
  <c r="Z38" i="36" s="1"/>
  <c r="Z39" i="36" s="1"/>
  <c r="Z40" i="36" s="1"/>
  <c r="Z41" i="36" s="1"/>
  <c r="Z44" i="36" s="1"/>
  <c r="Z45" i="36" s="1"/>
  <c r="Z46" i="36" s="1"/>
  <c r="Z47" i="36" s="1"/>
  <c r="Z48" i="36" s="1"/>
  <c r="Z51" i="36" s="1"/>
  <c r="Z54" i="36" s="1"/>
  <c r="Z55" i="36" s="1"/>
  <c r="Z56" i="36" s="1"/>
  <c r="Z57" i="36" s="1"/>
  <c r="Z58" i="36" s="1"/>
  <c r="Z59" i="36" s="1"/>
  <c r="Z60" i="36" s="1"/>
  <c r="Z61" i="36" s="1"/>
  <c r="Z62" i="36" s="1"/>
  <c r="AB5" i="36" s="1"/>
  <c r="AB6" i="36" l="1"/>
  <c r="R8" i="36"/>
  <c r="R9" i="36" l="1"/>
  <c r="AB7" i="36"/>
  <c r="AB8" i="36" s="1"/>
  <c r="R10" i="36" l="1"/>
  <c r="AB9" i="36"/>
  <c r="AB10" i="36" l="1"/>
  <c r="R11" i="36"/>
  <c r="R13" i="36" s="1"/>
  <c r="R14" i="36" s="1"/>
  <c r="R15" i="36" s="1"/>
  <c r="R16" i="36" s="1"/>
  <c r="AB11" i="36"/>
  <c r="R17" i="36" l="1"/>
  <c r="R18" i="36"/>
  <c r="R19" i="36" s="1"/>
  <c r="R21" i="36" s="1"/>
  <c r="R22" i="36" s="1"/>
  <c r="R23" i="36" s="1"/>
  <c r="R24" i="36" s="1"/>
  <c r="R25" i="36" s="1"/>
  <c r="R26" i="36" s="1"/>
  <c r="R27" i="36" s="1"/>
  <c r="R28" i="36" s="1"/>
  <c r="R29" i="36" s="1"/>
  <c r="R30" i="36" s="1"/>
  <c r="R31" i="36" s="1"/>
  <c r="R34" i="36" s="1"/>
  <c r="R35" i="36" s="1"/>
  <c r="R36" i="36" s="1"/>
  <c r="R39" i="36" s="1"/>
  <c r="AB12" i="36"/>
  <c r="AB13" i="36" l="1"/>
  <c r="AB14" i="36" l="1"/>
  <c r="AB15" i="36" s="1"/>
  <c r="AB16" i="36" s="1"/>
  <c r="AB17" i="36" s="1"/>
  <c r="AB18" i="36" s="1"/>
  <c r="AB19" i="36" s="1"/>
  <c r="AB20" i="36" s="1"/>
  <c r="AB21" i="36" s="1"/>
  <c r="AB22" i="36" s="1"/>
  <c r="AB23" i="36" s="1"/>
  <c r="AB24" i="36" s="1"/>
  <c r="AB25" i="36" s="1"/>
  <c r="AB26" i="36" s="1"/>
  <c r="AB27" i="36" s="1"/>
  <c r="AB28" i="36" s="1"/>
  <c r="AB30" i="36" s="1"/>
  <c r="AB31" i="36" s="1"/>
  <c r="AB33" i="36" s="1"/>
  <c r="AB34" i="36" s="1"/>
  <c r="AB35" i="36" s="1"/>
  <c r="AB36" i="36" s="1"/>
  <c r="AB37" i="36" s="1"/>
  <c r="AB38" i="36" s="1"/>
  <c r="AB39" i="36" s="1"/>
  <c r="AB40" i="36" s="1"/>
  <c r="AB41" i="36" s="1"/>
  <c r="AB42" i="36" s="1"/>
  <c r="AB43" i="36" s="1"/>
  <c r="AB44" i="36" s="1"/>
  <c r="AB45" i="36" s="1"/>
  <c r="AB46" i="36" s="1"/>
  <c r="AB47" i="36" s="1"/>
  <c r="AB48" i="36" s="1"/>
  <c r="AB49" i="36" s="1"/>
  <c r="AB50" i="36" s="1"/>
  <c r="AB51" i="36" s="1"/>
  <c r="AB52" i="36" s="1"/>
  <c r="AB53" i="36" s="1"/>
  <c r="AB54" i="36" s="1"/>
  <c r="AB55" i="36" s="1"/>
  <c r="AB56" i="36" s="1"/>
  <c r="AB57" i="36" s="1"/>
  <c r="AB58" i="36" s="1"/>
  <c r="AB59" i="36" s="1"/>
  <c r="AB62" i="36" s="1"/>
  <c r="AD5" i="36" s="1"/>
  <c r="AD6" i="36" l="1"/>
  <c r="AD7" i="36" l="1"/>
  <c r="AD8" i="36" s="1"/>
  <c r="AD9" i="36" l="1"/>
  <c r="AD10" i="36" l="1"/>
  <c r="AD11" i="36"/>
  <c r="AD12" i="36" s="1"/>
  <c r="AD13" i="36" l="1"/>
  <c r="AD14" i="36" s="1"/>
  <c r="AD15" i="36" l="1"/>
  <c r="AD16" i="36"/>
  <c r="AD17" i="36" s="1"/>
  <c r="AD18" i="36" s="1"/>
  <c r="AD19" i="36" l="1"/>
  <c r="AD20" i="36" s="1"/>
  <c r="AD21" i="36" s="1"/>
  <c r="AD22" i="36" l="1"/>
  <c r="AD23" i="36" s="1"/>
  <c r="AD24" i="36" s="1"/>
  <c r="AD25" i="36" s="1"/>
  <c r="AD26" i="36" s="1"/>
  <c r="AD27" i="36" s="1"/>
  <c r="AD28" i="36" s="1"/>
  <c r="AD29" i="36" s="1"/>
  <c r="AD30" i="36" s="1"/>
  <c r="AD31" i="36" s="1"/>
  <c r="AD32" i="36" s="1"/>
  <c r="AD33" i="36" s="1"/>
  <c r="AD34" i="36" s="1"/>
  <c r="AD35" i="36" s="1"/>
  <c r="AD36" i="36" s="1"/>
  <c r="AD37" i="36" s="1"/>
  <c r="AD38" i="36" s="1"/>
  <c r="AD41" i="36" s="1"/>
  <c r="AD42" i="36" s="1"/>
  <c r="AD43" i="36" s="1"/>
  <c r="AD44" i="36" s="1"/>
  <c r="AD45" i="36" s="1"/>
  <c r="AD46" i="36" s="1"/>
  <c r="AD47" i="36" s="1"/>
  <c r="AD48" i="36" s="1"/>
  <c r="AD49" i="36" s="1"/>
  <c r="AD50" i="36" s="1"/>
  <c r="AD51" i="36" s="1"/>
  <c r="AD52" i="36" s="1"/>
  <c r="AD53" i="36" s="1"/>
  <c r="AD54" i="36" s="1"/>
  <c r="AD55" i="36" s="1"/>
  <c r="AD56" i="36" s="1"/>
  <c r="AD57" i="36" s="1"/>
  <c r="AF5" i="36" s="1"/>
  <c r="AF6" i="36" l="1"/>
  <c r="AF7" i="36" s="1"/>
  <c r="AF8" i="36" l="1"/>
  <c r="AF9" i="36" s="1"/>
  <c r="AF10" i="36" l="1"/>
  <c r="AF11" i="36" s="1"/>
  <c r="AF12" i="36" s="1"/>
  <c r="AF13" i="36" l="1"/>
  <c r="AF14" i="36"/>
  <c r="AF15" i="36" l="1"/>
  <c r="AF16" i="36" s="1"/>
  <c r="AF17" i="36" s="1"/>
  <c r="AF18" i="36" s="1"/>
  <c r="AF19" i="36" s="1"/>
  <c r="AF22" i="36" s="1"/>
  <c r="AF23" i="36" s="1"/>
  <c r="AF26" i="36" s="1"/>
  <c r="AF27" i="36" s="1"/>
  <c r="AF28" i="36" s="1"/>
  <c r="AF29" i="36" s="1"/>
  <c r="AF30" i="36" s="1"/>
  <c r="AF33"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Leboucher.joel@wanadoo.fr</author>
    <author>*</author>
  </authors>
  <commentList>
    <comment ref="E17" authorId="0" shapeId="0" xr:uid="{426A1FF0-5875-49C7-BF6B-0807BE07612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7" authorId="0" shapeId="0" xr:uid="{8B2A9667-792E-48D4-A02A-AC090AEF187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7" authorId="0" shapeId="0" xr:uid="{31A09A07-5D89-438D-90FF-2DF41D52C94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7" authorId="0" shapeId="0" xr:uid="{9345D28F-EE7C-45F3-84AA-3DFC0F9F831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7" authorId="0" shapeId="0" xr:uid="{561550E7-07EA-433A-9F83-0F41558FD36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7" authorId="1" shapeId="0" xr:uid="{BF654B86-E2F8-4518-A106-D96508D00689}">
      <text>
        <r>
          <rPr>
            <sz val="8"/>
            <color indexed="10"/>
            <rFont val="Tahoma"/>
            <family val="2"/>
          </rPr>
          <t>RAB:
Effectifs et quantités de sécurité pour compenser des pertes éventuelles soit en cuisson en conditionnement ou en périodes incertaines pour les effectifs -exemple été fréquentation des centres aérés - ou à l'occasion d'un menu festif…inscriptions de dernière minute</t>
        </r>
        <r>
          <rPr>
            <sz val="8"/>
            <color indexed="81"/>
            <rFont val="Tahoma"/>
            <family val="2"/>
          </rPr>
          <t xml:space="preserve">
</t>
        </r>
      </text>
    </comment>
    <comment ref="D18" authorId="1" shapeId="0" xr:uid="{E7465E85-9A01-4DE8-BD27-825582C277A5}">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E18" authorId="1" shapeId="0" xr:uid="{2F52B75C-A2BF-4170-B77F-F7E16D741553}">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d'enfants de Maternelle</t>
        </r>
        <r>
          <rPr>
            <b/>
            <sz val="8"/>
            <color indexed="12"/>
            <rFont val="Tahoma"/>
            <family val="2"/>
          </rPr>
          <t xml:space="preserve">
OU
</t>
        </r>
        <r>
          <rPr>
            <sz val="8"/>
            <color indexed="12"/>
            <rFont val="Tahoma"/>
            <family val="2"/>
          </rPr>
          <t xml:space="preserve">Vous voulez servir quel grammage par Enfant de Maternelle
 </t>
        </r>
        <r>
          <rPr>
            <sz val="8"/>
            <rFont val="Arial"/>
            <family val="2"/>
          </rPr>
          <t>(Poids exprimés en Kg  Exp : 0.05 Kg pour 50 Grammes)</t>
        </r>
        <r>
          <rPr>
            <sz val="8"/>
            <color indexed="12"/>
            <rFont val="Tahoma"/>
            <family val="2"/>
          </rPr>
          <t xml:space="preserve">
</t>
        </r>
      </text>
    </comment>
    <comment ref="F18" authorId="1" shapeId="0" xr:uid="{CD19FA0B-C0F8-4196-A955-B32235C6DE31}">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 enfants du Primaire</t>
        </r>
        <r>
          <rPr>
            <b/>
            <sz val="8"/>
            <color indexed="12"/>
            <rFont val="Tahoma"/>
            <family val="2"/>
          </rPr>
          <t xml:space="preserve">
OU
</t>
        </r>
        <r>
          <rPr>
            <sz val="8"/>
            <color indexed="12"/>
            <rFont val="Tahoma"/>
            <family val="2"/>
          </rPr>
          <t>Vous voulez servir quel grammage par Enfant du Primaire</t>
        </r>
        <r>
          <rPr>
            <sz val="8"/>
            <rFont val="Arial"/>
            <family val="2"/>
          </rPr>
          <t>(Poids exprimés en Kg  Exp : 0.05 Kg pour 50 Grammes)</t>
        </r>
        <r>
          <rPr>
            <sz val="8"/>
            <color indexed="12"/>
            <rFont val="Tahoma"/>
            <family val="2"/>
          </rPr>
          <t xml:space="preserve">
</t>
        </r>
      </text>
    </comment>
    <comment ref="G18" authorId="1" shapeId="0" xr:uid="{3632AF30-3A39-4FC6-B2D2-4D48EBBCF6F1}">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d'Adultes sédentaires</t>
        </r>
        <r>
          <rPr>
            <b/>
            <sz val="8"/>
            <color indexed="12"/>
            <rFont val="Tahoma"/>
            <family val="2"/>
          </rPr>
          <t xml:space="preserve">
OU
</t>
        </r>
        <r>
          <rPr>
            <sz val="8"/>
            <color indexed="12"/>
            <rFont val="Tahoma"/>
            <family val="2"/>
          </rPr>
          <t xml:space="preserve">Vous voulez servir quel grammage par Adulte sédentaire </t>
        </r>
        <r>
          <rPr>
            <sz val="8"/>
            <rFont val="Arial"/>
            <family val="2"/>
          </rPr>
          <t>(Poids exprimés en Kg  Exp : 0.05 Kg pour 50 Grammes)</t>
        </r>
        <r>
          <rPr>
            <sz val="8"/>
            <color indexed="12"/>
            <rFont val="Tahoma"/>
            <family val="2"/>
          </rPr>
          <t xml:space="preserve">
</t>
        </r>
      </text>
    </comment>
    <comment ref="H18" authorId="1" shapeId="0" xr:uid="{1E8CF2A8-097A-425E-83B6-AB7BDD061309}">
      <text>
        <r>
          <rPr>
            <b/>
            <sz val="8"/>
            <color indexed="81"/>
            <rFont val="Tahoma"/>
            <family val="2"/>
          </rPr>
          <t xml:space="preserve"> </t>
        </r>
        <r>
          <rPr>
            <b/>
            <sz val="8"/>
            <color indexed="12"/>
            <rFont val="Tahoma"/>
            <family val="2"/>
          </rPr>
          <t xml:space="preserve">Au Choix
</t>
        </r>
        <r>
          <rPr>
            <sz val="8"/>
            <color indexed="12"/>
            <rFont val="Tahoma"/>
            <family val="2"/>
          </rPr>
          <t xml:space="preserve">Vous servez la recette pour combien d'Adultes+ (travailleur de force ou Repas amélioré,Banquet </t>
        </r>
        <r>
          <rPr>
            <sz val="8"/>
            <rFont val="Arial"/>
            <family val="2"/>
          </rPr>
          <t>etc.</t>
        </r>
        <r>
          <rPr>
            <sz val="8"/>
            <color indexed="12"/>
            <rFont val="Tahoma"/>
            <family val="2"/>
          </rPr>
          <t xml:space="preserve">)
</t>
        </r>
        <r>
          <rPr>
            <b/>
            <sz val="8"/>
            <color indexed="12"/>
            <rFont val="Tahoma"/>
            <family val="2"/>
          </rPr>
          <t xml:space="preserve">OU
</t>
        </r>
        <r>
          <rPr>
            <sz val="8"/>
            <color indexed="12"/>
            <rFont val="Tahoma"/>
            <family val="2"/>
          </rPr>
          <t xml:space="preserve">Vous voulez servir quel grammage parAdulte + (travailleur de force ou Repas améliorés,Banquets </t>
        </r>
        <r>
          <rPr>
            <sz val="8"/>
            <rFont val="Arial"/>
            <family val="2"/>
          </rPr>
          <t>etc</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I18" authorId="1" shapeId="0" xr:uid="{05BADCFF-5F94-41A9-8FB4-547BDC74834E}">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 Foyers (Personnes Agées)</t>
        </r>
        <r>
          <rPr>
            <b/>
            <sz val="8"/>
            <color indexed="12"/>
            <rFont val="Tahoma"/>
            <family val="2"/>
          </rPr>
          <t xml:space="preserve">
OU
</t>
        </r>
        <r>
          <rPr>
            <sz val="8"/>
            <color indexed="12"/>
            <rFont val="Tahoma"/>
            <family val="2"/>
          </rPr>
          <t xml:space="preserve">Vous voulez servir quel grammage par Personne Agée </t>
        </r>
        <r>
          <rPr>
            <sz val="8"/>
            <rFont val="Arial"/>
            <family val="2"/>
          </rPr>
          <t>(Poids exprimés en Kg  Exp : 0.05 Kg pour 50 Grammes)</t>
        </r>
        <r>
          <rPr>
            <sz val="8"/>
            <color indexed="12"/>
            <rFont val="Tahoma"/>
            <family val="2"/>
          </rPr>
          <t xml:space="preserve">
</t>
        </r>
      </text>
    </comment>
    <comment ref="F37" authorId="0" shapeId="0" xr:uid="{FA614BC4-96CE-4C40-B7C4-9768564F0C88}">
      <text>
        <r>
          <rPr>
            <b/>
            <sz val="8"/>
            <color indexed="81"/>
            <rFont val="Tahoma"/>
            <family val="2"/>
          </rPr>
          <t>NOM DU PLAT</t>
        </r>
        <r>
          <rPr>
            <sz val="8"/>
            <color indexed="81"/>
            <rFont val="Tahoma"/>
            <family val="2"/>
          </rPr>
          <t xml:space="preserve">
</t>
        </r>
      </text>
    </comment>
    <comment ref="E38" authorId="0" shapeId="0" xr:uid="{DAE4BC17-6DFC-4F8A-84A7-BD1A193BF8E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38" authorId="0" shapeId="0" xr:uid="{9C57A2E1-4B19-49BC-BB91-5EE9C0F6033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38" authorId="0" shapeId="0" xr:uid="{8B940D1D-AB6D-496B-B318-60711F17A85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38" authorId="0" shapeId="0" xr:uid="{84E6E36D-7722-49C1-B9EA-64C21CE015B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38" authorId="0" shapeId="0" xr:uid="{BBBD7F43-E230-4325-A568-A2265211439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38" authorId="0" shapeId="0" xr:uid="{D4DA83EE-450D-4C0D-A667-9E39CA7889D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38" authorId="1" shapeId="0" xr:uid="{82F368E0-7E04-4215-8BFE-718414D557C2}">
      <text>
        <r>
          <rPr>
            <sz val="8"/>
            <color indexed="10"/>
            <rFont val="Tahoma"/>
            <family val="2"/>
          </rPr>
          <t>RAB:
Effectifs Fixes / Constantes ou autre pour simulation oo précaution,</t>
        </r>
        <r>
          <rPr>
            <sz val="8"/>
            <color indexed="81"/>
            <rFont val="Tahoma"/>
            <family val="2"/>
          </rPr>
          <t xml:space="preserve">
</t>
        </r>
      </text>
    </comment>
    <comment ref="E39" authorId="1" shapeId="0" xr:uid="{D06492D3-6B4E-4F62-BD8D-FE47F0412A2F}">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F39" authorId="1" shapeId="0" xr:uid="{323EF154-B057-4D11-9F1B-19E54ACBFA78}">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d'enfants de Maternelle</t>
        </r>
        <r>
          <rPr>
            <b/>
            <sz val="8"/>
            <color indexed="12"/>
            <rFont val="Tahoma"/>
            <family val="2"/>
          </rPr>
          <t xml:space="preserve">
OU
</t>
        </r>
        <r>
          <rPr>
            <sz val="8"/>
            <color indexed="12"/>
            <rFont val="Tahoma"/>
            <family val="2"/>
          </rPr>
          <t xml:space="preserve">Vous voulez servir quel grammage par Enfant de Maternelle
 </t>
        </r>
        <r>
          <rPr>
            <sz val="8"/>
            <rFont val="Arial"/>
            <family val="2"/>
          </rPr>
          <t>(Poids exprimés en Kg  Exp : 0.05 Kg pour 50 Grammes)</t>
        </r>
        <r>
          <rPr>
            <sz val="8"/>
            <color indexed="12"/>
            <rFont val="Tahoma"/>
            <family val="2"/>
          </rPr>
          <t xml:space="preserve">
</t>
        </r>
      </text>
    </comment>
    <comment ref="G39" authorId="1" shapeId="0" xr:uid="{8BC7834E-F12A-49C2-B0C0-AF6C678C5617}">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 enfants du Primaire</t>
        </r>
        <r>
          <rPr>
            <b/>
            <sz val="8"/>
            <color indexed="12"/>
            <rFont val="Tahoma"/>
            <family val="2"/>
          </rPr>
          <t xml:space="preserve">
OU
</t>
        </r>
        <r>
          <rPr>
            <sz val="8"/>
            <color indexed="12"/>
            <rFont val="Tahoma"/>
            <family val="2"/>
          </rPr>
          <t>Vous voulez servir quel grammage par Enfant du Primaire</t>
        </r>
        <r>
          <rPr>
            <sz val="8"/>
            <rFont val="Arial"/>
            <family val="2"/>
          </rPr>
          <t>(Poids exprimés en Kg  Exp : 0.05 Kg pour 50 Grammes)</t>
        </r>
        <r>
          <rPr>
            <sz val="8"/>
            <color indexed="12"/>
            <rFont val="Tahoma"/>
            <family val="2"/>
          </rPr>
          <t xml:space="preserve">
</t>
        </r>
      </text>
    </comment>
    <comment ref="H39" authorId="1" shapeId="0" xr:uid="{08C2CF58-5061-4066-937B-D6239BE66EF1}">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d'Adultes sédentaires</t>
        </r>
        <r>
          <rPr>
            <b/>
            <sz val="8"/>
            <color indexed="12"/>
            <rFont val="Tahoma"/>
            <family val="2"/>
          </rPr>
          <t xml:space="preserve">
OU
</t>
        </r>
        <r>
          <rPr>
            <sz val="8"/>
            <color indexed="12"/>
            <rFont val="Tahoma"/>
            <family val="2"/>
          </rPr>
          <t xml:space="preserve">Vous voulez servir quel grammage par Adulte sédentaire </t>
        </r>
        <r>
          <rPr>
            <sz val="8"/>
            <rFont val="Arial"/>
            <family val="2"/>
          </rPr>
          <t>(Poids exprimés en Kg  Exp : 0.05 Kg pour 50 Grammes)</t>
        </r>
        <r>
          <rPr>
            <sz val="8"/>
            <color indexed="12"/>
            <rFont val="Tahoma"/>
            <family val="2"/>
          </rPr>
          <t xml:space="preserve">
</t>
        </r>
      </text>
    </comment>
    <comment ref="I39" authorId="1" shapeId="0" xr:uid="{C1EBC996-E9F3-4215-8127-220F56350505}">
      <text>
        <r>
          <rPr>
            <b/>
            <sz val="8"/>
            <color indexed="81"/>
            <rFont val="Tahoma"/>
            <family val="2"/>
          </rPr>
          <t xml:space="preserve"> </t>
        </r>
        <r>
          <rPr>
            <b/>
            <sz val="8"/>
            <color indexed="12"/>
            <rFont val="Tahoma"/>
            <family val="2"/>
          </rPr>
          <t xml:space="preserve">Au Choix
</t>
        </r>
        <r>
          <rPr>
            <sz val="8"/>
            <color indexed="12"/>
            <rFont val="Tahoma"/>
            <family val="2"/>
          </rPr>
          <t xml:space="preserve">Vous servez la recette pour combien d'Adultes+ (travailleur de force ou Repas amélioré,Banquet </t>
        </r>
        <r>
          <rPr>
            <sz val="8"/>
            <rFont val="Arial"/>
            <family val="2"/>
          </rPr>
          <t>etc.</t>
        </r>
        <r>
          <rPr>
            <sz val="8"/>
            <color indexed="12"/>
            <rFont val="Tahoma"/>
            <family val="2"/>
          </rPr>
          <t xml:space="preserve">)
</t>
        </r>
        <r>
          <rPr>
            <b/>
            <sz val="8"/>
            <color indexed="12"/>
            <rFont val="Tahoma"/>
            <family val="2"/>
          </rPr>
          <t xml:space="preserve">OU
</t>
        </r>
        <r>
          <rPr>
            <sz val="8"/>
            <color indexed="12"/>
            <rFont val="Tahoma"/>
            <family val="2"/>
          </rPr>
          <t xml:space="preserve">Vous voulez servir quel grammage parAdulte + (travailleur de force ou Repas améliorés,Banquets </t>
        </r>
        <r>
          <rPr>
            <sz val="8"/>
            <rFont val="Arial"/>
            <family val="2"/>
          </rPr>
          <t>etc</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J39" authorId="1" shapeId="0" xr:uid="{F4E12590-BC3D-4A87-8C36-A0C7AAC34FF5}">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 Foyers (Personnes Agées)</t>
        </r>
        <r>
          <rPr>
            <b/>
            <sz val="8"/>
            <color indexed="12"/>
            <rFont val="Tahoma"/>
            <family val="2"/>
          </rPr>
          <t xml:space="preserve">
OU
</t>
        </r>
        <r>
          <rPr>
            <sz val="8"/>
            <color indexed="12"/>
            <rFont val="Tahoma"/>
            <family val="2"/>
          </rPr>
          <t xml:space="preserve">Vous voulez servir quel grammage par Personne Agée </t>
        </r>
        <r>
          <rPr>
            <sz val="8"/>
            <rFont val="Arial"/>
            <family val="2"/>
          </rPr>
          <t>(Poids exprimés en Kg  Exp : 0.05 Kg pour 50 Grammes)</t>
        </r>
        <r>
          <rPr>
            <sz val="8"/>
            <color indexed="12"/>
            <rFont val="Tahoma"/>
            <family val="2"/>
          </rPr>
          <t xml:space="preserve">
</t>
        </r>
      </text>
    </comment>
    <comment ref="K39" authorId="1" shapeId="0" xr:uid="{B41080C8-6078-49CF-ACB0-55F8D74BD749}">
      <text>
        <r>
          <rPr>
            <sz val="8"/>
            <color indexed="10"/>
            <rFont val="Tahoma"/>
            <family val="2"/>
          </rPr>
          <t>Effectifs Fixes / Constantes</t>
        </r>
        <r>
          <rPr>
            <sz val="8"/>
            <color indexed="81"/>
            <rFont val="Tahoma"/>
            <family val="2"/>
          </rPr>
          <t xml:space="preserve">
</t>
        </r>
      </text>
    </comment>
    <comment ref="F41" authorId="0" shapeId="0" xr:uid="{DF945C7B-2AF8-4464-B846-9EE78907188A}">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G41" authorId="0" shapeId="0" xr:uid="{2B021726-899C-4D54-A4AF-8013B2C892EA}">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H41" authorId="0" shapeId="0" xr:uid="{2CC74E6D-1DFF-44F5-B12C-FF9B35537A0A}">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I41" authorId="0" shapeId="0" xr:uid="{B148B846-D958-4E6B-9151-5D449CC4B268}">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J41" authorId="0" shapeId="0" xr:uid="{47C90A13-C334-412B-91FF-15CF3E678184}">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K41" authorId="0" shapeId="0" xr:uid="{10896E35-D08F-4D8A-8A5C-45ACBE8F6184}">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L41" authorId="0" shapeId="0" xr:uid="{3B56FB21-EB85-4E57-B024-0BD70F6A5460}">
      <text>
        <r>
          <rPr>
            <b/>
            <sz val="10"/>
            <color indexed="17"/>
            <rFont val="Tahoma"/>
            <family val="2"/>
          </rPr>
          <t xml:space="preserve">Quantités nécessaire pour :
</t>
        </r>
        <r>
          <rPr>
            <sz val="10"/>
            <color indexed="17"/>
            <rFont val="Tahoma"/>
            <family val="2"/>
          </rPr>
          <t xml:space="preserve">l'effectif  </t>
        </r>
      </text>
    </comment>
    <comment ref="F47" authorId="0" shapeId="0" xr:uid="{7951B8D4-8A28-4D16-8A21-3FFF688ACA8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47" authorId="0" shapeId="0" xr:uid="{3CCF1E83-DF9F-4893-87A1-DAF4C14109B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47" authorId="0" shapeId="0" xr:uid="{39876189-247D-4F75-BF1A-6889BF86CC3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48" authorId="1" shapeId="0" xr:uid="{47419C3B-E468-4DA6-AD2D-89E15A2846D7}">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E48" authorId="1" shapeId="0" xr:uid="{783906CF-A6FF-4AB2-B2D5-0A5065713519}">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D49" authorId="0" shapeId="0" xr:uid="{472B715E-58F4-4176-A528-D81CE5A8BA20}">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49" authorId="0" shapeId="0" xr:uid="{3C4EA7F1-39A3-4D4E-8BBB-8D773BEAB826}">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125" authorId="0" shapeId="0" xr:uid="{8D93AEAE-6554-4495-851C-F67392B8E7D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25" authorId="0" shapeId="0" xr:uid="{AEA3773B-1447-4A81-B104-C14B4793362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25" authorId="0" shapeId="0" xr:uid="{50E24300-B005-4C16-9D5F-720A1FC1B34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25" authorId="0" shapeId="0" xr:uid="{D206A116-A52A-409C-9CC3-48F80C81F79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25" authorId="0" shapeId="0" xr:uid="{A1E3BFF9-1EA5-4DEB-9156-1AE98C50B86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66" authorId="0" shapeId="0" xr:uid="{DBFD384D-A840-43F7-BA9B-DBD44A5F8B9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66" authorId="0" shapeId="0" xr:uid="{81F4EEEC-F870-4CB5-9FFC-B3587EF75F9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66" authorId="0" shapeId="0" xr:uid="{63A448E1-5482-4E1B-AE27-5C32720036B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66" authorId="0" shapeId="0" xr:uid="{59EE776F-1E28-4266-A0CA-946C49AE0B9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166" authorId="0" shapeId="0" xr:uid="{E24FFC29-BB44-402F-803A-B571186400D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69" authorId="2" shapeId="0" xr:uid="{B537D0A1-17AB-4BC4-B036-CD7D49CFEAAA}">
      <text>
        <r>
          <rPr>
            <b/>
            <sz val="8"/>
            <color indexed="81"/>
            <rFont val="Tahoma"/>
            <family val="2"/>
          </rPr>
          <t>*:DATE:</t>
        </r>
        <r>
          <rPr>
            <sz val="8"/>
            <color indexed="81"/>
            <rFont val="Tahoma"/>
            <family val="2"/>
          </rPr>
          <t xml:space="preserve">
</t>
        </r>
        <r>
          <rPr>
            <sz val="10"/>
            <color indexed="81"/>
            <rFont val="Tahoma"/>
            <family val="2"/>
          </rPr>
          <t>Saisissez la date sous forme 01/11 ou 12/11</t>
        </r>
        <r>
          <rPr>
            <sz val="8"/>
            <color indexed="81"/>
            <rFont val="Tahoma"/>
            <family val="2"/>
          </rPr>
          <t xml:space="preserve">
</t>
        </r>
      </text>
    </comment>
    <comment ref="N169" authorId="1" shapeId="0" xr:uid="{CE3CA97F-3D17-4E5C-ADDA-E5A7BC1A47C6}">
      <text>
        <r>
          <rPr>
            <sz val="8"/>
            <color indexed="10"/>
            <rFont val="Tahoma"/>
            <family val="2"/>
          </rPr>
          <t>RAB:
Effectifs et quantités de sécurité pour compenser des pertes éventuelles soit en cuisson en conditionnement ou en périodes incertaines pour les effectifs -exemple été fréquentation des centres aérés - ou à l'occasion d'un menu festif…inscriptions de dernière minute</t>
        </r>
        <r>
          <rPr>
            <sz val="8"/>
            <color indexed="81"/>
            <rFont val="Tahoma"/>
            <family val="2"/>
          </rPr>
          <t xml:space="preserve">
</t>
        </r>
      </text>
    </comment>
    <comment ref="C170" authorId="0" shapeId="0" xr:uid="{A4CC1187-3773-42AF-8B80-AAE8C529A30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70" authorId="0" shapeId="0" xr:uid="{7BEFC575-2534-4BB3-8625-DAC2DBA6058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170" authorId="0" shapeId="0" xr:uid="{4975DC43-4C3E-41B7-9C44-67E79C2BB9C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70" authorId="0" shapeId="0" xr:uid="{D6DCAE03-9B34-4D80-A86C-F2664FC07D3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70" authorId="0" shapeId="0" xr:uid="{27B390B2-93F1-42EE-8B2E-E2697F2D5D4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70" authorId="1" shapeId="0" xr:uid="{3FB9A67C-861A-4D3F-AB7B-D4F1E3BD2963}">
      <text>
        <r>
          <rPr>
            <sz val="8"/>
            <color indexed="10"/>
            <rFont val="Tahoma"/>
            <family val="2"/>
          </rPr>
          <t>RAB:
Effectifs et quantités de sécurité pour compenser des pertes éventuelles soit en cuisson en conditionnement ou en périodes incertaines pour les effectifs -exemple été fréquentation des centres aérés - ou à l'occasion d'un menu festif…inscriptions de dernière minute</t>
        </r>
        <r>
          <rPr>
            <sz val="8"/>
            <color indexed="81"/>
            <rFont val="Tahoma"/>
            <family val="2"/>
          </rPr>
          <t xml:space="preserve">
</t>
        </r>
      </text>
    </comment>
    <comment ref="B171" authorId="1" shapeId="0" xr:uid="{024140CF-DAE9-421C-9B93-19D7EF2336C8}">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C171" authorId="1" shapeId="0" xr:uid="{E8192808-A119-4C79-A4EC-9D0B6649865F}">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d'enfants de Maternelle</t>
        </r>
        <r>
          <rPr>
            <b/>
            <sz val="8"/>
            <color indexed="12"/>
            <rFont val="Tahoma"/>
            <family val="2"/>
          </rPr>
          <t xml:space="preserve">
OU
</t>
        </r>
        <r>
          <rPr>
            <sz val="8"/>
            <color indexed="12"/>
            <rFont val="Tahoma"/>
            <family val="2"/>
          </rPr>
          <t xml:space="preserve">Vous voulez servir quel grammage par Enfant de Maternelle
 </t>
        </r>
        <r>
          <rPr>
            <sz val="8"/>
            <rFont val="Arial"/>
            <family val="2"/>
          </rPr>
          <t>(Poids exprimés en Kg  Exp : 0.05 Kg pour 50 Grammes)</t>
        </r>
        <r>
          <rPr>
            <sz val="8"/>
            <color indexed="12"/>
            <rFont val="Tahoma"/>
            <family val="2"/>
          </rPr>
          <t xml:space="preserve">
</t>
        </r>
      </text>
    </comment>
    <comment ref="D171" authorId="1" shapeId="0" xr:uid="{B1CA4AA5-A9FF-4BED-B680-5B59EA7D44B8}">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 enfants du Primaire</t>
        </r>
        <r>
          <rPr>
            <b/>
            <sz val="8"/>
            <color indexed="12"/>
            <rFont val="Tahoma"/>
            <family val="2"/>
          </rPr>
          <t xml:space="preserve">
OU
</t>
        </r>
        <r>
          <rPr>
            <sz val="8"/>
            <color indexed="12"/>
            <rFont val="Tahoma"/>
            <family val="2"/>
          </rPr>
          <t>Vous voulez servir quel grammage par Enfant du Primaire</t>
        </r>
        <r>
          <rPr>
            <sz val="8"/>
            <rFont val="Arial"/>
            <family val="2"/>
          </rPr>
          <t>(Poids exprimés en Kg  Exp : 0.05 Kg pour 50 Grammes)</t>
        </r>
        <r>
          <rPr>
            <sz val="8"/>
            <color indexed="12"/>
            <rFont val="Tahoma"/>
            <family val="2"/>
          </rPr>
          <t xml:space="preserve">
</t>
        </r>
      </text>
    </comment>
    <comment ref="E171" authorId="1" shapeId="0" xr:uid="{D81FADA5-0BA5-4628-BD9B-54236CC59FC7}">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d'Adultes sédentaires</t>
        </r>
        <r>
          <rPr>
            <b/>
            <sz val="8"/>
            <color indexed="12"/>
            <rFont val="Tahoma"/>
            <family val="2"/>
          </rPr>
          <t xml:space="preserve">
OU
</t>
        </r>
        <r>
          <rPr>
            <sz val="8"/>
            <color indexed="12"/>
            <rFont val="Tahoma"/>
            <family val="2"/>
          </rPr>
          <t xml:space="preserve">Vous voulez servir quel grammage par Adulte sédentaire </t>
        </r>
        <r>
          <rPr>
            <sz val="8"/>
            <rFont val="Arial"/>
            <family val="2"/>
          </rPr>
          <t>(Poids exprimés en Kg  Exp : 0.05 Kg pour 50 Grammes)</t>
        </r>
        <r>
          <rPr>
            <sz val="8"/>
            <color indexed="12"/>
            <rFont val="Tahoma"/>
            <family val="2"/>
          </rPr>
          <t xml:space="preserve">
</t>
        </r>
      </text>
    </comment>
    <comment ref="F171" authorId="1" shapeId="0" xr:uid="{632D1382-F8CF-42E6-A48E-A2AE904802FD}">
      <text>
        <r>
          <rPr>
            <b/>
            <sz val="8"/>
            <color indexed="81"/>
            <rFont val="Tahoma"/>
            <family val="2"/>
          </rPr>
          <t xml:space="preserve"> </t>
        </r>
        <r>
          <rPr>
            <b/>
            <sz val="8"/>
            <color indexed="12"/>
            <rFont val="Tahoma"/>
            <family val="2"/>
          </rPr>
          <t xml:space="preserve">Au Choix
</t>
        </r>
        <r>
          <rPr>
            <sz val="8"/>
            <color indexed="12"/>
            <rFont val="Tahoma"/>
            <family val="2"/>
          </rPr>
          <t xml:space="preserve">Vous servez la recette pour combien d'Adultes+ (travailleur de force ou Repas amélioré,Banquet </t>
        </r>
        <r>
          <rPr>
            <sz val="8"/>
            <rFont val="Arial"/>
            <family val="2"/>
          </rPr>
          <t>etc.</t>
        </r>
        <r>
          <rPr>
            <sz val="8"/>
            <color indexed="12"/>
            <rFont val="Tahoma"/>
            <family val="2"/>
          </rPr>
          <t xml:space="preserve">)
</t>
        </r>
        <r>
          <rPr>
            <b/>
            <sz val="8"/>
            <color indexed="12"/>
            <rFont val="Tahoma"/>
            <family val="2"/>
          </rPr>
          <t xml:space="preserve">OU
</t>
        </r>
        <r>
          <rPr>
            <sz val="8"/>
            <color indexed="12"/>
            <rFont val="Tahoma"/>
            <family val="2"/>
          </rPr>
          <t xml:space="preserve">Vous voulez servir quel grammage parAdulte + (travailleur de force ou Repas améliorés,Banquets </t>
        </r>
        <r>
          <rPr>
            <sz val="8"/>
            <rFont val="Arial"/>
            <family val="2"/>
          </rPr>
          <t>etc</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G171" authorId="1" shapeId="0" xr:uid="{7977A23B-FFED-4557-9BBD-BF5E6E65C67D}">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 Foyers (Personnes Agées)</t>
        </r>
        <r>
          <rPr>
            <b/>
            <sz val="8"/>
            <color indexed="12"/>
            <rFont val="Tahoma"/>
            <family val="2"/>
          </rPr>
          <t xml:space="preserve">
OU
</t>
        </r>
        <r>
          <rPr>
            <sz val="8"/>
            <color indexed="12"/>
            <rFont val="Tahoma"/>
            <family val="2"/>
          </rPr>
          <t xml:space="preserve">Vous voulez servir quel grammage par Personne Agée </t>
        </r>
        <r>
          <rPr>
            <sz val="8"/>
            <rFont val="Arial"/>
            <family val="2"/>
          </rPr>
          <t>(Poids exprimés en Kg  Exp : 0.05 Kg pour 50 Grammes)</t>
        </r>
        <r>
          <rPr>
            <sz val="8"/>
            <color indexed="12"/>
            <rFont val="Tahoma"/>
            <family val="2"/>
          </rPr>
          <t xml:space="preserve">
</t>
        </r>
      </text>
    </comment>
    <comment ref="N171" authorId="0" shapeId="0" xr:uid="{C2ACC0CB-BE03-4B44-A673-EA731820725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O171" authorId="0" shapeId="0" xr:uid="{0FD057DA-C1E3-408E-A1D1-785F3A4215A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P171" authorId="0" shapeId="0" xr:uid="{66605D68-1E8F-4E38-BBC4-416D791A675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Q171" authorId="0" shapeId="0" xr:uid="{83023580-B056-480F-BD75-9670E730897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R171" authorId="0" shapeId="0" xr:uid="{17F77637-356B-429C-94BA-3708760FD70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S171" authorId="0" shapeId="0" xr:uid="{2E42E0AF-24F6-4163-9695-24DABB2EC9E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T171" authorId="0" shapeId="0" xr:uid="{DC6AEF80-17F9-4124-A413-9E709419264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U171" authorId="0" shapeId="0" xr:uid="{F43028A5-5166-453E-8DFB-C7134636BC7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V171" authorId="0" shapeId="0" xr:uid="{18D3DE63-7552-45F8-8802-AC6D7CF841A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W171" authorId="0" shapeId="0" xr:uid="{877F55E9-AD3E-43E5-8EB1-D89441D5EA5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X171" authorId="0" shapeId="0" xr:uid="{FB8B84F2-E942-4834-A2D7-8B591CA197E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Y171" authorId="0" shapeId="0" xr:uid="{B884E011-3324-4E1E-AA2D-96B8C75DC73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Z171" authorId="0" shapeId="0" xr:uid="{F37FBE36-1113-4410-B92B-08451BB6443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A171" authorId="0" shapeId="0" xr:uid="{14F1E8BA-0732-417D-91D8-485414A4316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B171" authorId="0" shapeId="0" xr:uid="{3E46141E-A3AD-4BA8-ABAC-5632E2EE992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C171" authorId="0" shapeId="0" xr:uid="{708E93BE-3C2A-4049-A550-3EB1E104190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D171" authorId="0" shapeId="0" xr:uid="{BFC77296-5034-4E32-B465-8A059BE260A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E171" authorId="0" shapeId="0" xr:uid="{10FCF995-AEA9-48C2-8579-F36E681FFE4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N172" authorId="0" shapeId="0" xr:uid="{85611B0D-0595-4971-A174-B8272436FA5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2" authorId="0" shapeId="0" xr:uid="{E2BB9895-06C8-42C3-9BA1-09DE3BE76A8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P172" authorId="0" shapeId="0" xr:uid="{C245E563-A50A-4959-9DB5-020913F231B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Q172" authorId="0" shapeId="0" xr:uid="{8C52B13D-8879-4DF5-9B14-B618279F5C9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R172" authorId="0" shapeId="0" xr:uid="{73A6273E-95E1-4405-9BFE-AA6D32C9789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S172" authorId="0" shapeId="0" xr:uid="{A87E3F39-4893-44BC-8427-EEDB5B136F5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T172" authorId="0" shapeId="0" xr:uid="{458DA7CB-6A9C-4267-8A19-A612F162C6C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U172" authorId="0" shapeId="0" xr:uid="{7BEA24F2-2BC4-469F-B8CB-EC03A96B5D7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V172" authorId="0" shapeId="0" xr:uid="{1D9E705B-4C57-44E1-80DA-41723065AA5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W172" authorId="0" shapeId="0" xr:uid="{6769B049-666C-43D4-96CB-BAF51230D03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X172" authorId="0" shapeId="0" xr:uid="{16593A87-6FFB-443C-AE94-97F778262D1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Y172" authorId="0" shapeId="0" xr:uid="{F836F639-4225-4B5D-B1FE-4C4B33E4B43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Z172" authorId="0" shapeId="0" xr:uid="{DA5F3939-1EE8-4814-B9E8-84A4EAC1C8B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A172" authorId="0" shapeId="0" xr:uid="{4C20DA08-AEE0-4CF3-ADB1-E3A957A1F4C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B172" authorId="0" shapeId="0" xr:uid="{3C474450-8DB3-4B1F-BBAD-7DAAAC901BE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C172" authorId="0" shapeId="0" xr:uid="{2549DFCE-2188-4079-B750-F039B674ED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D172" authorId="0" shapeId="0" xr:uid="{9C4B349C-4E3F-4984-A9AB-A64FEC52DD0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E172" authorId="0" shapeId="0" xr:uid="{0C6C3A1D-5D13-4A07-B8F4-DFD09807621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73" authorId="0" shapeId="0" xr:uid="{1AAE654B-2211-48DD-A75C-3C268D3B697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3" authorId="0" shapeId="0" xr:uid="{97069694-9903-4344-800D-8FAA6D090C3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P173" authorId="0" shapeId="0" xr:uid="{A85ADAA3-D0B5-4DAC-AE18-9C0C15EA905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Q173" authorId="0" shapeId="0" xr:uid="{51480902-EB4B-48B8-9CFF-C812C902F99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R173" authorId="0" shapeId="0" xr:uid="{3E113AD4-1CD9-46A5-A337-F33D276AFF9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S173" authorId="0" shapeId="0" xr:uid="{75E5771F-2392-4C67-A7CC-3C2C0091AEE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T173" authorId="0" shapeId="0" xr:uid="{987047BC-4342-4D64-AE60-106E26D0755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U173" authorId="0" shapeId="0" xr:uid="{ECEBFE55-AF4E-489B-9DE1-609609345E4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V173" authorId="0" shapeId="0" xr:uid="{860FA266-5212-4258-9F61-30D4A299BD0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W173" authorId="0" shapeId="0" xr:uid="{96B08306-99A6-4089-9041-0E8CAFCFB13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X173" authorId="0" shapeId="0" xr:uid="{77879D79-A892-44F3-BC21-4A7C9D33B4B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Y173" authorId="0" shapeId="0" xr:uid="{95C7F958-06B0-42A8-9CBD-22527E23D55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Z173" authorId="0" shapeId="0" xr:uid="{7DE4F82C-79EC-4874-AA5B-B23C73F9A5A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A173" authorId="0" shapeId="0" xr:uid="{F3822CB5-FEF8-43CE-845D-C2DD53660F7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B173" authorId="0" shapeId="0" xr:uid="{9DF8FB05-ED7B-4512-8DD9-D69CC2DCE92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C173" authorId="0" shapeId="0" xr:uid="{027D1E3C-97CD-4FC8-AFB8-96FBDE53948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D173" authorId="0" shapeId="0" xr:uid="{935C634C-E0C3-43C2-9D52-225AFFD78D8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E173" authorId="0" shapeId="0" xr:uid="{2E473B1F-A6CF-4B01-8CAA-22F68FE0A76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74" authorId="0" shapeId="0" xr:uid="{CF4BFA11-B08E-4C3E-8C73-6D8BE4BAD0E8}">
      <text>
        <r>
          <rPr>
            <b/>
            <sz val="10"/>
            <color indexed="10"/>
            <rFont val="Tahoma"/>
            <family val="2"/>
          </rPr>
          <t>1 Conditionnement pour combien de couverts</t>
        </r>
        <r>
          <rPr>
            <b/>
            <sz val="10"/>
            <color indexed="17"/>
            <rFont val="Tahoma"/>
            <family val="2"/>
          </rPr>
          <t xml:space="preserve">
</t>
        </r>
      </text>
    </comment>
    <comment ref="O174" authorId="0" shapeId="0" xr:uid="{7311D00D-6B77-46DB-8D1A-F6A52FF8995B}">
      <text>
        <r>
          <rPr>
            <b/>
            <sz val="10"/>
            <color indexed="10"/>
            <rFont val="Tahoma"/>
            <family val="2"/>
          </rPr>
          <t>1 Conditionnement pour combien de couverts</t>
        </r>
        <r>
          <rPr>
            <b/>
            <sz val="10"/>
            <color indexed="17"/>
            <rFont val="Tahoma"/>
            <family val="2"/>
          </rPr>
          <t xml:space="preserve">
</t>
        </r>
      </text>
    </comment>
    <comment ref="P174" authorId="0" shapeId="0" xr:uid="{CF85BDBA-DC24-4EA2-B71A-6B31B4F7CC15}">
      <text>
        <r>
          <rPr>
            <b/>
            <sz val="10"/>
            <color indexed="10"/>
            <rFont val="Tahoma"/>
            <family val="2"/>
          </rPr>
          <t>1 Conditionnement pour combien de couverts</t>
        </r>
        <r>
          <rPr>
            <b/>
            <sz val="10"/>
            <color indexed="17"/>
            <rFont val="Tahoma"/>
            <family val="2"/>
          </rPr>
          <t xml:space="preserve">
</t>
        </r>
      </text>
    </comment>
    <comment ref="Q174" authorId="0" shapeId="0" xr:uid="{1DA97D04-A74E-4645-9E2E-384C66BBD705}">
      <text>
        <r>
          <rPr>
            <b/>
            <sz val="10"/>
            <color indexed="10"/>
            <rFont val="Tahoma"/>
            <family val="2"/>
          </rPr>
          <t>1 Conditionnement pour combien de couverts</t>
        </r>
        <r>
          <rPr>
            <b/>
            <sz val="10"/>
            <color indexed="17"/>
            <rFont val="Tahoma"/>
            <family val="2"/>
          </rPr>
          <t xml:space="preserve">
</t>
        </r>
      </text>
    </comment>
    <comment ref="R174" authorId="0" shapeId="0" xr:uid="{E17FDD9F-ACB9-4784-ABD9-90E09DC0089C}">
      <text>
        <r>
          <rPr>
            <b/>
            <sz val="10"/>
            <color indexed="10"/>
            <rFont val="Tahoma"/>
            <family val="2"/>
          </rPr>
          <t>1 Conditionnement pour combien de couverts</t>
        </r>
        <r>
          <rPr>
            <b/>
            <sz val="10"/>
            <color indexed="17"/>
            <rFont val="Tahoma"/>
            <family val="2"/>
          </rPr>
          <t xml:space="preserve">
</t>
        </r>
      </text>
    </comment>
    <comment ref="S174" authorId="0" shapeId="0" xr:uid="{14E0A713-1EAA-45D9-820E-A4E255370014}">
      <text>
        <r>
          <rPr>
            <b/>
            <sz val="10"/>
            <color indexed="10"/>
            <rFont val="Tahoma"/>
            <family val="2"/>
          </rPr>
          <t>1 Conditionnement pour combien de couverts</t>
        </r>
        <r>
          <rPr>
            <b/>
            <sz val="10"/>
            <color indexed="17"/>
            <rFont val="Tahoma"/>
            <family val="2"/>
          </rPr>
          <t xml:space="preserve">
</t>
        </r>
      </text>
    </comment>
    <comment ref="T174" authorId="0" shapeId="0" xr:uid="{3B4C38A4-5C1F-4169-829C-6E7E776F6108}">
      <text>
        <r>
          <rPr>
            <b/>
            <sz val="10"/>
            <color indexed="10"/>
            <rFont val="Tahoma"/>
            <family val="2"/>
          </rPr>
          <t>1 Conditionnement pour combien de couverts</t>
        </r>
        <r>
          <rPr>
            <b/>
            <sz val="10"/>
            <color indexed="17"/>
            <rFont val="Tahoma"/>
            <family val="2"/>
          </rPr>
          <t xml:space="preserve">
</t>
        </r>
      </text>
    </comment>
    <comment ref="U174" authorId="0" shapeId="0" xr:uid="{8BF77CDA-B7F7-408C-BCB1-34DA3C42AFC4}">
      <text>
        <r>
          <rPr>
            <b/>
            <sz val="10"/>
            <color indexed="10"/>
            <rFont val="Tahoma"/>
            <family val="2"/>
          </rPr>
          <t>1 Conditionnement pour combien de couverts</t>
        </r>
        <r>
          <rPr>
            <b/>
            <sz val="10"/>
            <color indexed="17"/>
            <rFont val="Tahoma"/>
            <family val="2"/>
          </rPr>
          <t xml:space="preserve">
</t>
        </r>
      </text>
    </comment>
    <comment ref="V174" authorId="0" shapeId="0" xr:uid="{89CFDDDA-17ED-48EB-AD62-5F3A6069D248}">
      <text>
        <r>
          <rPr>
            <b/>
            <sz val="10"/>
            <color indexed="10"/>
            <rFont val="Tahoma"/>
            <family val="2"/>
          </rPr>
          <t>1 Conditionnement pour combien de couverts</t>
        </r>
        <r>
          <rPr>
            <b/>
            <sz val="10"/>
            <color indexed="17"/>
            <rFont val="Tahoma"/>
            <family val="2"/>
          </rPr>
          <t xml:space="preserve">
</t>
        </r>
      </text>
    </comment>
    <comment ref="W174" authorId="0" shapeId="0" xr:uid="{5CFD5AA9-0C82-4431-A6B7-3AA5D669507B}">
      <text>
        <r>
          <rPr>
            <b/>
            <sz val="10"/>
            <color indexed="10"/>
            <rFont val="Tahoma"/>
            <family val="2"/>
          </rPr>
          <t>1 Conditionnement pour combien de couverts</t>
        </r>
        <r>
          <rPr>
            <b/>
            <sz val="10"/>
            <color indexed="17"/>
            <rFont val="Tahoma"/>
            <family val="2"/>
          </rPr>
          <t xml:space="preserve">
</t>
        </r>
      </text>
    </comment>
    <comment ref="X174" authorId="0" shapeId="0" xr:uid="{C7AF6756-5BD9-4F7F-A728-D9C727442D12}">
      <text>
        <r>
          <rPr>
            <b/>
            <sz val="10"/>
            <color indexed="10"/>
            <rFont val="Tahoma"/>
            <family val="2"/>
          </rPr>
          <t>1 Conditionnement pour combien de couverts</t>
        </r>
        <r>
          <rPr>
            <b/>
            <sz val="10"/>
            <color indexed="17"/>
            <rFont val="Tahoma"/>
            <family val="2"/>
          </rPr>
          <t xml:space="preserve">
</t>
        </r>
      </text>
    </comment>
    <comment ref="Y174" authorId="0" shapeId="0" xr:uid="{B3F88990-1BC9-4144-A7D9-104EE718DF6E}">
      <text>
        <r>
          <rPr>
            <b/>
            <sz val="10"/>
            <color indexed="10"/>
            <rFont val="Tahoma"/>
            <family val="2"/>
          </rPr>
          <t>1 Conditionnement pour combien de couverts</t>
        </r>
        <r>
          <rPr>
            <b/>
            <sz val="10"/>
            <color indexed="17"/>
            <rFont val="Tahoma"/>
            <family val="2"/>
          </rPr>
          <t xml:space="preserve">
</t>
        </r>
      </text>
    </comment>
    <comment ref="Z174" authorId="0" shapeId="0" xr:uid="{6FFA6480-5535-4090-8271-F88FC7D5A29F}">
      <text>
        <r>
          <rPr>
            <b/>
            <sz val="10"/>
            <color indexed="10"/>
            <rFont val="Tahoma"/>
            <family val="2"/>
          </rPr>
          <t>1 Conditionnement pour combien de couverts</t>
        </r>
        <r>
          <rPr>
            <b/>
            <sz val="10"/>
            <color indexed="17"/>
            <rFont val="Tahoma"/>
            <family val="2"/>
          </rPr>
          <t xml:space="preserve">
</t>
        </r>
      </text>
    </comment>
    <comment ref="AA174" authorId="0" shapeId="0" xr:uid="{6B1D7CA8-68DE-41C5-B6D5-97C003617A04}">
      <text>
        <r>
          <rPr>
            <b/>
            <sz val="10"/>
            <color indexed="10"/>
            <rFont val="Tahoma"/>
            <family val="2"/>
          </rPr>
          <t>1 Conditionnement pour combien de couverts</t>
        </r>
        <r>
          <rPr>
            <b/>
            <sz val="10"/>
            <color indexed="17"/>
            <rFont val="Tahoma"/>
            <family val="2"/>
          </rPr>
          <t xml:space="preserve">
</t>
        </r>
      </text>
    </comment>
    <comment ref="AB174" authorId="0" shapeId="0" xr:uid="{C7316BB4-B9A2-45C6-99CC-A6C3D854A0A4}">
      <text>
        <r>
          <rPr>
            <b/>
            <sz val="10"/>
            <color indexed="10"/>
            <rFont val="Tahoma"/>
            <family val="2"/>
          </rPr>
          <t>1 Conditionnement pour combien de couverts</t>
        </r>
        <r>
          <rPr>
            <b/>
            <sz val="10"/>
            <color indexed="17"/>
            <rFont val="Tahoma"/>
            <family val="2"/>
          </rPr>
          <t xml:space="preserve">
</t>
        </r>
      </text>
    </comment>
    <comment ref="AC174" authorId="0" shapeId="0" xr:uid="{1CB0BDD1-8205-4A01-A0E4-C7AFCE3FC595}">
      <text>
        <r>
          <rPr>
            <b/>
            <sz val="10"/>
            <color indexed="10"/>
            <rFont val="Tahoma"/>
            <family val="2"/>
          </rPr>
          <t>1 Conditionnement pour combien de couverts</t>
        </r>
        <r>
          <rPr>
            <b/>
            <sz val="10"/>
            <color indexed="17"/>
            <rFont val="Tahoma"/>
            <family val="2"/>
          </rPr>
          <t xml:space="preserve">
</t>
        </r>
      </text>
    </comment>
    <comment ref="AD174" authorId="0" shapeId="0" xr:uid="{51250BFC-637F-4E0C-B0D3-4F0AFAC73E84}">
      <text>
        <r>
          <rPr>
            <b/>
            <sz val="10"/>
            <color indexed="10"/>
            <rFont val="Tahoma"/>
            <family val="2"/>
          </rPr>
          <t>1 Conditionnement pour combien de couverts</t>
        </r>
        <r>
          <rPr>
            <b/>
            <sz val="10"/>
            <color indexed="17"/>
            <rFont val="Tahoma"/>
            <family val="2"/>
          </rPr>
          <t xml:space="preserve">
</t>
        </r>
      </text>
    </comment>
    <comment ref="AE174" authorId="0" shapeId="0" xr:uid="{2C32B7A7-000F-4E49-AADA-582973D119BF}">
      <text>
        <r>
          <rPr>
            <b/>
            <sz val="10"/>
            <color indexed="10"/>
            <rFont val="Tahoma"/>
            <family val="2"/>
          </rPr>
          <t>1 Conditionnement pour combien de couverts</t>
        </r>
        <r>
          <rPr>
            <b/>
            <sz val="10"/>
            <color indexed="17"/>
            <rFont val="Tahoma"/>
            <family val="2"/>
          </rPr>
          <t xml:space="preserve">
</t>
        </r>
      </text>
    </comment>
    <comment ref="M175" authorId="0" shapeId="0" xr:uid="{1354D561-1085-48E7-816B-CA80126396A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75" authorId="1" shapeId="0" xr:uid="{5D6857FB-291B-48B5-A37C-89E29DAAA380}">
      <text>
        <r>
          <rPr>
            <b/>
            <sz val="8"/>
            <color indexed="81"/>
            <rFont val="Tahoma"/>
            <family val="2"/>
          </rPr>
          <t>Effectif Prévu</t>
        </r>
      </text>
    </comment>
    <comment ref="O175" authorId="1" shapeId="0" xr:uid="{CF684E80-4CCD-41ED-B4B2-EDE137987949}">
      <text>
        <r>
          <rPr>
            <b/>
            <sz val="8"/>
            <color indexed="81"/>
            <rFont val="Tahoma"/>
            <family val="2"/>
          </rPr>
          <t>Effectif Prévu</t>
        </r>
      </text>
    </comment>
    <comment ref="P175" authorId="1" shapeId="0" xr:uid="{81B237AB-A2C2-4F00-8966-C5D853D39473}">
      <text>
        <r>
          <rPr>
            <b/>
            <sz val="8"/>
            <color indexed="81"/>
            <rFont val="Tahoma"/>
            <family val="2"/>
          </rPr>
          <t>Effectif Prévu</t>
        </r>
      </text>
    </comment>
    <comment ref="Q175" authorId="1" shapeId="0" xr:uid="{39113C7C-7294-483C-A27C-842FB181F4BA}">
      <text>
        <r>
          <rPr>
            <b/>
            <sz val="8"/>
            <color indexed="81"/>
            <rFont val="Tahoma"/>
            <family val="2"/>
          </rPr>
          <t>Effectif Prévu</t>
        </r>
      </text>
    </comment>
    <comment ref="R175" authorId="1" shapeId="0" xr:uid="{4CF488D8-6818-4DC2-98BA-83E948D41293}">
      <text>
        <r>
          <rPr>
            <b/>
            <sz val="8"/>
            <color indexed="81"/>
            <rFont val="Tahoma"/>
            <family val="2"/>
          </rPr>
          <t>Effectif Prévu</t>
        </r>
      </text>
    </comment>
    <comment ref="S175" authorId="1" shapeId="0" xr:uid="{810B90C9-14DC-4FEA-BF2F-5267D8602EEC}">
      <text>
        <r>
          <rPr>
            <b/>
            <sz val="8"/>
            <color indexed="81"/>
            <rFont val="Tahoma"/>
            <family val="2"/>
          </rPr>
          <t>Effectif Prévu</t>
        </r>
      </text>
    </comment>
    <comment ref="T175" authorId="1" shapeId="0" xr:uid="{004D2693-4808-47A8-9706-4365690E0FE7}">
      <text>
        <r>
          <rPr>
            <b/>
            <sz val="8"/>
            <color indexed="81"/>
            <rFont val="Tahoma"/>
            <family val="2"/>
          </rPr>
          <t>Effectif Prévu</t>
        </r>
      </text>
    </comment>
    <comment ref="U175" authorId="1" shapeId="0" xr:uid="{663E7133-96ED-44D1-B108-FBBC7B2390E0}">
      <text>
        <r>
          <rPr>
            <b/>
            <sz val="8"/>
            <color indexed="81"/>
            <rFont val="Tahoma"/>
            <family val="2"/>
          </rPr>
          <t>Effectif Prévu</t>
        </r>
      </text>
    </comment>
    <comment ref="V175" authorId="1" shapeId="0" xr:uid="{21FF18AA-E300-41B3-B1B8-335DCC51AE1A}">
      <text>
        <r>
          <rPr>
            <b/>
            <sz val="8"/>
            <color indexed="81"/>
            <rFont val="Tahoma"/>
            <family val="2"/>
          </rPr>
          <t>Effectif Prévu</t>
        </r>
      </text>
    </comment>
    <comment ref="W175" authorId="1" shapeId="0" xr:uid="{0C66CECE-0426-47E9-8B87-AD5489639FBC}">
      <text>
        <r>
          <rPr>
            <b/>
            <sz val="8"/>
            <color indexed="81"/>
            <rFont val="Tahoma"/>
            <family val="2"/>
          </rPr>
          <t>Effectif Prévu</t>
        </r>
      </text>
    </comment>
    <comment ref="X175" authorId="1" shapeId="0" xr:uid="{8D94223A-A8B4-4A30-B8A5-8436429EB4D0}">
      <text>
        <r>
          <rPr>
            <b/>
            <sz val="8"/>
            <color indexed="81"/>
            <rFont val="Tahoma"/>
            <family val="2"/>
          </rPr>
          <t>Effectif Prévu</t>
        </r>
      </text>
    </comment>
    <comment ref="Y175" authorId="1" shapeId="0" xr:uid="{66A4A65A-863E-4AD8-A19B-F26C8C26060A}">
      <text>
        <r>
          <rPr>
            <b/>
            <sz val="8"/>
            <color indexed="81"/>
            <rFont val="Tahoma"/>
            <family val="2"/>
          </rPr>
          <t>Effectif Prévu</t>
        </r>
      </text>
    </comment>
    <comment ref="Z175" authorId="1" shapeId="0" xr:uid="{34462706-B463-4A7D-8908-FD4E86470A69}">
      <text>
        <r>
          <rPr>
            <b/>
            <sz val="8"/>
            <color indexed="81"/>
            <rFont val="Tahoma"/>
            <family val="2"/>
          </rPr>
          <t>Effectif Prévu</t>
        </r>
      </text>
    </comment>
    <comment ref="AA175" authorId="1" shapeId="0" xr:uid="{43E02B7C-A274-4215-B652-0A753FD58B02}">
      <text>
        <r>
          <rPr>
            <b/>
            <sz val="8"/>
            <color indexed="81"/>
            <rFont val="Tahoma"/>
            <family val="2"/>
          </rPr>
          <t>Effectif Prévu</t>
        </r>
      </text>
    </comment>
    <comment ref="AB175" authorId="1" shapeId="0" xr:uid="{59AE1CF0-DCD1-4F8E-B149-28605E247120}">
      <text>
        <r>
          <rPr>
            <b/>
            <sz val="8"/>
            <color indexed="81"/>
            <rFont val="Tahoma"/>
            <family val="2"/>
          </rPr>
          <t>Effectif Prévu</t>
        </r>
      </text>
    </comment>
    <comment ref="AC175" authorId="1" shapeId="0" xr:uid="{E001D1CC-7D51-4C49-8525-01C2112F3382}">
      <text>
        <r>
          <rPr>
            <b/>
            <sz val="8"/>
            <color indexed="81"/>
            <rFont val="Tahoma"/>
            <family val="2"/>
          </rPr>
          <t>Effectif Prévu</t>
        </r>
      </text>
    </comment>
    <comment ref="AD175" authorId="1" shapeId="0" xr:uid="{5708FEF0-A472-4EEC-B0D7-E786C6CE3D39}">
      <text>
        <r>
          <rPr>
            <b/>
            <sz val="8"/>
            <color indexed="81"/>
            <rFont val="Tahoma"/>
            <family val="2"/>
          </rPr>
          <t>Effectif Prévu</t>
        </r>
      </text>
    </comment>
    <comment ref="AE175" authorId="1" shapeId="0" xr:uid="{BA4E20F2-B402-41AB-8146-0A33BB1ACF91}">
      <text>
        <r>
          <rPr>
            <b/>
            <sz val="8"/>
            <color indexed="81"/>
            <rFont val="Tahoma"/>
            <family val="2"/>
          </rPr>
          <t>Effectif Prévu</t>
        </r>
      </text>
    </comment>
    <comment ref="I176" authorId="0" shapeId="0" xr:uid="{7366A0CF-17D2-41E2-9B53-D2D1AE635792}">
      <text>
        <r>
          <rPr>
            <b/>
            <sz val="10"/>
            <color indexed="17"/>
            <rFont val="Tahoma"/>
            <family val="2"/>
          </rPr>
          <t xml:space="preserve">Quantité nécessaire pour le service </t>
        </r>
      </text>
    </comment>
    <comment ref="M176" authorId="0" shapeId="0" xr:uid="{9579ACFA-66C6-42DC-8BF2-51C513D1A93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76" authorId="1" shapeId="0" xr:uid="{085348CF-F9BF-44AF-889D-4C088D506DB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O176" authorId="1" shapeId="0" xr:uid="{8E81AAC9-AEDB-48C0-8339-856E54DF63C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P176" authorId="1" shapeId="0" xr:uid="{0C0ADD63-7B6C-42E9-99B1-5D8A95D4D11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Q176" authorId="1" shapeId="0" xr:uid="{9CA3E42C-18B5-453D-A9C3-7EC211995CF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R176" authorId="1" shapeId="0" xr:uid="{C9D0B82D-5472-401A-A6B5-5DA0051AD5C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S176" authorId="1" shapeId="0" xr:uid="{3BCAA8E1-9018-429C-A48E-3E8F919FE7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T176" authorId="1" shapeId="0" xr:uid="{3C2E2FF3-8D1C-4B3C-A867-7242B767CF1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U176" authorId="1" shapeId="0" xr:uid="{DC36392B-12C6-43D2-8087-2FF5B692E7B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V176" authorId="1" shapeId="0" xr:uid="{87444C34-F97C-4BA6-8AB4-8FD5193AD1B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W176" authorId="1" shapeId="0" xr:uid="{FEC50530-C38E-4D35-B784-11B84324A2E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X176" authorId="1" shapeId="0" xr:uid="{D7C17EE1-A195-4F15-B2CB-081EFC7B1D4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Y176" authorId="1" shapeId="0" xr:uid="{D09C8506-3B90-42E1-B197-1054C2D6AD3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Z176" authorId="1" shapeId="0" xr:uid="{E6D091E0-774A-4F20-8961-E715E62B4E8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A176" authorId="1" shapeId="0" xr:uid="{685ABEAA-0275-4C97-9DC4-F6D33C4E875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B176" authorId="1" shapeId="0" xr:uid="{98C17973-E46B-46A4-B050-1F81A8900D0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C176" authorId="1" shapeId="0" xr:uid="{BD2C95A7-58CA-4805-80E6-A562566C1AF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D176" authorId="1" shapeId="0" xr:uid="{9330621D-692A-418B-B1BB-0F9B788C9B5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E176" authorId="1" shapeId="0" xr:uid="{A8E62CCB-B454-44F1-B0DB-A2DB7B44466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M177" authorId="0" shapeId="0" xr:uid="{523FA62D-954B-46FA-9246-52ADF3B4AFA3}">
      <text>
        <r>
          <rPr>
            <b/>
            <sz val="10"/>
            <color indexed="81"/>
            <rFont val="Tahoma"/>
            <family val="2"/>
          </rPr>
          <t>EFFECTIFS actualisés à dupliquer pour les effectifs réels du client</t>
        </r>
        <r>
          <rPr>
            <b/>
            <sz val="10"/>
            <color indexed="17"/>
            <rFont val="Tahoma"/>
            <family val="2"/>
          </rPr>
          <t xml:space="preserve">
</t>
        </r>
      </text>
    </comment>
    <comment ref="N177" authorId="1" shapeId="0" xr:uid="{7C085508-9F62-4321-9FB1-A175897912E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O177" authorId="1" shapeId="0" xr:uid="{E0268EF7-2BD5-4900-A853-D091FDF30C0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P177" authorId="1" shapeId="0" xr:uid="{77D78066-8892-41FA-8DD2-EB34E0E3CF5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Q177" authorId="1" shapeId="0" xr:uid="{B86E8D52-3A74-4AFA-8CB6-4E94443C7E4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R177" authorId="1" shapeId="0" xr:uid="{2BF37E90-75C8-4682-A710-64AC3F86D0B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S177" authorId="1" shapeId="0" xr:uid="{F200EFF4-045C-4DC4-AE3D-5D51930BDB1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T177" authorId="1" shapeId="0" xr:uid="{BE31598B-A2C5-4ABF-810F-3AE1D3F6146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U177" authorId="1" shapeId="0" xr:uid="{4994AE34-97EB-4475-85C4-039EEF2E87B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V177" authorId="1" shapeId="0" xr:uid="{5DC42043-E01E-4773-906B-795F8B6C05E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W177" authorId="1" shapeId="0" xr:uid="{D0E3C177-3D42-4D10-B1F8-B30428B054C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X177" authorId="1" shapeId="0" xr:uid="{6926EA37-64E3-4426-9C97-A2A3EE9E72C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Y177" authorId="1" shapeId="0" xr:uid="{FFD17C30-B68E-4C84-969B-E2D86276A18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Z177" authorId="1" shapeId="0" xr:uid="{8B60D84A-62AC-49FA-92B2-A48903824A4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A177" authorId="1" shapeId="0" xr:uid="{2EF65B23-AA97-47A2-BC1F-51450464D0C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B177" authorId="1" shapeId="0" xr:uid="{52D21387-C936-4D56-B548-D8E93F8ECAE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C177" authorId="1" shapeId="0" xr:uid="{B69B3CB0-C1F2-42A5-880B-ACC5D744A09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D177" authorId="1" shapeId="0" xr:uid="{AF7E7607-3212-4EB5-8E65-F7E2576219A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E177" authorId="1" shapeId="0" xr:uid="{EB4964E2-C6B3-4DA0-8D52-DF84054038A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180" authorId="0" shapeId="0" xr:uid="{BDFC8215-3409-4C1B-AF47-3FD79B3A430A}">
      <text>
        <r>
          <rPr>
            <b/>
            <sz val="8"/>
            <color indexed="81"/>
            <rFont val="Tahoma"/>
            <family val="2"/>
          </rPr>
          <t>NOM DU PLAT</t>
        </r>
        <r>
          <rPr>
            <sz val="8"/>
            <color indexed="81"/>
            <rFont val="Tahoma"/>
            <family val="2"/>
          </rPr>
          <t xml:space="preserve">
</t>
        </r>
      </text>
    </comment>
    <comment ref="C181" authorId="0" shapeId="0" xr:uid="{AECB75D0-F5CF-4864-9460-BA43590B345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81" authorId="0" shapeId="0" xr:uid="{20E09818-511B-4E03-8083-C81C90E22AC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181" authorId="0" shapeId="0" xr:uid="{9B15322B-B513-4A0D-9BD0-885E687A236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81" authorId="0" shapeId="0" xr:uid="{A0D37C1C-E5FC-469F-AB20-69A598BF7E8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81" authorId="0" shapeId="0" xr:uid="{1FE9F8D6-986C-4F2B-A8C0-03A66DA8F67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81" authorId="0" shapeId="0" xr:uid="{24853664-ABE1-413D-8AF6-E54F8C3A55F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81" authorId="1" shapeId="0" xr:uid="{16282E5A-2D73-422A-8B24-3775C893A744}">
      <text>
        <r>
          <rPr>
            <sz val="8"/>
            <color indexed="10"/>
            <rFont val="Tahoma"/>
            <family val="2"/>
          </rPr>
          <t>RAB:
Effectifs Fixes / Constantes ou autre pour simulation oo précaution,</t>
        </r>
        <r>
          <rPr>
            <sz val="8"/>
            <color indexed="81"/>
            <rFont val="Tahoma"/>
            <family val="2"/>
          </rPr>
          <t xml:space="preserve">
</t>
        </r>
      </text>
    </comment>
    <comment ref="C182" authorId="1" shapeId="0" xr:uid="{95B73DD8-D025-4BBD-88B1-8BF3A4BC0AA3}">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D182" authorId="1" shapeId="0" xr:uid="{A77EA256-67CE-468B-A34F-523B8F7F4419}">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d'enfants de Maternelle</t>
        </r>
        <r>
          <rPr>
            <b/>
            <sz val="8"/>
            <color indexed="12"/>
            <rFont val="Tahoma"/>
            <family val="2"/>
          </rPr>
          <t xml:space="preserve">
OU
</t>
        </r>
        <r>
          <rPr>
            <sz val="8"/>
            <color indexed="12"/>
            <rFont val="Tahoma"/>
            <family val="2"/>
          </rPr>
          <t xml:space="preserve">Vous voulez servir quel grammage par Enfant de Maternelle
 </t>
        </r>
        <r>
          <rPr>
            <sz val="8"/>
            <rFont val="Arial"/>
            <family val="2"/>
          </rPr>
          <t>(Poids exprimés en Kg  Exp : 0.05 Kg pour 50 Grammes)</t>
        </r>
        <r>
          <rPr>
            <sz val="8"/>
            <color indexed="12"/>
            <rFont val="Tahoma"/>
            <family val="2"/>
          </rPr>
          <t xml:space="preserve">
</t>
        </r>
      </text>
    </comment>
    <comment ref="E182" authorId="1" shapeId="0" xr:uid="{C68C3D05-29A6-4008-BB62-2AC9DEBBB4FB}">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 enfants du Primaire</t>
        </r>
        <r>
          <rPr>
            <b/>
            <sz val="8"/>
            <color indexed="12"/>
            <rFont val="Tahoma"/>
            <family val="2"/>
          </rPr>
          <t xml:space="preserve">
OU
</t>
        </r>
        <r>
          <rPr>
            <sz val="8"/>
            <color indexed="12"/>
            <rFont val="Tahoma"/>
            <family val="2"/>
          </rPr>
          <t>Vous voulez servir quel grammage par Enfant du Primaire</t>
        </r>
        <r>
          <rPr>
            <sz val="8"/>
            <rFont val="Arial"/>
            <family val="2"/>
          </rPr>
          <t>(Poids exprimés en Kg  Exp : 0.05 Kg pour 50 Grammes)</t>
        </r>
        <r>
          <rPr>
            <sz val="8"/>
            <color indexed="12"/>
            <rFont val="Tahoma"/>
            <family val="2"/>
          </rPr>
          <t xml:space="preserve">
</t>
        </r>
      </text>
    </comment>
    <comment ref="F182" authorId="1" shapeId="0" xr:uid="{BF1E05AD-BCAF-4947-A951-7BB45B1A2EE9}">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d'Adultes sédentaires</t>
        </r>
        <r>
          <rPr>
            <b/>
            <sz val="8"/>
            <color indexed="12"/>
            <rFont val="Tahoma"/>
            <family val="2"/>
          </rPr>
          <t xml:space="preserve">
OU
</t>
        </r>
        <r>
          <rPr>
            <sz val="8"/>
            <color indexed="12"/>
            <rFont val="Tahoma"/>
            <family val="2"/>
          </rPr>
          <t xml:space="preserve">Vous voulez servir quel grammage par Adulte sédentaire </t>
        </r>
        <r>
          <rPr>
            <sz val="8"/>
            <rFont val="Arial"/>
            <family val="2"/>
          </rPr>
          <t>(Poids exprimés en Kg  Exp : 0.05 Kg pour 50 Grammes)</t>
        </r>
        <r>
          <rPr>
            <sz val="8"/>
            <color indexed="12"/>
            <rFont val="Tahoma"/>
            <family val="2"/>
          </rPr>
          <t xml:space="preserve">
</t>
        </r>
      </text>
    </comment>
    <comment ref="G182" authorId="1" shapeId="0" xr:uid="{B3AE6C4E-BE9A-425C-8205-DC5D7C1919FF}">
      <text>
        <r>
          <rPr>
            <b/>
            <sz val="8"/>
            <color indexed="81"/>
            <rFont val="Tahoma"/>
            <family val="2"/>
          </rPr>
          <t xml:space="preserve"> </t>
        </r>
        <r>
          <rPr>
            <b/>
            <sz val="8"/>
            <color indexed="12"/>
            <rFont val="Tahoma"/>
            <family val="2"/>
          </rPr>
          <t xml:space="preserve">Au Choix
</t>
        </r>
        <r>
          <rPr>
            <sz val="8"/>
            <color indexed="12"/>
            <rFont val="Tahoma"/>
            <family val="2"/>
          </rPr>
          <t xml:space="preserve">Vous servez la recette pour combien d'Adultes+ (travailleur de force ou Repas amélioré,Banquet </t>
        </r>
        <r>
          <rPr>
            <sz val="8"/>
            <rFont val="Arial"/>
            <family val="2"/>
          </rPr>
          <t>etc.</t>
        </r>
        <r>
          <rPr>
            <sz val="8"/>
            <color indexed="12"/>
            <rFont val="Tahoma"/>
            <family val="2"/>
          </rPr>
          <t xml:space="preserve">)
</t>
        </r>
        <r>
          <rPr>
            <b/>
            <sz val="8"/>
            <color indexed="12"/>
            <rFont val="Tahoma"/>
            <family val="2"/>
          </rPr>
          <t xml:space="preserve">OU
</t>
        </r>
        <r>
          <rPr>
            <sz val="8"/>
            <color indexed="12"/>
            <rFont val="Tahoma"/>
            <family val="2"/>
          </rPr>
          <t xml:space="preserve">Vous voulez servir quel grammage parAdulte + (travailleur de force ou Repas améliorés,Banquets </t>
        </r>
        <r>
          <rPr>
            <sz val="8"/>
            <rFont val="Arial"/>
            <family val="2"/>
          </rPr>
          <t>etc</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H182" authorId="1" shapeId="0" xr:uid="{33288224-9BA1-40B5-8909-577A7D1E9545}">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 Foyers (Personnes Agées)</t>
        </r>
        <r>
          <rPr>
            <b/>
            <sz val="8"/>
            <color indexed="12"/>
            <rFont val="Tahoma"/>
            <family val="2"/>
          </rPr>
          <t xml:space="preserve">
OU
</t>
        </r>
        <r>
          <rPr>
            <sz val="8"/>
            <color indexed="12"/>
            <rFont val="Tahoma"/>
            <family val="2"/>
          </rPr>
          <t xml:space="preserve">Vous voulez servir quel grammage par Personne Agée </t>
        </r>
        <r>
          <rPr>
            <sz val="8"/>
            <rFont val="Arial"/>
            <family val="2"/>
          </rPr>
          <t>(Poids exprimés en Kg  Exp : 0.05 Kg pour 50 Grammes)</t>
        </r>
        <r>
          <rPr>
            <sz val="8"/>
            <color indexed="12"/>
            <rFont val="Tahoma"/>
            <family val="2"/>
          </rPr>
          <t xml:space="preserve">
</t>
        </r>
      </text>
    </comment>
    <comment ref="I182" authorId="1" shapeId="0" xr:uid="{131182DC-54D7-4F6B-B02C-F83AD7B2F410}">
      <text>
        <r>
          <rPr>
            <sz val="8"/>
            <color indexed="10"/>
            <rFont val="Tahoma"/>
            <family val="2"/>
          </rPr>
          <t>Effectifs Fixes / Constantes</t>
        </r>
        <r>
          <rPr>
            <sz val="8"/>
            <color indexed="81"/>
            <rFont val="Tahoma"/>
            <family val="2"/>
          </rPr>
          <t xml:space="preserve">
</t>
        </r>
      </text>
    </comment>
    <comment ref="AF182" authorId="1" shapeId="0" xr:uid="{511B2642-FFEC-4802-99C5-F7C425BC16E7}">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C183" authorId="0" shapeId="0" xr:uid="{E0ED6A1E-7E6A-494E-AC55-DEB9D79FCA62}">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83" authorId="0" shapeId="0" xr:uid="{AF6CB3F7-3136-47BD-9FF5-1E745D49907C}">
      <text>
        <r>
          <rPr>
            <b/>
            <sz val="10"/>
            <color indexed="17"/>
            <rFont val="Tahoma"/>
            <family val="2"/>
          </rPr>
          <t xml:space="preserve">Effectif
M </t>
        </r>
        <r>
          <rPr>
            <sz val="10"/>
            <color indexed="17"/>
            <rFont val="Tahoma"/>
            <family val="2"/>
          </rPr>
          <t xml:space="preserve">: enfants maternelle
</t>
        </r>
      </text>
    </comment>
    <comment ref="E183" authorId="0" shapeId="0" xr:uid="{43D146D9-661C-4252-8805-F4D0D938E34F}">
      <text>
        <r>
          <rPr>
            <b/>
            <sz val="10"/>
            <color indexed="17"/>
            <rFont val="Tahoma"/>
            <family val="2"/>
          </rPr>
          <t xml:space="preserve">Effectif
</t>
        </r>
        <r>
          <rPr>
            <b/>
            <sz val="10"/>
            <color indexed="17"/>
            <rFont val="Tahoma"/>
            <family val="2"/>
          </rPr>
          <t xml:space="preserve">P </t>
        </r>
        <r>
          <rPr>
            <sz val="10"/>
            <color indexed="17"/>
            <rFont val="Tahoma"/>
            <family val="2"/>
          </rPr>
          <t xml:space="preserve">: enfants école primaire
</t>
        </r>
      </text>
    </comment>
    <comment ref="F183" authorId="0" shapeId="0" xr:uid="{B8B7F05B-9227-434E-9450-F8E1BCE413D1}">
      <text>
        <r>
          <rPr>
            <b/>
            <sz val="10"/>
            <color indexed="17"/>
            <rFont val="Tahoma"/>
            <family val="2"/>
          </rPr>
          <t xml:space="preserve">Effectif
</t>
        </r>
        <r>
          <rPr>
            <b/>
            <sz val="10"/>
            <color indexed="17"/>
            <rFont val="Tahoma"/>
            <family val="2"/>
          </rPr>
          <t>A :</t>
        </r>
        <r>
          <rPr>
            <sz val="10"/>
            <color indexed="17"/>
            <rFont val="Tahoma"/>
            <family val="2"/>
          </rPr>
          <t xml:space="preserve"> adultes sédentaies</t>
        </r>
      </text>
    </comment>
    <comment ref="G183" authorId="0" shapeId="0" xr:uid="{E0D72969-74BE-4677-8273-F060081134B4}">
      <text>
        <r>
          <rPr>
            <b/>
            <sz val="10"/>
            <color indexed="17"/>
            <rFont val="Tahoma"/>
            <family val="2"/>
          </rPr>
          <t xml:space="preserve">Effectif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text>
    </comment>
    <comment ref="H183" authorId="0" shapeId="0" xr:uid="{9262EE65-E435-4B23-8B88-B4ECEE461A02}">
      <text>
        <r>
          <rPr>
            <b/>
            <sz val="10"/>
            <color indexed="17"/>
            <rFont val="Tahoma"/>
            <family val="2"/>
          </rPr>
          <t xml:space="preserve">Effectif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83" authorId="1" shapeId="0" xr:uid="{149FA9AF-666D-4F7A-93A1-7ECACD768109}">
      <text>
        <r>
          <rPr>
            <sz val="8"/>
            <color indexed="10"/>
            <rFont val="Tahoma"/>
            <family val="2"/>
          </rPr>
          <t>RAB:
Effectifs Fixes / Constantes ou autre pour simulation oo précaution,</t>
        </r>
        <r>
          <rPr>
            <sz val="8"/>
            <color indexed="81"/>
            <rFont val="Tahoma"/>
            <family val="2"/>
          </rPr>
          <t xml:space="preserve">
</t>
        </r>
      </text>
    </comment>
    <comment ref="AF183" authorId="0" shapeId="0" xr:uid="{C947E16F-8274-4997-92CC-ACD1EB961908}">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84" authorId="0" shapeId="0" xr:uid="{0D8949BA-6477-4C8F-A7E8-CD87C54359FE}">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E184" authorId="0" shapeId="0" xr:uid="{DA9F359B-B847-4BC3-B901-D37523E8A5AE}">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F184" authorId="0" shapeId="0" xr:uid="{706A33BC-7EED-40B3-A42B-FCFB02837779}">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G184" authorId="0" shapeId="0" xr:uid="{142D5C98-F7AF-42F1-B119-4C236D99DFF1}">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H184" authorId="0" shapeId="0" xr:uid="{FDF1DBF2-BAD9-4B43-B37A-F1BFC60A8B93}">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I184" authorId="0" shapeId="0" xr:uid="{6CB69FDE-6D68-49F0-9733-4364E2285110}">
      <text>
        <r>
          <rPr>
            <b/>
            <sz val="10"/>
            <color indexed="17"/>
            <rFont val="Tahoma"/>
            <family val="2"/>
          </rPr>
          <t xml:space="preserve">Quantités à servir pour :
</t>
        </r>
        <r>
          <rPr>
            <sz val="10"/>
            <color indexed="17"/>
            <rFont val="Tahoma"/>
            <family val="2"/>
          </rPr>
          <t>l'effectif qui vous sert d'appoint ou pour simulation</t>
        </r>
      </text>
    </comment>
    <comment ref="F186" authorId="1" shapeId="0" xr:uid="{2F1A9DEA-FCF6-45D2-B3ED-79EC13761551}">
      <text>
        <r>
          <rPr>
            <b/>
            <sz val="8"/>
            <color indexed="10"/>
            <rFont val="Tahoma"/>
            <family val="2"/>
          </rPr>
          <t>Conversion FTBE en nombre de parts Adultes pour fiches de fabrication</t>
        </r>
        <r>
          <rPr>
            <sz val="8"/>
            <color indexed="81"/>
            <rFont val="Tahoma"/>
            <family val="2"/>
          </rPr>
          <t xml:space="preserve">
</t>
        </r>
      </text>
    </comment>
    <comment ref="C187" authorId="0" shapeId="0" xr:uid="{546D0247-D3B2-4F4B-8032-FBB649840EE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87" authorId="0" shapeId="0" xr:uid="{11FD3B93-15A5-4E14-A43E-7A0B53A8834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187" authorId="0" shapeId="0" xr:uid="{4681BD79-5A27-4299-A543-8117C906188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87" authorId="0" shapeId="0" xr:uid="{6A49E419-44CA-4161-935D-6160B0350D7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87" authorId="0" shapeId="0" xr:uid="{74DF27BC-2EF2-4661-AAD2-689C1252CD6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87" authorId="0" shapeId="0" xr:uid="{7B28E211-EF0D-465F-A52A-C2E9E865911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87" authorId="1" shapeId="0" xr:uid="{67021C7A-5DE5-47C8-BAA9-13B7A49779CB}">
      <text>
        <r>
          <rPr>
            <sz val="8"/>
            <color indexed="10"/>
            <rFont val="Tahoma"/>
            <family val="2"/>
          </rPr>
          <t>RAB:
Effectifs Fixes / Constantes ou autre pour simulation oo précaution,</t>
        </r>
        <r>
          <rPr>
            <sz val="8"/>
            <color indexed="81"/>
            <rFont val="Tahoma"/>
            <family val="2"/>
          </rPr>
          <t xml:space="preserve">
</t>
        </r>
      </text>
    </comment>
    <comment ref="C188" authorId="0" shapeId="0" xr:uid="{2C2C44FE-DF48-4391-9469-F5B67D1D4580}">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88" authorId="0" shapeId="0" xr:uid="{57FF9032-552E-4A6A-A3AC-052723BCA906}">
      <text>
        <r>
          <rPr>
            <b/>
            <sz val="10"/>
            <color indexed="17"/>
            <rFont val="Tahoma"/>
            <family val="2"/>
          </rPr>
          <t xml:space="preserve">Effectif
M </t>
        </r>
        <r>
          <rPr>
            <sz val="10"/>
            <color indexed="17"/>
            <rFont val="Tahoma"/>
            <family val="2"/>
          </rPr>
          <t xml:space="preserve">: enfants maternelle
</t>
        </r>
      </text>
    </comment>
    <comment ref="E188" authorId="0" shapeId="0" xr:uid="{F0F7BAF1-CB23-4D05-8D2B-8D79412765B8}">
      <text>
        <r>
          <rPr>
            <b/>
            <sz val="10"/>
            <color indexed="17"/>
            <rFont val="Tahoma"/>
            <family val="2"/>
          </rPr>
          <t xml:space="preserve">Effectif
</t>
        </r>
        <r>
          <rPr>
            <b/>
            <sz val="10"/>
            <color indexed="17"/>
            <rFont val="Tahoma"/>
            <family val="2"/>
          </rPr>
          <t xml:space="preserve">P </t>
        </r>
        <r>
          <rPr>
            <sz val="10"/>
            <color indexed="17"/>
            <rFont val="Tahoma"/>
            <family val="2"/>
          </rPr>
          <t xml:space="preserve">: enfants école primaire
</t>
        </r>
      </text>
    </comment>
    <comment ref="F188" authorId="0" shapeId="0" xr:uid="{B4F2DAF5-A859-4A1F-A486-3564B3DFD48C}">
      <text>
        <r>
          <rPr>
            <b/>
            <sz val="10"/>
            <color indexed="17"/>
            <rFont val="Tahoma"/>
            <family val="2"/>
          </rPr>
          <t xml:space="preserve">Effectif
</t>
        </r>
        <r>
          <rPr>
            <b/>
            <sz val="10"/>
            <color indexed="17"/>
            <rFont val="Tahoma"/>
            <family val="2"/>
          </rPr>
          <t>A :</t>
        </r>
        <r>
          <rPr>
            <sz val="10"/>
            <color indexed="17"/>
            <rFont val="Tahoma"/>
            <family val="2"/>
          </rPr>
          <t xml:space="preserve"> adultes sédentaies</t>
        </r>
      </text>
    </comment>
    <comment ref="G188" authorId="0" shapeId="0" xr:uid="{505706B6-C8E9-4897-BDF8-275494744EA9}">
      <text>
        <r>
          <rPr>
            <b/>
            <sz val="10"/>
            <color indexed="17"/>
            <rFont val="Tahoma"/>
            <family val="2"/>
          </rPr>
          <t xml:space="preserve">Effectif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text>
    </comment>
    <comment ref="H188" authorId="0" shapeId="0" xr:uid="{D20EF6F3-9114-4CFD-A044-19712C20791F}">
      <text>
        <r>
          <rPr>
            <b/>
            <sz val="10"/>
            <color indexed="17"/>
            <rFont val="Tahoma"/>
            <family val="2"/>
          </rPr>
          <t xml:space="preserve">Effectif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88" authorId="1" shapeId="0" xr:uid="{C1DCA8B1-833B-4402-A198-7133E764929B}">
      <text>
        <r>
          <rPr>
            <b/>
            <sz val="8"/>
            <color indexed="10"/>
            <rFont val="Tahoma"/>
            <family val="2"/>
          </rPr>
          <t>EFFECTIF TOTAL</t>
        </r>
        <r>
          <rPr>
            <sz val="8"/>
            <color indexed="81"/>
            <rFont val="Tahoma"/>
            <family val="2"/>
          </rPr>
          <t xml:space="preserve">
</t>
        </r>
      </text>
    </comment>
    <comment ref="D189" authorId="0" shapeId="0" xr:uid="{345819DD-9BC5-442F-99D9-260E7E02CDAC}">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E189" authorId="0" shapeId="0" xr:uid="{72170F74-1D0C-4B17-86F2-E37CEA4CD69B}">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F189" authorId="0" shapeId="0" xr:uid="{A699ABE5-A836-4059-A5FB-DB94C79B793F}">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G189" authorId="0" shapeId="0" xr:uid="{FACD2B0B-12C7-4196-9146-851C024A249F}">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H189" authorId="0" shapeId="0" xr:uid="{EA68995F-B698-4006-940F-70ED0D479D95}">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I189" authorId="0" shapeId="0" xr:uid="{26DA744F-33B6-480E-BF8C-E59E76015AB8}">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J189" authorId="0" shapeId="0" xr:uid="{CB6F8C78-638D-4CF7-A9EC-27D2BC91AF3D}">
      <text>
        <r>
          <rPr>
            <b/>
            <sz val="10"/>
            <color indexed="17"/>
            <rFont val="Tahoma"/>
            <family val="2"/>
          </rPr>
          <t xml:space="preserve">Quantités nécessaire pour :
</t>
        </r>
        <r>
          <rPr>
            <sz val="10"/>
            <color indexed="17"/>
            <rFont val="Tahoma"/>
            <family val="2"/>
          </rPr>
          <t xml:space="preserve">l'effectif  </t>
        </r>
      </text>
    </comment>
    <comment ref="D190" authorId="0" shapeId="0" xr:uid="{18D7F4C9-6900-4AB9-9B99-A3921C3389B6}">
      <text>
        <r>
          <rPr>
            <b/>
            <sz val="10"/>
            <color indexed="17"/>
            <rFont val="Tahoma"/>
            <family val="2"/>
          </rPr>
          <t>Nb de contenants</t>
        </r>
        <r>
          <rPr>
            <sz val="10"/>
            <color indexed="17"/>
            <rFont val="Tahoma"/>
            <family val="2"/>
          </rPr>
          <t xml:space="preserve">
</t>
        </r>
      </text>
    </comment>
    <comment ref="E190" authorId="0" shapeId="0" xr:uid="{5483F49C-F60B-437A-B95B-58AEA19B44C6}">
      <text>
        <r>
          <rPr>
            <b/>
            <sz val="10"/>
            <color indexed="17"/>
            <rFont val="Tahoma"/>
            <family val="2"/>
          </rPr>
          <t>Nb de contenants</t>
        </r>
        <r>
          <rPr>
            <sz val="10"/>
            <color indexed="17"/>
            <rFont val="Tahoma"/>
            <family val="2"/>
          </rPr>
          <t xml:space="preserve">
</t>
        </r>
      </text>
    </comment>
    <comment ref="F190" authorId="0" shapeId="0" xr:uid="{EE6D0181-34F0-4C20-A4FB-9BDFEF031DB7}">
      <text>
        <r>
          <rPr>
            <b/>
            <sz val="10"/>
            <color indexed="17"/>
            <rFont val="Tahoma"/>
            <family val="2"/>
          </rPr>
          <t>Nb de contenants</t>
        </r>
        <r>
          <rPr>
            <sz val="10"/>
            <color indexed="17"/>
            <rFont val="Tahoma"/>
            <family val="2"/>
          </rPr>
          <t xml:space="preserve">
</t>
        </r>
      </text>
    </comment>
    <comment ref="G190" authorId="0" shapeId="0" xr:uid="{A505C272-FFA3-434B-BE1D-4D153A3EB9E4}">
      <text>
        <r>
          <rPr>
            <b/>
            <sz val="10"/>
            <color indexed="17"/>
            <rFont val="Tahoma"/>
            <family val="2"/>
          </rPr>
          <t>Nb de contenants</t>
        </r>
        <r>
          <rPr>
            <sz val="10"/>
            <color indexed="17"/>
            <rFont val="Tahoma"/>
            <family val="2"/>
          </rPr>
          <t xml:space="preserve">
</t>
        </r>
      </text>
    </comment>
    <comment ref="H190" authorId="0" shapeId="0" xr:uid="{EF83BC77-6787-4EAB-B862-42F3DCD1E44E}">
      <text>
        <r>
          <rPr>
            <b/>
            <sz val="10"/>
            <color indexed="17"/>
            <rFont val="Tahoma"/>
            <family val="2"/>
          </rPr>
          <t>Nb de contenants</t>
        </r>
        <r>
          <rPr>
            <sz val="10"/>
            <color indexed="17"/>
            <rFont val="Tahoma"/>
            <family val="2"/>
          </rPr>
          <t xml:space="preserve">
</t>
        </r>
      </text>
    </comment>
    <comment ref="J190" authorId="0" shapeId="0" xr:uid="{58AABC77-D7BF-403A-B535-2BFD185CC4A4}">
      <text>
        <r>
          <rPr>
            <b/>
            <sz val="10"/>
            <color indexed="17"/>
            <rFont val="Tahoma"/>
            <family val="2"/>
          </rPr>
          <t xml:space="preserve">Quantités nécessaire pour :
</t>
        </r>
        <r>
          <rPr>
            <sz val="10"/>
            <color indexed="17"/>
            <rFont val="Tahoma"/>
            <family val="2"/>
          </rPr>
          <t xml:space="preserve">l'effectif  </t>
        </r>
      </text>
    </comment>
    <comment ref="E191" authorId="1" shapeId="0" xr:uid="{0CBB54A6-306F-4779-A5DF-C6761800AA7F}">
      <text>
        <r>
          <rPr>
            <b/>
            <sz val="8"/>
            <color indexed="10"/>
            <rFont val="Tahoma"/>
            <family val="2"/>
          </rPr>
          <t>Conversion en nombre de parts Adultes pour fiches de fabrication</t>
        </r>
        <r>
          <rPr>
            <sz val="8"/>
            <color indexed="81"/>
            <rFont val="Tahoma"/>
            <family val="2"/>
          </rPr>
          <t xml:space="preserve">
</t>
        </r>
      </text>
    </comment>
    <comment ref="I191" authorId="0" shapeId="0" xr:uid="{DBDA28FA-013C-47D9-A3C2-B0F2468DBDF5}">
      <text>
        <r>
          <rPr>
            <b/>
            <sz val="10"/>
            <color indexed="17"/>
            <rFont val="Tahoma"/>
            <family val="2"/>
          </rPr>
          <t xml:space="preserve">Quantité  que vous avez servi </t>
        </r>
      </text>
    </comment>
    <comment ref="J191" authorId="0" shapeId="0" xr:uid="{1E3FE591-1E12-407B-B167-1C3FEB4FF8E9}">
      <text>
        <r>
          <rPr>
            <b/>
            <sz val="10"/>
            <color indexed="17"/>
            <rFont val="Tahoma"/>
            <family val="2"/>
          </rPr>
          <t xml:space="preserve">Quantité nécessaire pour le service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Chef de production</author>
    <author>Leboucher.joel@wanadoo.fr</author>
    <author>*</author>
  </authors>
  <commentList>
    <comment ref="G8" authorId="0" shapeId="0" xr:uid="{0EEDB882-794F-4482-BD2E-4AFF03C6E97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8" authorId="0" shapeId="0" xr:uid="{67D4211D-73CF-4583-909E-DE37F737ECF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8" authorId="0" shapeId="0" xr:uid="{24AF5A60-6E6E-41E7-BFE6-19F3CF618B8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8" authorId="0" shapeId="0" xr:uid="{B8AFF218-DF8B-4786-8EED-D36FF20F948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8" authorId="0" shapeId="0" xr:uid="{C1702A11-E8B8-4D22-AA36-2465739357C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R8" authorId="0" shapeId="0" xr:uid="{21233DF3-A7B6-4B38-A7C7-390833CA94E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S8" authorId="0" shapeId="0" xr:uid="{7228DE48-7734-4919-B680-B42F3E5C350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T8" authorId="0" shapeId="0" xr:uid="{46A9DC3A-7014-4263-9E95-414443C7CE9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U8" authorId="0" shapeId="0" xr:uid="{95FD9CAC-8993-4B8A-9BB9-84220C53DA0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V8" authorId="0" shapeId="0" xr:uid="{FDFB8A3B-70A7-46C0-9098-412FF6D4479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Y8" authorId="0" shapeId="0" xr:uid="{799C98FE-0098-4B1F-8498-0D2DA7C3F6C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Z8" authorId="0" shapeId="0" xr:uid="{EB6061C8-9EFF-4291-8F15-13EA8DB0528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A8" authorId="0" shapeId="0" xr:uid="{454BA35A-A344-4638-A4F8-C75A5AC2666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B8" authorId="0" shapeId="0" xr:uid="{7FF5AB8D-5CC5-45C6-9507-96B2635D02E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C8" authorId="0" shapeId="0" xr:uid="{48D6213B-80C7-4DC0-B74B-5D61B192658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D8" authorId="0" shapeId="0" xr:uid="{51CFB62F-9B84-45B2-8310-714753198E9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E8" authorId="0" shapeId="0" xr:uid="{6E43C6B5-95A5-40A8-B534-07379C292A3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F8" authorId="0" shapeId="0" xr:uid="{60C84CF3-1556-4A22-80FC-2D183D144F2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G8" authorId="0" shapeId="0" xr:uid="{53DB04D1-EB54-4A58-86F8-9741A5FF4AD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H8" authorId="0" shapeId="0" xr:uid="{CECFBA1E-0CF8-435B-B776-3552F2B4434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S8" authorId="0" shapeId="0" xr:uid="{3EAB14B0-8E4B-47E8-A841-036D35A4F81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T8" authorId="0" shapeId="0" xr:uid="{A3FC286A-F74D-42EE-AFCD-E9F765C7EC5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U8" authorId="0" shapeId="0" xr:uid="{BB9D47E3-DE0B-4258-BC41-E57E82CDB7D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V8" authorId="0" shapeId="0" xr:uid="{F2E8EEDE-1F37-40D7-BFAB-A21FD59C468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W8" authorId="0" shapeId="0" xr:uid="{E450D92C-C6E5-40A2-AA6F-4091DEE0ABC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C8" authorId="0" shapeId="0" xr:uid="{BC5CA35C-38DC-41B3-9E53-A0DDD0AB4ED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D8" authorId="0" shapeId="0" xr:uid="{A7FDB407-D2D3-4B29-A8EC-12F92945188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E8" authorId="0" shapeId="0" xr:uid="{D6357269-2E38-4248-BF5D-67FC52991C7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F8" authorId="0" shapeId="0" xr:uid="{A22B1365-C0F4-455B-9F47-0D206935CA8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G8" authorId="0" shapeId="0" xr:uid="{9CD836B2-6F0D-49F7-8AF8-58CAA793DBE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N10" authorId="1" shapeId="0" xr:uid="{92BD097C-5F6D-4A46-9B20-C8A6630E47F9}">
      <text>
        <r>
          <rPr>
            <sz val="8"/>
            <color indexed="10"/>
            <rFont val="Tahoma"/>
            <family val="2"/>
          </rPr>
          <t>RAB:
Effectifs et quantités de sécurité pour compenser des pertes éventuelles soit en cuisson en conditionnement ou en périodes incertaines pour les effectifs -exemple été fréquentation des centres aérés - ou à l'occasion d'un menu festif…inscriptions de dernière minute</t>
        </r>
        <r>
          <rPr>
            <sz val="8"/>
            <color indexed="81"/>
            <rFont val="Tahoma"/>
            <family val="2"/>
          </rPr>
          <t xml:space="preserve">
</t>
        </r>
      </text>
    </comment>
    <comment ref="D11" authorId="2" shapeId="0" xr:uid="{EDDE259D-DF06-4570-BD64-C736DA0E8475}">
      <text>
        <r>
          <rPr>
            <b/>
            <sz val="8"/>
            <color indexed="81"/>
            <rFont val="Tahoma"/>
            <family val="2"/>
          </rPr>
          <t>*:DATE:</t>
        </r>
        <r>
          <rPr>
            <sz val="8"/>
            <color indexed="81"/>
            <rFont val="Tahoma"/>
            <family val="2"/>
          </rPr>
          <t xml:space="preserve">
</t>
        </r>
        <r>
          <rPr>
            <sz val="10"/>
            <color indexed="81"/>
            <rFont val="Tahoma"/>
            <family val="2"/>
          </rPr>
          <t>Saisissez la date sous forme 01/11 ou 12/11</t>
        </r>
        <r>
          <rPr>
            <sz val="8"/>
            <color indexed="81"/>
            <rFont val="Tahoma"/>
            <family val="2"/>
          </rPr>
          <t xml:space="preserve">
</t>
        </r>
      </text>
    </comment>
    <comment ref="N11" authorId="1" shapeId="0" xr:uid="{B44A7AFF-DE50-4658-9E35-D7A1CC9D51B2}">
      <text>
        <r>
          <rPr>
            <sz val="8"/>
            <color indexed="10"/>
            <rFont val="Tahoma"/>
            <family val="2"/>
          </rPr>
          <t>RAB:
Effectifs et quantités de sécurité pour compenser des pertes éventuelles soit en cuisson en conditionnement ou en périodes incertaines pour les effectifs -exemple été fréquentation des centres aérés - ou à l'occasion d'un menu festif…inscriptions de dernière minute</t>
        </r>
        <r>
          <rPr>
            <sz val="8"/>
            <color indexed="81"/>
            <rFont val="Tahoma"/>
            <family val="2"/>
          </rPr>
          <t xml:space="preserve">
</t>
        </r>
      </text>
    </comment>
    <comment ref="C12" authorId="0" shapeId="0" xr:uid="{283F5244-68C0-440F-A34D-8D4CD1F94CB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2" authorId="0" shapeId="0" xr:uid="{3A2B86EC-97C8-42F9-BB91-6E427A8BF88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12" authorId="0" shapeId="0" xr:uid="{E2F057B4-4FA6-4433-BAF1-A6C59C124D5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2" authorId="0" shapeId="0" xr:uid="{7EA94A75-F127-4916-821C-44C4ED1E2F2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2" authorId="0" shapeId="0" xr:uid="{F441C4E9-E203-4C1E-AE0C-99955382D69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2" authorId="1" shapeId="0" xr:uid="{07A5A066-9261-44E5-B46B-68034846EE76}">
      <text>
        <r>
          <rPr>
            <sz val="8"/>
            <color indexed="10"/>
            <rFont val="Tahoma"/>
            <family val="2"/>
          </rPr>
          <t>RAB:
Effectifs et quantités de sécurité pour compenser des pertes éventuelles soit en cuisson en conditionnement ou en périodes incertaines pour les effectifs -exemple été fréquentation des centres aérés - ou à l'occasion d'un menu festif…inscriptions de dernière minute</t>
        </r>
        <r>
          <rPr>
            <sz val="8"/>
            <color indexed="81"/>
            <rFont val="Tahoma"/>
            <family val="2"/>
          </rPr>
          <t xml:space="preserve">
</t>
        </r>
      </text>
    </comment>
    <comment ref="B13" authorId="1" shapeId="0" xr:uid="{7B8639D4-377E-4D3C-873C-29F43DB1C59D}">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C13" authorId="1" shapeId="0" xr:uid="{5ACD4A33-D8FF-48DF-A18C-6E509F094A22}">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d'enfants de Maternelle</t>
        </r>
        <r>
          <rPr>
            <b/>
            <sz val="8"/>
            <color indexed="12"/>
            <rFont val="Tahoma"/>
            <family val="2"/>
          </rPr>
          <t xml:space="preserve">
OU
</t>
        </r>
        <r>
          <rPr>
            <sz val="8"/>
            <color indexed="12"/>
            <rFont val="Tahoma"/>
            <family val="2"/>
          </rPr>
          <t xml:space="preserve">Vous voulez servir quel grammage par Enfant de Maternelle
 </t>
        </r>
        <r>
          <rPr>
            <sz val="8"/>
            <rFont val="Arial"/>
            <family val="2"/>
          </rPr>
          <t>(Poids exprimés en Kg  Exp : 0.05 Kg pour 50 Grammes)</t>
        </r>
        <r>
          <rPr>
            <sz val="8"/>
            <color indexed="12"/>
            <rFont val="Tahoma"/>
            <family val="2"/>
          </rPr>
          <t xml:space="preserve">
</t>
        </r>
      </text>
    </comment>
    <comment ref="D13" authorId="1" shapeId="0" xr:uid="{08519975-38D4-473E-913E-111C8A1AABC4}">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 enfants du Primaire</t>
        </r>
        <r>
          <rPr>
            <b/>
            <sz val="8"/>
            <color indexed="12"/>
            <rFont val="Tahoma"/>
            <family val="2"/>
          </rPr>
          <t xml:space="preserve">
OU
</t>
        </r>
        <r>
          <rPr>
            <sz val="8"/>
            <color indexed="12"/>
            <rFont val="Tahoma"/>
            <family val="2"/>
          </rPr>
          <t>Vous voulez servir quel grammage par Enfant du Primaire</t>
        </r>
        <r>
          <rPr>
            <sz val="8"/>
            <rFont val="Arial"/>
            <family val="2"/>
          </rPr>
          <t>(Poids exprimés en Kg  Exp : 0.05 Kg pour 50 Grammes)</t>
        </r>
        <r>
          <rPr>
            <sz val="8"/>
            <color indexed="12"/>
            <rFont val="Tahoma"/>
            <family val="2"/>
          </rPr>
          <t xml:space="preserve">
</t>
        </r>
      </text>
    </comment>
    <comment ref="E13" authorId="1" shapeId="0" xr:uid="{BD2B17DC-405D-45C8-8759-8193873EA3BD}">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d'Adultes sédentaires</t>
        </r>
        <r>
          <rPr>
            <b/>
            <sz val="8"/>
            <color indexed="12"/>
            <rFont val="Tahoma"/>
            <family val="2"/>
          </rPr>
          <t xml:space="preserve">
OU
</t>
        </r>
        <r>
          <rPr>
            <sz val="8"/>
            <color indexed="12"/>
            <rFont val="Tahoma"/>
            <family val="2"/>
          </rPr>
          <t xml:space="preserve">Vous voulez servir quel grammage par Adulte sédentaire </t>
        </r>
        <r>
          <rPr>
            <sz val="8"/>
            <rFont val="Arial"/>
            <family val="2"/>
          </rPr>
          <t>(Poids exprimés en Kg  Exp : 0.05 Kg pour 50 Grammes)</t>
        </r>
        <r>
          <rPr>
            <sz val="8"/>
            <color indexed="12"/>
            <rFont val="Tahoma"/>
            <family val="2"/>
          </rPr>
          <t xml:space="preserve">
</t>
        </r>
      </text>
    </comment>
    <comment ref="F13" authorId="1" shapeId="0" xr:uid="{D6AD98E9-7E8E-4612-8AA3-E032B7CC548D}">
      <text>
        <r>
          <rPr>
            <b/>
            <sz val="8"/>
            <color indexed="81"/>
            <rFont val="Tahoma"/>
            <family val="2"/>
          </rPr>
          <t xml:space="preserve"> </t>
        </r>
        <r>
          <rPr>
            <b/>
            <sz val="8"/>
            <color indexed="12"/>
            <rFont val="Tahoma"/>
            <family val="2"/>
          </rPr>
          <t xml:space="preserve">Au Choix
</t>
        </r>
        <r>
          <rPr>
            <sz val="8"/>
            <color indexed="12"/>
            <rFont val="Tahoma"/>
            <family val="2"/>
          </rPr>
          <t xml:space="preserve">Vous servez la recette pour combien d'Adultes+ (travailleur de force ou Repas amélioré,Banquet </t>
        </r>
        <r>
          <rPr>
            <sz val="8"/>
            <rFont val="Arial"/>
            <family val="2"/>
          </rPr>
          <t>etc.</t>
        </r>
        <r>
          <rPr>
            <sz val="8"/>
            <color indexed="12"/>
            <rFont val="Tahoma"/>
            <family val="2"/>
          </rPr>
          <t xml:space="preserve">)
</t>
        </r>
        <r>
          <rPr>
            <b/>
            <sz val="8"/>
            <color indexed="12"/>
            <rFont val="Tahoma"/>
            <family val="2"/>
          </rPr>
          <t xml:space="preserve">OU
</t>
        </r>
        <r>
          <rPr>
            <sz val="8"/>
            <color indexed="12"/>
            <rFont val="Tahoma"/>
            <family val="2"/>
          </rPr>
          <t xml:space="preserve">Vous voulez servir quel grammage parAdulte + (travailleur de force ou Repas améliorés,Banquets </t>
        </r>
        <r>
          <rPr>
            <sz val="8"/>
            <rFont val="Arial"/>
            <family val="2"/>
          </rPr>
          <t>etc</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G13" authorId="1" shapeId="0" xr:uid="{0834A6B6-3796-479E-BAA2-196DB05F48DE}">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 Foyers (Personnes Agées)</t>
        </r>
        <r>
          <rPr>
            <b/>
            <sz val="8"/>
            <color indexed="12"/>
            <rFont val="Tahoma"/>
            <family val="2"/>
          </rPr>
          <t xml:space="preserve">
OU
</t>
        </r>
        <r>
          <rPr>
            <sz val="8"/>
            <color indexed="12"/>
            <rFont val="Tahoma"/>
            <family val="2"/>
          </rPr>
          <t xml:space="preserve">Vous voulez servir quel grammage par Personne Agée </t>
        </r>
        <r>
          <rPr>
            <sz val="8"/>
            <rFont val="Arial"/>
            <family val="2"/>
          </rPr>
          <t>(Poids exprimés en Kg  Exp : 0.05 Kg pour 50 Grammes)</t>
        </r>
        <r>
          <rPr>
            <sz val="8"/>
            <color indexed="12"/>
            <rFont val="Tahoma"/>
            <family val="2"/>
          </rPr>
          <t xml:space="preserve">
</t>
        </r>
      </text>
    </comment>
    <comment ref="N13" authorId="0" shapeId="0" xr:uid="{E8D94FE3-F41F-42BA-A884-679BA9DAD11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O13" authorId="0" shapeId="0" xr:uid="{F37342AA-3AFC-4052-B6BF-1E7CD4DDE18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P13" authorId="0" shapeId="0" xr:uid="{1C19D718-17E6-4F18-A9A8-5DE68086480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Q13" authorId="0" shapeId="0" xr:uid="{8903E74B-13C3-485D-9462-318D4FE126A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R13" authorId="0" shapeId="0" xr:uid="{E5083C6F-50F1-4002-9E1E-BAB6983A08D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S13" authorId="0" shapeId="0" xr:uid="{8440284A-D021-4A99-8941-C8086BD8F29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T13" authorId="0" shapeId="0" xr:uid="{F8BAA7FE-E842-4CEC-AF8F-D0C2FA93D97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U13" authorId="0" shapeId="0" xr:uid="{59195E0E-930C-45BD-8624-C8A1089F6EE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V13" authorId="0" shapeId="0" xr:uid="{68812977-FDD7-4C9C-BBC8-BC1C15C0ECD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W13" authorId="0" shapeId="0" xr:uid="{6D2A8649-F8BE-43C1-B677-28B2A467CE8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X13" authorId="0" shapeId="0" xr:uid="{9FA4A346-6B10-4F2F-BC09-0A67CB8AED1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Y13" authorId="0" shapeId="0" xr:uid="{BE23CFDD-904F-4F4A-8CAF-1BA5D6DF9BC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Z13" authorId="0" shapeId="0" xr:uid="{9F1123A9-F947-4639-87AF-20EA427341A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A13" authorId="0" shapeId="0" xr:uid="{D1E03EB2-E6B7-41F8-BF88-C7D7DD7EEBD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B13" authorId="0" shapeId="0" xr:uid="{75574681-C5BA-475B-964B-A4A27877A55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C13" authorId="0" shapeId="0" xr:uid="{0FA61F10-B65B-46FC-AEA6-AABBC67EB23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D13" authorId="0" shapeId="0" xr:uid="{7CBAC959-36AB-4787-8686-B4A45462310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E13" authorId="0" shapeId="0" xr:uid="{54AD5D87-31DB-4468-B1B5-4098A2C7254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F13" authorId="0" shapeId="0" xr:uid="{75BFC05F-A522-4BC3-9D0A-215EA59FD3D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G13" authorId="0" shapeId="0" xr:uid="{62AA1007-940D-47DC-B900-AF61D7E5DE6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H13" authorId="0" shapeId="0" xr:uid="{C9398813-DC20-4957-BC90-0C4062D0AE4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I13" authorId="0" shapeId="0" xr:uid="{D08BA423-1EE9-4234-8EB7-A2C5409B5D6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J13" authorId="0" shapeId="0" xr:uid="{2A111566-D36E-41BB-AB49-47B00338C3B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K13" authorId="0" shapeId="0" xr:uid="{5C3EC15A-7DE3-4DF4-8519-2C4FCE8940D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L13" authorId="0" shapeId="0" xr:uid="{D66DEBA7-4313-4B09-B819-CBF31D73414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M13" authorId="0" shapeId="0" xr:uid="{D25C1018-A62C-46BC-B7E5-AF44963F2B0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N13" authorId="0" shapeId="0" xr:uid="{39F29F9C-687F-4D2A-93E3-E8F768DAF21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O13" authorId="0" shapeId="0" xr:uid="{D6208403-6E99-420D-BC52-0CD8DC7C69B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P13" authorId="0" shapeId="0" xr:uid="{6C275C67-EA7D-4B43-9CAA-679A7385C92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Q13" authorId="0" shapeId="0" xr:uid="{522FBC34-87AE-4639-AF7F-DB34C096FB9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R13" authorId="0" shapeId="0" xr:uid="{0805C245-0686-486A-90AD-F7EDAC8CC02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S13" authorId="0" shapeId="0" xr:uid="{523B14FA-078F-4520-9F78-21CA154CA0C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T13" authorId="0" shapeId="0" xr:uid="{BD0D3AB6-E0A9-465F-AF23-85EED59BD27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U13" authorId="0" shapeId="0" xr:uid="{527E781C-1EBC-4333-89BD-60E0422ADB3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V13" authorId="0" shapeId="0" xr:uid="{35ECCCE3-E131-4B10-8DE9-5CFAF8E01B7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W13" authorId="0" shapeId="0" xr:uid="{909AF1F6-5A88-40C2-8C7C-A8DCEA8DC28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X13" authorId="0" shapeId="0" xr:uid="{EF90BB00-BC6F-400B-B8E7-3AECF57B94A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Y13" authorId="0" shapeId="0" xr:uid="{82B7CCC6-780F-4CE4-954E-22736A54FDD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AZ13" authorId="0" shapeId="0" xr:uid="{38042E81-DC37-4BB3-A070-BD9AAC21E6A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A13" authorId="0" shapeId="0" xr:uid="{DB709C08-9437-46F8-9A91-AC2A2C5E79A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B13" authorId="0" shapeId="0" xr:uid="{E55BDC20-857C-42DE-9494-EC183FABA91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C13" authorId="0" shapeId="0" xr:uid="{A8363FB3-B8CF-464D-9F5A-FC4919DABA0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D13" authorId="0" shapeId="0" xr:uid="{48547C34-9B3C-4DE6-B332-4B98D956942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E13" authorId="0" shapeId="0" xr:uid="{6028DC34-4D3C-45E8-B9E5-FA4B3C8F65A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F13" authorId="0" shapeId="0" xr:uid="{FA720CB0-EBD5-41DB-8981-C3A7D0B9E92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G13" authorId="0" shapeId="0" xr:uid="{F9E8A1A3-5DD4-454B-B77C-5AE4AF9DED0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H13" authorId="0" shapeId="0" xr:uid="{D7A0EB5D-1B13-40C8-9251-EAE66CCD8E8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I13" authorId="0" shapeId="0" xr:uid="{AC6AFF86-689D-4C19-A227-49E9AE643BA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J13" authorId="0" shapeId="0" xr:uid="{4C8F3B6B-FCE6-408C-ADC3-62E551B0B41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K13" authorId="0" shapeId="0" xr:uid="{124CDFD8-4D3A-4875-B6F7-E04BC476179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L13" authorId="0" shapeId="0" xr:uid="{FB330A7A-61D2-4DAD-B7BF-31A42DD601D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M13" authorId="0" shapeId="0" xr:uid="{C6F0D38C-362B-462D-8BDB-193F07E4076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N13" authorId="0" shapeId="0" xr:uid="{A5B3FD92-9BC3-4305-AD2C-903EE064CD8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O13" authorId="0" shapeId="0" xr:uid="{9C3A9CF7-1A60-4D74-9B1C-33572BB0027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P13" authorId="0" shapeId="0" xr:uid="{579888F4-91D8-40D9-81A6-DE350985886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Q13" authorId="0" shapeId="0" xr:uid="{EAC3323F-AB0A-4FB3-BF03-7BC0306DA6D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R13" authorId="0" shapeId="0" xr:uid="{518CFA33-E7FB-4717-9C85-126F110FCD1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S13" authorId="0" shapeId="0" xr:uid="{1BB5B2CA-4DA4-4551-8C4D-DC4B83B68ED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T13" authorId="0" shapeId="0" xr:uid="{602DFA63-F44B-402B-86A5-85C16042619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U13" authorId="0" shapeId="0" xr:uid="{3AF78E8E-BEEF-4B17-9365-23CA8D6F87B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V13" authorId="0" shapeId="0" xr:uid="{560BA3CF-5DB5-48F3-AB54-6C1FB0B8128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W13" authorId="0" shapeId="0" xr:uid="{6F0F6BBC-6247-436A-BDF2-D2B7304A65F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X13" authorId="0" shapeId="0" xr:uid="{75735B52-D2AC-4CB3-BB34-86C683414FC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Y13" authorId="0" shapeId="0" xr:uid="{D269722C-C809-4C1E-BE82-8AC3560E4AA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Z13" authorId="0" shapeId="0" xr:uid="{2D7D7CF4-BFDA-47E5-870D-F61DC8FF684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A13" authorId="0" shapeId="0" xr:uid="{A80B50C5-AB34-40C3-91B6-89F2261DF36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B13" authorId="0" shapeId="0" xr:uid="{702A7211-389A-4820-97EB-F539A94E72A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C13" authorId="0" shapeId="0" xr:uid="{544BAF84-1D6B-4B65-9ABA-42F19774F93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D13" authorId="0" shapeId="0" xr:uid="{43B8BF13-14FF-44D9-9051-B36220AFC2B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E13" authorId="0" shapeId="0" xr:uid="{180F58D2-6515-4966-8BF5-1DC768CD809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F13" authorId="0" shapeId="0" xr:uid="{35D94DA7-94DF-42F0-83BE-882239E2FDF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G13" authorId="0" shapeId="0" xr:uid="{795E9764-0A51-48D5-913C-1350284332E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H13" authorId="0" shapeId="0" xr:uid="{E179E8AD-5979-4D13-8179-C719A1DFA4D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I13" authorId="0" shapeId="0" xr:uid="{A0E17986-7114-4C73-8330-FC02045D3EC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J13" authorId="0" shapeId="0" xr:uid="{C4D5042D-7403-433D-8AA1-A8E7356C191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K13" authorId="0" shapeId="0" xr:uid="{4B8B547A-85A9-4700-90DF-4C0E22E97C0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L13" authorId="0" shapeId="0" xr:uid="{DA6AD9BD-1ABB-4CB9-AE0D-9AFB06C282A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M13" authorId="0" shapeId="0" xr:uid="{D4448D9E-4F90-4A68-8599-62D8027527C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N13" authorId="0" shapeId="0" xr:uid="{81701D1B-35BD-48AE-8587-7E2443323F8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O13" authorId="0" shapeId="0" xr:uid="{4077EF76-ACED-467E-A433-FCA88523D0A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P13" authorId="0" shapeId="0" xr:uid="{69A5E4CC-6FDC-4AE9-A102-018B35B331E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Q13" authorId="0" shapeId="0" xr:uid="{0B6B1518-DD93-4B50-A339-8FD04E9E8D5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R13" authorId="0" shapeId="0" xr:uid="{F4292AD8-7378-4E3F-A592-538D67E81A0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S13" authorId="0" shapeId="0" xr:uid="{7A602A72-1EF0-4F83-8351-46DE4FCF070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T13" authorId="0" shapeId="0" xr:uid="{F7A99D30-0999-46B2-82E3-FE9ED97721C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U13" authorId="0" shapeId="0" xr:uid="{977AA936-C70A-49E7-962D-2FA6B42EF36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V13" authorId="0" shapeId="0" xr:uid="{D28E379B-1EA3-4821-B4B2-873E3878908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W13" authorId="0" shapeId="0" xr:uid="{5BFA5D78-8B44-41B2-A612-75A39AF9EC2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X13" authorId="0" shapeId="0" xr:uid="{3A0715C1-DC76-4F45-8291-F28E4B03C73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Y13" authorId="0" shapeId="0" xr:uid="{CE8DC4FE-9B07-4F70-80FE-977F01789CE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CZ13" authorId="0" shapeId="0" xr:uid="{BB5CCB43-7C0A-4895-849C-746C295A859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A13" authorId="0" shapeId="0" xr:uid="{CE17AEBE-A90D-4661-B438-CC8A87DD91C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B13" authorId="0" shapeId="0" xr:uid="{3DA4C186-59E1-4EDE-B9DB-4EAFFBFE522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C13" authorId="0" shapeId="0" xr:uid="{21B52BD3-7655-4B61-85CC-BB92495D1D5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D13" authorId="0" shapeId="0" xr:uid="{A2721A49-4CA2-403B-9C59-260382DE22B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E13" authorId="0" shapeId="0" xr:uid="{A6A80180-E35A-4DE7-ACB3-CDA2A9BFBF4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F13" authorId="0" shapeId="0" xr:uid="{4B91E34E-0885-44C0-9EC7-C09AB35C98A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G13" authorId="0" shapeId="0" xr:uid="{5FD4794C-F78D-4B2A-9BD3-04B98D817AB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H13" authorId="0" shapeId="0" xr:uid="{949AEA94-CD2D-4689-A88A-06C08CB1BC2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I13" authorId="0" shapeId="0" xr:uid="{00A1F6FF-D132-438B-B183-D2575D88E40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J13" authorId="0" shapeId="0" xr:uid="{D5EE30A1-FEDC-4DC3-B944-847AE8CDE3D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K13" authorId="0" shapeId="0" xr:uid="{08B78DFC-1130-4739-A770-C780F75F078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L13" authorId="0" shapeId="0" xr:uid="{F834F1A8-C7F6-45F3-BAA3-FF8520705A7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M13" authorId="0" shapeId="0" xr:uid="{14FD90F2-6BB9-4812-B20C-A4864B01A9F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N13" authorId="0" shapeId="0" xr:uid="{8BC5B59C-9D0F-4C02-A8AC-BE7157DE590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O13" authorId="0" shapeId="0" xr:uid="{2CC2318E-9930-4CA0-A946-69088826857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P13" authorId="0" shapeId="0" xr:uid="{6C048574-FFD8-4CCB-93AF-6BFB30BAA40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Q13" authorId="0" shapeId="0" xr:uid="{380FC8EC-C041-4FA4-A187-C1B5772B63A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R13" authorId="0" shapeId="0" xr:uid="{A1269D52-F835-464C-92B4-3D875BE60E5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S13" authorId="0" shapeId="0" xr:uid="{11376341-F37E-467E-B1C9-75F588D9016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T13" authorId="0" shapeId="0" xr:uid="{36573327-4700-4005-BE48-BEAAE879E9C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U13" authorId="0" shapeId="0" xr:uid="{886BB349-3D3B-44C0-A863-F628A990959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V13" authorId="0" shapeId="0" xr:uid="{409BA516-4786-452F-B6A4-EBB904272B7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W13" authorId="0" shapeId="0" xr:uid="{0BCEAAE0-78B3-417D-AA3E-9547AAF13E7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X13" authorId="0" shapeId="0" xr:uid="{A004A7C8-FF52-49F9-8707-FC13C53134D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Y13" authorId="0" shapeId="0" xr:uid="{CB8C14BA-4C84-4D7A-ABE6-4D8D037747B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Z13" authorId="0" shapeId="0" xr:uid="{24F38020-649C-4BF3-BB65-0A2A2D09D19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A13" authorId="0" shapeId="0" xr:uid="{8CF0D3A9-936F-4FAF-A23F-1D6ED31CBB4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B13" authorId="0" shapeId="0" xr:uid="{4C22B9B0-49E3-40C8-AE75-1D6F3FE4108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C13" authorId="0" shapeId="0" xr:uid="{257E3A3D-0E8A-414D-98E2-1D9357ABA76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D13" authorId="0" shapeId="0" xr:uid="{AAAEB0E0-F038-4C52-80E5-C84A1A6E2F0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E13" authorId="0" shapeId="0" xr:uid="{7DBE4A56-7A2E-4C9D-8A9E-6031B4BBAC1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F13" authorId="0" shapeId="0" xr:uid="{807BB5DB-2408-489B-959F-7E7E14C7B71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G13" authorId="0" shapeId="0" xr:uid="{F1A39606-A3AF-40AF-A15E-4D42E694888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H13" authorId="0" shapeId="0" xr:uid="{92001FC3-1E93-41E7-8789-242C18F2553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I13" authorId="0" shapeId="0" xr:uid="{B213A5F0-EE29-44A7-9FE3-5F822F67C75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J13" authorId="0" shapeId="0" xr:uid="{F3E7D3F3-715C-44DF-9AD7-4EF6BB4C76A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K13" authorId="0" shapeId="0" xr:uid="{D5034C15-35D9-4B89-941F-BA02F0F11C5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L13" authorId="0" shapeId="0" xr:uid="{67EAC633-AF5C-407E-9036-A9B359E3140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M13" authorId="0" shapeId="0" xr:uid="{448497A4-7CE1-46BF-8F0C-502820C8930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N13" authorId="0" shapeId="0" xr:uid="{0CD69988-F273-4192-BBF7-4DA37C337A8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O13" authorId="0" shapeId="0" xr:uid="{A1082F57-17D1-4925-861C-0421B3172ED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P13" authorId="0" shapeId="0" xr:uid="{EC74A4D4-D89B-4BCA-9CAA-47CA491C2A3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Q13" authorId="0" shapeId="0" xr:uid="{83E107A6-1B37-454B-AC0E-85F0CDCA8D4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R13" authorId="0" shapeId="0" xr:uid="{354EAA41-5D07-44D5-B325-F0A4B532D8C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S13" authorId="0" shapeId="0" xr:uid="{1342CFAC-D343-4A82-85E8-AD1114BA302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T13" authorId="0" shapeId="0" xr:uid="{F85DBD61-66EB-4FB6-91E0-263CE48A389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U13" authorId="0" shapeId="0" xr:uid="{C9748682-6197-40B9-B288-58C932DC3E5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V13" authorId="0" shapeId="0" xr:uid="{89048CD2-714C-4F49-BB82-C745AF82AC6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W13" authorId="0" shapeId="0" xr:uid="{98714203-8DD6-4BAA-9E7C-10ECEFEF6D3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X13" authorId="0" shapeId="0" xr:uid="{70749A67-AC6F-4C78-8845-FEB507311E0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Y13" authorId="0" shapeId="0" xr:uid="{E4986C7B-427F-4744-8F88-52F298AACD5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Z13" authorId="0" shapeId="0" xr:uid="{8A7240D2-AB30-4B1A-B9D5-D5E7C4DC3AC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A13" authorId="0" shapeId="0" xr:uid="{BBCEA2B7-D839-4C84-8412-0A3A7D0E8FC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B13" authorId="0" shapeId="0" xr:uid="{8379F577-6052-426B-B519-7BA5B904620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C13" authorId="0" shapeId="0" xr:uid="{1DC88C91-2651-4995-BA8F-311BE18DDBC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D13" authorId="0" shapeId="0" xr:uid="{B31D814F-2AEB-4A8D-8993-C17EDE68B2E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E13" authorId="0" shapeId="0" xr:uid="{67293324-F7D9-4E8F-91BC-CEAF7A344F4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F13" authorId="0" shapeId="0" xr:uid="{183CCAD1-428D-4C2F-83B1-D2A1E41FD1A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G13" authorId="0" shapeId="0" xr:uid="{AA514E7D-6070-4226-B324-A01D43D1D5F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H13" authorId="0" shapeId="0" xr:uid="{156DF120-B221-43C9-A7CC-49AF63D30EC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I13" authorId="0" shapeId="0" xr:uid="{92323268-3211-4B0C-943F-65B70482BB6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J13" authorId="0" shapeId="0" xr:uid="{3C3B2856-2920-4B12-AA00-D1A69AA8233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K13" authorId="0" shapeId="0" xr:uid="{BCABA1E5-9E44-44E0-8DB8-0D8EB41759B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L13" authorId="0" shapeId="0" xr:uid="{5CB7C6DF-7808-42DE-B511-99DCD0B9C88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M13" authorId="0" shapeId="0" xr:uid="{161408B8-1FFE-4B36-8D4A-906AEDA3FD3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N13" authorId="0" shapeId="0" xr:uid="{85F7C087-FDB9-4BBD-9F86-8F35717DF26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O13" authorId="0" shapeId="0" xr:uid="{47DE9EBF-ADE4-44EB-902A-AD3234A8EBD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P13" authorId="0" shapeId="0" xr:uid="{58D758F5-2F57-49B7-9314-A2B70373F7C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Q13" authorId="0" shapeId="0" xr:uid="{3778FA9E-EACE-4C35-B01B-FB9776DABB0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R13" authorId="0" shapeId="0" xr:uid="{932D9746-5B44-4E4B-9C4E-7B5E1F52C5D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S13" authorId="0" shapeId="0" xr:uid="{6DF24EC8-81A2-488C-8830-948B4F82BD9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T13" authorId="0" shapeId="0" xr:uid="{DF1A1B98-9036-43F8-9187-374A06ED5F2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U13" authorId="0" shapeId="0" xr:uid="{A6FDF679-D401-4B50-B798-277AED93EDB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V13" authorId="0" shapeId="0" xr:uid="{977AAFDA-90B5-471D-A2E1-075F2A8110F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W13" authorId="0" shapeId="0" xr:uid="{EA71F4F2-8526-4F48-882A-F9E9F9DE139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X13" authorId="0" shapeId="0" xr:uid="{9C53B0C1-E0BF-4641-A974-44E2E58EB01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Y13" authorId="0" shapeId="0" xr:uid="{475768AD-D403-4906-A63E-8D865A0D1A7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Z13" authorId="0" shapeId="0" xr:uid="{F10685BD-4E16-4F68-ACE1-016A5F1426A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A13" authorId="0" shapeId="0" xr:uid="{5FE41B67-E66F-4CB0-B95F-F1E0FE69260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B13" authorId="0" shapeId="0" xr:uid="{72519C82-C7E4-423E-B71B-77CA871E514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C13" authorId="0" shapeId="0" xr:uid="{DFA120C2-A5A6-407B-ADA4-E9FE74123D8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D13" authorId="0" shapeId="0" xr:uid="{011255B5-142D-4767-86E2-7C7502FE7D3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E13" authorId="0" shapeId="0" xr:uid="{A5BAFD86-79F8-4416-BCA0-6183B34FF6B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F13" authorId="0" shapeId="0" xr:uid="{1F968090-1F1D-4980-BD60-49CD2CAF43E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G13" authorId="0" shapeId="0" xr:uid="{90E729BE-F776-454D-A135-7E22BDB96ED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H13" authorId="0" shapeId="0" xr:uid="{9703A831-E822-46CE-809A-B712994CE34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N14" authorId="0" shapeId="0" xr:uid="{082ABDAA-2C6C-4071-B274-5758F1D5998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 authorId="0" shapeId="0" xr:uid="{54B7BF85-7CB8-43EF-8B0B-A84514A00D3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P14" authorId="0" shapeId="0" xr:uid="{69812FA7-FE8D-4D6A-A616-9631BDE09DA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Q14" authorId="0" shapeId="0" xr:uid="{88482CEE-8C1C-4914-BBF1-D3AF7EB19C5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R14" authorId="0" shapeId="0" xr:uid="{C6C10E2D-D031-40D4-BE4C-9752B141FE0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S14" authorId="0" shapeId="0" xr:uid="{D90AF18B-8DD6-4DD7-9E2F-56D2924A794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T14" authorId="0" shapeId="0" xr:uid="{3CB190E5-6724-4078-BD0F-6CAF1B85A51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U14" authorId="0" shapeId="0" xr:uid="{CF5A4B9E-B1C0-4EB7-9D39-45113E0600F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V14" authorId="0" shapeId="0" xr:uid="{7AC9AE21-BA57-4D48-BF85-B2E09DFB863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W14" authorId="0" shapeId="0" xr:uid="{1AB0495F-4B19-4C91-8376-94A9800C30D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X14" authorId="0" shapeId="0" xr:uid="{F7C5494F-4D0E-4791-84DF-D339A4F4DA1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Y14" authorId="0" shapeId="0" xr:uid="{9A80D93B-C700-41CF-8AF6-F1F1F5D52A4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Z14" authorId="0" shapeId="0" xr:uid="{20AA7E10-F0AD-4198-8D94-D3C63A5C2FD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A14" authorId="0" shapeId="0" xr:uid="{45290AA2-95EB-47A3-A2BE-EDE190B027A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B14" authorId="0" shapeId="0" xr:uid="{12DE7BE4-5379-4C6B-9EAC-82B8A24DB25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C14" authorId="0" shapeId="0" xr:uid="{13833444-6143-4997-985D-0B2636996AB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D14" authorId="0" shapeId="0" xr:uid="{B8D1867B-2F03-4767-9977-0011B98C34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E14" authorId="0" shapeId="0" xr:uid="{8D7392E6-AF37-4B26-B6F4-B8911B0384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F14" authorId="0" shapeId="0" xr:uid="{5572E72F-3777-4AB3-812E-7551CBB040F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G14" authorId="0" shapeId="0" xr:uid="{86933C9C-DFB3-4A28-B91E-6BDACA529C2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H14" authorId="0" shapeId="0" xr:uid="{4343852C-4936-49C8-A67D-9615786F389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I14" authorId="0" shapeId="0" xr:uid="{4F5BE599-163B-4419-A679-D70AD1B6347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J14" authorId="0" shapeId="0" xr:uid="{8A84E4D1-2377-4C5C-A33A-7AC952D2833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K14" authorId="0" shapeId="0" xr:uid="{8A3B19CA-9B38-4E31-B6A0-CD9905DD73B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L14" authorId="0" shapeId="0" xr:uid="{A098A690-3AFF-49D6-B5FC-C440819C45C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M14" authorId="0" shapeId="0" xr:uid="{36894586-0D52-4938-AD7D-6F05C6EFD5E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N14" authorId="0" shapeId="0" xr:uid="{A30A5E18-F405-424E-ACCA-61CD67BF929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O14" authorId="0" shapeId="0" xr:uid="{AE37326F-39C3-4DA7-A28F-07EE23D42AB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P14" authorId="0" shapeId="0" xr:uid="{D5009572-2818-43D1-BF49-126E6E82380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Q14" authorId="0" shapeId="0" xr:uid="{B0182BD4-30C4-4409-A0D9-FBD2A08B4B2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R14" authorId="0" shapeId="0" xr:uid="{5CF702A6-BEEA-4F32-B1BE-550CB72A199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S14" authorId="0" shapeId="0" xr:uid="{7C584F55-80AE-427D-83E0-466F531139C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T14" authorId="0" shapeId="0" xr:uid="{48F5DA6C-31B2-4D82-854F-076C209F3E6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U14" authorId="0" shapeId="0" xr:uid="{D4B27AE7-18D8-4D12-986F-C9B217F6AF1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V14" authorId="0" shapeId="0" xr:uid="{F43F673A-5A72-49F3-A8BF-96BB3DA1568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W14" authorId="0" shapeId="0" xr:uid="{29DDC22B-9DB9-4F85-8FE0-F1DD74AB516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X14" authorId="0" shapeId="0" xr:uid="{EF7362FF-C2CB-4EC8-A861-BAD3E32E58F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Y14" authorId="0" shapeId="0" xr:uid="{121E5B37-9CD4-4BEE-B147-B453E68E12F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Z14" authorId="0" shapeId="0" xr:uid="{3EE79F1B-3D99-4DE9-99E0-B15DC015329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A14" authorId="0" shapeId="0" xr:uid="{A4904D8B-1341-43CF-A2FB-CB8B901F615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B14" authorId="0" shapeId="0" xr:uid="{E42FB150-4059-417C-BB82-B44D564F8BD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C14" authorId="0" shapeId="0" xr:uid="{EAB928B8-5057-4C6B-AF01-B4A81A08CD5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D14" authorId="0" shapeId="0" xr:uid="{56899FE3-5800-4241-AD52-69B3D624CC0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E14" authorId="0" shapeId="0" xr:uid="{E436AE4C-AED5-4E88-BB6B-92938525B3B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F14" authorId="0" shapeId="0" xr:uid="{C72585B6-E0E4-4B28-AF4D-6E1ED91E8C0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G14" authorId="0" shapeId="0" xr:uid="{1EFAA3E8-6C5D-4977-AF65-721E1978C03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H14" authorId="0" shapeId="0" xr:uid="{D062C415-DFB9-4A5B-BA33-036C01139A9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I14" authorId="0" shapeId="0" xr:uid="{DFB4D040-BC6D-497C-B564-198F93070B7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J14" authorId="0" shapeId="0" xr:uid="{CBCEEDC0-3722-48D3-B6FD-602BFD643F3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K14" authorId="0" shapeId="0" xr:uid="{B49DD3FF-F94A-4927-8811-3E29C1A48FE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L14" authorId="0" shapeId="0" xr:uid="{D4A3B4FC-6103-453A-884C-45462C3588A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M14" authorId="0" shapeId="0" xr:uid="{15696D40-479E-4EF2-86A5-2961E7C5884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N14" authorId="0" shapeId="0" xr:uid="{3F288847-3BA0-42B6-8127-D4CCBC4BFFA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O14" authorId="0" shapeId="0" xr:uid="{DA1A15C0-F733-4DFE-81BB-5F02D9E743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P14" authorId="0" shapeId="0" xr:uid="{BFC7CD27-94A0-4238-AF06-1AF6E5EB0B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Q14" authorId="0" shapeId="0" xr:uid="{06D47538-8EE1-4C90-8E9B-D72336733FE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R14" authorId="0" shapeId="0" xr:uid="{88E70E13-ABC5-4A13-8900-51066EBCE06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S14" authorId="0" shapeId="0" xr:uid="{9A76A49F-E37C-48F1-A7F0-75FA5E89DC5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T14" authorId="0" shapeId="0" xr:uid="{B1D80723-3EDC-4F00-BD4F-B68A737B368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U14" authorId="0" shapeId="0" xr:uid="{8E24FE66-25EE-4EFB-B7E4-F9CFB783AA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V14" authorId="0" shapeId="0" xr:uid="{EA77F4FE-F129-4820-B0CA-03A7464AF2A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W14" authorId="0" shapeId="0" xr:uid="{6303A162-50D8-4D69-872D-75F2CF16CF7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X14" authorId="0" shapeId="0" xr:uid="{0650D8F6-B43B-4021-B1B8-783AACCCD2A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Y14" authorId="0" shapeId="0" xr:uid="{382EED94-6520-434D-8B59-28D83A99426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Z14" authorId="0" shapeId="0" xr:uid="{5003AF8D-217F-4638-81F1-3A66BFEEA97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A14" authorId="0" shapeId="0" xr:uid="{D106A45A-4E22-4F86-B806-5FB8F929BFE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B14" authorId="0" shapeId="0" xr:uid="{934509E9-0C27-4EB8-B83A-7BF3326E56E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C14" authorId="0" shapeId="0" xr:uid="{70D43C26-D264-4814-803B-7DBE3327636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D14" authorId="0" shapeId="0" xr:uid="{378A4A3C-8697-4FDE-B380-F104C4FDB71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E14" authorId="0" shapeId="0" xr:uid="{3D27AB2A-2959-4125-9CE1-78B209F45F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F14" authorId="0" shapeId="0" xr:uid="{A2CD609A-4817-4F6C-9671-AAC8B440583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G14" authorId="0" shapeId="0" xr:uid="{D885DDCB-23EB-4B96-BFE9-AF02955A83F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H14" authorId="0" shapeId="0" xr:uid="{3496AAF0-9A54-4CDA-94EA-68D21BF5B83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I14" authorId="0" shapeId="0" xr:uid="{348A0EF6-5EEE-4D58-BABA-EFC8345A470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J14" authorId="0" shapeId="0" xr:uid="{643F0321-3DB3-4F2D-8DC0-31192774755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K14" authorId="0" shapeId="0" xr:uid="{19B6529C-046E-4758-B1C3-82BC20493AE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L14" authorId="0" shapeId="0" xr:uid="{9EFB4D76-E2B6-438C-9820-146A5EBFBA5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M14" authorId="0" shapeId="0" xr:uid="{51AB86D7-16E2-4159-9960-228130FD083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N14" authorId="0" shapeId="0" xr:uid="{048560BB-33C6-47D1-A8C0-E3EE068EB77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O14" authorId="0" shapeId="0" xr:uid="{CE0756D8-E89B-4BAC-A5BD-03B4E4E25CF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P14" authorId="0" shapeId="0" xr:uid="{A3C140EF-7B89-4A5B-B645-01AE91B306E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Q14" authorId="0" shapeId="0" xr:uid="{B0A0E647-ACDB-43F0-8E35-811101900A3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R14" authorId="0" shapeId="0" xr:uid="{8C4B61BB-F465-4752-9F94-94A05A6A3AE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S14" authorId="0" shapeId="0" xr:uid="{1805746F-9773-47AE-8555-BF0A7289649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T14" authorId="0" shapeId="0" xr:uid="{B2E44438-0667-4C8E-93A4-656AC110045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U14" authorId="0" shapeId="0" xr:uid="{5CE3C7A3-F410-41B4-BC0F-9594D377689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V14" authorId="0" shapeId="0" xr:uid="{91758BA4-F3F3-45B6-B491-A94C1CCD48B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W14" authorId="0" shapeId="0" xr:uid="{B7C95F61-6127-4C7C-B6CC-63F42D9E35E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X14" authorId="0" shapeId="0" xr:uid="{76ACADCA-68DB-4A74-AC45-21AD896B9D1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Y14" authorId="0" shapeId="0" xr:uid="{0EE40280-2F91-4F64-891E-CE42D0FA8A7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Z14" authorId="0" shapeId="0" xr:uid="{4006F69C-9BD8-43F2-A0CA-79AB95DC049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A14" authorId="0" shapeId="0" xr:uid="{9FB98192-28DC-4B37-A227-685309AD460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B14" authorId="0" shapeId="0" xr:uid="{3A6DA524-F8A7-416B-AC55-D15E7CE3CDD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C14" authorId="0" shapeId="0" xr:uid="{49437152-E5BF-485E-9D13-7948F679774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D14" authorId="0" shapeId="0" xr:uid="{180AC6DE-C350-48DB-A24B-EBDC9832AAA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E14" authorId="0" shapeId="0" xr:uid="{1F3992B6-F4E6-43C2-B77A-2096FE00C7C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F14" authorId="0" shapeId="0" xr:uid="{1A42774E-6F9B-425C-B16C-58FDBA8B944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G14" authorId="0" shapeId="0" xr:uid="{B182408F-1B59-49AF-B50D-1416020732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H14" authorId="0" shapeId="0" xr:uid="{C450FE63-8474-499F-97EE-12EB2F894D9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I14" authorId="0" shapeId="0" xr:uid="{55694E77-0BEF-40BA-8417-B4A098FF98D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J14" authorId="0" shapeId="0" xr:uid="{540BDC82-53FE-442A-B9CE-CA232943A29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K14" authorId="0" shapeId="0" xr:uid="{0152843A-080A-471E-8FA7-1626D174F1E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L14" authorId="0" shapeId="0" xr:uid="{37948E0E-196F-41D8-874E-AEB57D7D6A4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M14" authorId="0" shapeId="0" xr:uid="{EF0A1316-D2D1-49D0-8218-55BC8F19AFF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N14" authorId="0" shapeId="0" xr:uid="{01BB3530-A5BF-4B0B-B357-920A21C4263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O14" authorId="0" shapeId="0" xr:uid="{ABB68F10-6E5B-403A-9DD2-2D99B0384E9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P14" authorId="0" shapeId="0" xr:uid="{9641C5AA-58E0-4705-972D-D2D585D7B8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Q14" authorId="0" shapeId="0" xr:uid="{DD067372-3AD6-4E2A-B3E0-06D9CF268C7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R14" authorId="0" shapeId="0" xr:uid="{488163D4-19AC-45A0-96D1-35F63E26551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S14" authorId="0" shapeId="0" xr:uid="{630F82FE-D55A-49A9-ACD2-27546B2DEF2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T14" authorId="0" shapeId="0" xr:uid="{7FE5EB5E-2F35-4D53-B4AD-DFE080AD4E5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U14" authorId="0" shapeId="0" xr:uid="{4A3704C6-2708-4C91-9A29-DFD912D9600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V14" authorId="0" shapeId="0" xr:uid="{9F22FDD9-1265-42D9-BF8D-4D3EF569957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W14" authorId="0" shapeId="0" xr:uid="{DED42B8C-FB6B-4C18-A0FA-A44A5B71CB9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X14" authorId="0" shapeId="0" xr:uid="{2BEDFD45-8A5A-4B7B-8410-C900EFC621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Y14" authorId="0" shapeId="0" xr:uid="{39FE3640-3B77-4734-8B0B-98B4201B64B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Z14" authorId="0" shapeId="0" xr:uid="{5CDE3B34-2852-496D-9D38-363C036BAA6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A14" authorId="0" shapeId="0" xr:uid="{8938C8B6-1900-41C8-9EC9-B6B2CEB3CEB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B14" authorId="0" shapeId="0" xr:uid="{F2EBF7DC-4863-4FC2-8613-DC839B1F94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C14" authorId="0" shapeId="0" xr:uid="{38B942B5-E871-4774-B3F4-A72FABE3C18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D14" authorId="0" shapeId="0" xr:uid="{C3D6FBD5-90B5-4A3E-83FF-3885D5B126E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E14" authorId="0" shapeId="0" xr:uid="{0D5E7F48-A2ED-448E-B64E-4A771AC236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F14" authorId="0" shapeId="0" xr:uid="{B40BED62-AA2F-4A13-8A49-F3470997B1F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G14" authorId="0" shapeId="0" xr:uid="{FE606022-E82F-4B73-A35B-0ED91A6578E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H14" authorId="0" shapeId="0" xr:uid="{1C96A8CA-8B39-4A96-9342-5EDD6F9C3C4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I14" authorId="0" shapeId="0" xr:uid="{258B412A-DE5C-4295-A781-7646DB9020D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J14" authorId="0" shapeId="0" xr:uid="{E4300BA5-3A2C-431A-B8B9-BFFA6B4226E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K14" authorId="0" shapeId="0" xr:uid="{65443B59-73FF-45B3-A3A2-02B3BFF2D3E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L14" authorId="0" shapeId="0" xr:uid="{F64E1A41-3957-443C-85B3-549F9F0A387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M14" authorId="0" shapeId="0" xr:uid="{BC3A86B1-CEB5-40C3-AF34-57397A2215E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N14" authorId="0" shapeId="0" xr:uid="{38C14238-525D-4720-9D1B-592831EEC2B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O14" authorId="0" shapeId="0" xr:uid="{97827240-9BC0-4D3E-A536-2F99349FBD9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P14" authorId="0" shapeId="0" xr:uid="{EE2BA07A-3F9B-48DF-AD59-43672B68350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Q14" authorId="0" shapeId="0" xr:uid="{91F3E71B-403A-4CE7-AB4A-8F00E786F99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R14" authorId="0" shapeId="0" xr:uid="{430469DC-C7FD-453B-9D54-6625B1B5EF5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S14" authorId="0" shapeId="0" xr:uid="{D1670FD2-E1DE-4627-95CB-8AC6CCED9D4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T14" authorId="0" shapeId="0" xr:uid="{C1473957-6C01-4818-9AA2-2665BFA5366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U14" authorId="0" shapeId="0" xr:uid="{B6D7EC00-722E-47DE-AEFA-AFEEC48891C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V14" authorId="0" shapeId="0" xr:uid="{678A6C8A-A083-454C-9B28-6B46BEAFCCE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W14" authorId="0" shapeId="0" xr:uid="{E3741FF5-3035-47DB-A0CC-CFAADC099FD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X14" authorId="0" shapeId="0" xr:uid="{C0D85148-E7A5-42DF-B7D6-234624D96C4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Y14" authorId="0" shapeId="0" xr:uid="{0577AEC4-A346-4527-B720-5885AD02455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Z14" authorId="0" shapeId="0" xr:uid="{29E9F698-7749-448F-8EFD-C0F17080BE5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A14" authorId="0" shapeId="0" xr:uid="{1D08D606-7B65-4560-BB0A-7EAAC8FCD6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B14" authorId="0" shapeId="0" xr:uid="{6BFCB5FE-E3D0-4929-A67D-1874E1529B2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C14" authorId="0" shapeId="0" xr:uid="{4FC4023A-F21F-4333-B7F3-72074818786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D14" authorId="0" shapeId="0" xr:uid="{7FE13996-DD27-4D55-B47E-E4785EA607F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E14" authorId="0" shapeId="0" xr:uid="{ABAEA742-5F38-4D1B-904C-8CD4CCFA09E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F14" authorId="0" shapeId="0" xr:uid="{535E9F40-1625-4900-8A5C-E6AA828D69A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G14" authorId="0" shapeId="0" xr:uid="{0830F3C7-9422-407A-896F-42E6A917A19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H14" authorId="0" shapeId="0" xr:uid="{EE87C7A4-247C-4743-B190-2C26015847A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I14" authorId="0" shapeId="0" xr:uid="{B71D431B-55DC-48DB-9D54-AD8F137330A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J14" authorId="0" shapeId="0" xr:uid="{52348C0C-272F-45C2-A2BD-7B7AB6BF4D5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K14" authorId="0" shapeId="0" xr:uid="{A0C7690F-504B-4F40-9704-35350C41270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L14" authorId="0" shapeId="0" xr:uid="{35AD6723-0598-4FA7-B3EC-948F14DCDD5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M14" authorId="0" shapeId="0" xr:uid="{905BD8FB-9C1C-47DD-AE5F-788E0C58A6F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N14" authorId="0" shapeId="0" xr:uid="{112BC96F-A635-4F63-9C83-9A8E62F5A6D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O14" authorId="0" shapeId="0" xr:uid="{A176DBAF-7179-4417-AE6E-DA1C5FD9E2C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P14" authorId="0" shapeId="0" xr:uid="{ED7E7AE3-C898-4FA8-851E-D1A20746DA1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Q14" authorId="0" shapeId="0" xr:uid="{BEA14A73-72EF-49FD-B67B-0A49C7C572E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R14" authorId="0" shapeId="0" xr:uid="{7BB9B445-BCAA-4629-A757-34EA9DD4FF0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S14" authorId="0" shapeId="0" xr:uid="{AF9BC279-8D83-4D3C-8168-EBEAFEB81FB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T14" authorId="0" shapeId="0" xr:uid="{DFD2BE13-AAF3-4980-8DAD-EBA49626C0F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U14" authorId="0" shapeId="0" xr:uid="{34BAF34F-E132-46E5-B5BA-6F9DC31E5F7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V14" authorId="0" shapeId="0" xr:uid="{3DE04C87-0921-4EFC-A0EA-12B3E3F7125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W14" authorId="0" shapeId="0" xr:uid="{1698EFE3-55D6-48B4-A2CE-7DB704D3B74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X14" authorId="0" shapeId="0" xr:uid="{631661E8-23E5-4A15-91AE-E44FCAA0645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Y14" authorId="0" shapeId="0" xr:uid="{62C4017E-CBA1-4896-ADA4-497AC3D0443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Z14" authorId="0" shapeId="0" xr:uid="{1F24EE6D-1DD8-4EAA-90A8-8F2EA7CD42F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A14" authorId="0" shapeId="0" xr:uid="{BE3EB6D3-F883-46F7-8B49-C61A3106D77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B14" authorId="0" shapeId="0" xr:uid="{3C572F69-6DA4-4AEC-85D5-10A6CC9C7CF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C14" authorId="0" shapeId="0" xr:uid="{DA0BA635-132C-4945-B4A4-81837509392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D14" authorId="0" shapeId="0" xr:uid="{5CE6009C-C58B-4BD4-B405-73A2F36495E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E14" authorId="0" shapeId="0" xr:uid="{952D6602-E4DE-4C34-84E2-E7DFAFF634A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F14" authorId="0" shapeId="0" xr:uid="{E03A671E-C697-4111-AF88-F056F76AE68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G14" authorId="0" shapeId="0" xr:uid="{6FE2C29E-8EEE-4EEB-8BA9-9204EAB237B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H14" authorId="0" shapeId="0" xr:uid="{371BFA82-4A93-48D0-87A5-C2E30A90FAA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5" authorId="0" shapeId="0" xr:uid="{34A6967D-3F26-4070-8DE2-C67857EDC03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 authorId="0" shapeId="0" xr:uid="{F7BE3128-BF3B-464F-8DA5-ADA8EABF92D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P15" authorId="0" shapeId="0" xr:uid="{7A045619-CE51-4DB7-8021-75A848F997F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Q15" authorId="0" shapeId="0" xr:uid="{434A50DA-C741-4A6B-8E09-CD25680B9DB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R15" authorId="0" shapeId="0" xr:uid="{7BF71AFD-AB82-4DB1-8A5D-B8E981E886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S15" authorId="0" shapeId="0" xr:uid="{61EA36F4-312E-4E9E-BFAA-E693609AB8C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T15" authorId="0" shapeId="0" xr:uid="{DBD50464-7F96-49C8-8BA3-065FEEFD0A2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U15" authorId="0" shapeId="0" xr:uid="{CF2D4639-35B8-4BCA-B31C-625C6AEA10B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V15" authorId="0" shapeId="0" xr:uid="{1A2554B0-2B40-483A-AC28-503171CE2E1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W15" authorId="0" shapeId="0" xr:uid="{0C6A8289-7806-4D89-9885-6E5C649003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X15" authorId="0" shapeId="0" xr:uid="{B1AE68F9-D119-40D6-B275-CE196A4AC1D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Y15" authorId="0" shapeId="0" xr:uid="{373074C5-321B-470A-A47B-024C8100DDD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Z15" authorId="0" shapeId="0" xr:uid="{D892D390-DF84-4E1F-B07B-3F1EBFC724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A15" authorId="0" shapeId="0" xr:uid="{DDB3804E-18FA-481F-8EDE-A8DA592CCDF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B15" authorId="0" shapeId="0" xr:uid="{0D4AC0B5-E3C7-4867-8073-5E30047581D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C15" authorId="0" shapeId="0" xr:uid="{F2E402EA-5285-4A49-B914-836B372DD6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D15" authorId="0" shapeId="0" xr:uid="{1BE83C5C-2691-491C-AF71-AFCD204DB0F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E15" authorId="0" shapeId="0" xr:uid="{A1458E15-F006-43CE-ABD3-5EF95053857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F15" authorId="0" shapeId="0" xr:uid="{19FA1516-4F56-4E0A-AE76-82E8B20F6A5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G15" authorId="0" shapeId="0" xr:uid="{62A5BDA1-111B-4E17-8D94-66742793D64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H15" authorId="0" shapeId="0" xr:uid="{2072CC0D-771F-4A7F-9951-177992EC738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I15" authorId="0" shapeId="0" xr:uid="{2A4DFCD5-F7E6-458E-8FD8-6A1A1913C62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J15" authorId="0" shapeId="0" xr:uid="{D50546FB-20E6-4837-AA32-362E7D265CB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K15" authorId="0" shapeId="0" xr:uid="{E44BAC95-B48C-4917-8122-0760FFD1271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L15" authorId="0" shapeId="0" xr:uid="{78D60887-4F74-4777-8685-B8DF4C6AE7F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M15" authorId="0" shapeId="0" xr:uid="{C369ED1C-23D4-42B8-9ADE-6E694FB94D3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N15" authorId="0" shapeId="0" xr:uid="{7CB6A38D-2BF4-4919-84D6-18122F0E5B5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O15" authorId="0" shapeId="0" xr:uid="{735DA01C-B436-4DC0-AEF1-E1C49795315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P15" authorId="0" shapeId="0" xr:uid="{5D04F719-5BAC-4FC1-AC65-C270194949F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Q15" authorId="0" shapeId="0" xr:uid="{712E5E6E-E8A4-4AD8-B019-8907592996C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R15" authorId="0" shapeId="0" xr:uid="{65A16196-72C7-47D4-9881-90AC198B3CE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S15" authorId="0" shapeId="0" xr:uid="{49E5002A-91AF-47C7-BF92-C043B3A0C9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T15" authorId="0" shapeId="0" xr:uid="{F99E5C53-7C45-4559-81CC-6F2723B6F62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U15" authorId="0" shapeId="0" xr:uid="{95ACFAA7-968E-4223-8FF9-2A96E36E8E3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V15" authorId="0" shapeId="0" xr:uid="{3A6B4377-EF5D-4B00-B833-37AF215A0C2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W15" authorId="0" shapeId="0" xr:uid="{4471223A-809C-4A9D-913B-AC4EFEBC508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X15" authorId="0" shapeId="0" xr:uid="{FA74F4A6-79FE-44E1-8A73-CD88308FD9B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Y15" authorId="0" shapeId="0" xr:uid="{31A2F568-F060-44FD-8D0D-0822CEA2912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Z15" authorId="0" shapeId="0" xr:uid="{E2CA5745-5285-4DE7-9165-A313839E986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A15" authorId="0" shapeId="0" xr:uid="{64B3E27A-D609-4107-975A-DB0F2277610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B15" authorId="0" shapeId="0" xr:uid="{DF5AA13C-D370-4B6F-A507-8DC3F19063C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C15" authorId="0" shapeId="0" xr:uid="{F1E4D3FA-C7FE-480C-B6F3-4F719758A35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D15" authorId="0" shapeId="0" xr:uid="{E99FFB9D-8C84-4D64-AA3A-12392621E64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E15" authorId="0" shapeId="0" xr:uid="{9F7F81EB-AF9B-47C7-9187-13B6CD3AEBE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F15" authorId="0" shapeId="0" xr:uid="{96CA8C92-C657-40CB-8E35-B676BA2790D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G15" authorId="0" shapeId="0" xr:uid="{2A77451C-B20E-4BD1-802F-C846CCD9AFA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H15" authorId="0" shapeId="0" xr:uid="{2C533EC0-5317-461E-83E5-4E7025B555A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I15" authorId="0" shapeId="0" xr:uid="{95DE0654-D315-4994-BD56-8DDCDD2C2E8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J15" authorId="0" shapeId="0" xr:uid="{F86AC11B-DCD5-45E9-96E5-E80161D573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K15" authorId="0" shapeId="0" xr:uid="{BD080295-3A62-45C3-9D5C-E51ED82D8A3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L15" authorId="0" shapeId="0" xr:uid="{DD0FB167-AF59-4AEC-B7D8-40853E6B4C7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M15" authorId="0" shapeId="0" xr:uid="{86D6E14C-31A7-43BB-9E5D-34D24D47A17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N15" authorId="0" shapeId="0" xr:uid="{CF83F9A6-435A-4C58-B400-707B31172A4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O15" authorId="0" shapeId="0" xr:uid="{2A4EF218-27E6-4CD8-84F5-325E5CD68CA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P15" authorId="0" shapeId="0" xr:uid="{41FFDA7A-7989-4470-994C-E98DBADAFD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Q15" authorId="0" shapeId="0" xr:uid="{28D99393-E972-44E3-8361-CA5FC7C6C7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R15" authorId="0" shapeId="0" xr:uid="{B5BFBFB9-2065-47D8-BC5A-C7CAF80BFF2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S15" authorId="0" shapeId="0" xr:uid="{425DC890-62A9-488E-BFB7-E9D4AEA58D0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T15" authorId="0" shapeId="0" xr:uid="{B2146727-978E-4DAE-9016-002C033C44B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U15" authorId="0" shapeId="0" xr:uid="{0E2117CD-A83D-4243-8BAD-0C24039F5DD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V15" authorId="0" shapeId="0" xr:uid="{62C130AB-20EA-4EB3-90AC-010F29C8058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W15" authorId="0" shapeId="0" xr:uid="{DC5C57C9-8AA6-40FB-9C2F-43640B61ACB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X15" authorId="0" shapeId="0" xr:uid="{F0A183FC-B086-42CC-8A0F-A45FE7F6788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Y15" authorId="0" shapeId="0" xr:uid="{F7743FBD-4AA5-4C30-B3F3-0B8E40303FE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BZ15" authorId="0" shapeId="0" xr:uid="{48E6C46D-7265-4ABA-AE9A-582F716FD49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A15" authorId="0" shapeId="0" xr:uid="{6CC16E71-FD15-4E24-A722-4A3D03A647D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B15" authorId="0" shapeId="0" xr:uid="{6276464B-39BE-4644-B0A6-6363ECD6031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C15" authorId="0" shapeId="0" xr:uid="{E7FAAE45-9F28-4D4A-ACDB-085156D6AD0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D15" authorId="0" shapeId="0" xr:uid="{C435C64E-84F2-4627-A082-BCEB97A4E0B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E15" authorId="0" shapeId="0" xr:uid="{6F20343C-B267-4D6F-884C-88C7FB02933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F15" authorId="0" shapeId="0" xr:uid="{5FB56369-217A-4304-B335-0B8BEE887B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G15" authorId="0" shapeId="0" xr:uid="{3F962996-8D7F-4B97-AE89-6E36A225F82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H15" authorId="0" shapeId="0" xr:uid="{8ABC2DFF-70B0-4C77-B86A-8E4698811CF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I15" authorId="0" shapeId="0" xr:uid="{AEA73768-DA26-4472-9613-E9F97BBB39C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J15" authorId="0" shapeId="0" xr:uid="{C570B552-2BF7-4B72-8FBE-F5742555D8F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K15" authorId="0" shapeId="0" xr:uid="{5979AE72-E51F-4D32-8015-22D8F3A6700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L15" authorId="0" shapeId="0" xr:uid="{0E48F35A-EA85-4218-B754-78108D55977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M15" authorId="0" shapeId="0" xr:uid="{A2F1E85C-0508-4BF4-95C6-40CB75EFB85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N15" authorId="0" shapeId="0" xr:uid="{DBC6136C-9664-4F04-BDD9-1E147F40F62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O15" authorId="0" shapeId="0" xr:uid="{028206A2-CFCE-4929-8283-86377E796B0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P15" authorId="0" shapeId="0" xr:uid="{08710C51-5CDE-4D54-ACB0-FD3BFEEC865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Q15" authorId="0" shapeId="0" xr:uid="{303B1C0B-F3D6-4DD7-A462-4319BAB98CC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R15" authorId="0" shapeId="0" xr:uid="{3135F23E-26E9-4022-B9BF-3D5AEA2F7C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S15" authorId="0" shapeId="0" xr:uid="{2205E2D9-7CCF-4786-89F4-BC795962F3B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T15" authorId="0" shapeId="0" xr:uid="{937A3D94-D2AE-4410-98F5-F6FAF46FB7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U15" authorId="0" shapeId="0" xr:uid="{2F702FFA-B6E0-45A6-A612-DBAEE7921D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V15" authorId="0" shapeId="0" xr:uid="{D9AB8DC3-4490-47C6-82EC-EB86707247F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W15" authorId="0" shapeId="0" xr:uid="{70F495D2-2556-4245-8CFC-E12B6BCC25E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X15" authorId="0" shapeId="0" xr:uid="{0F89B57B-07CF-4CD8-ACBA-D98E7E732AE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Y15" authorId="0" shapeId="0" xr:uid="{52E27FF1-9D48-483A-9892-1F1964AC94E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Z15" authorId="0" shapeId="0" xr:uid="{3912AC23-2145-42A3-A531-176E2745DE8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A15" authorId="0" shapeId="0" xr:uid="{00B1F7AC-075F-495E-8281-4D0C0FC9D44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B15" authorId="0" shapeId="0" xr:uid="{B0A6306C-5DDB-4A03-B24C-DA2E677AF46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C15" authorId="0" shapeId="0" xr:uid="{70FC5F78-51F0-49DA-A5B1-28E01801CA3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D15" authorId="0" shapeId="0" xr:uid="{2730FFD9-064F-4E81-AA77-574A5CC59ED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E15" authorId="0" shapeId="0" xr:uid="{1DAAC752-E920-418E-9B2F-0D3A6A3EFDF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F15" authorId="0" shapeId="0" xr:uid="{A50C3F19-5C67-4F89-93AB-8EE1CCEF0D6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G15" authorId="0" shapeId="0" xr:uid="{611DB209-681E-434E-96D6-ECF49AA8D77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H15" authorId="0" shapeId="0" xr:uid="{64B84CBD-E102-4A8A-A367-C750816FECC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I15" authorId="0" shapeId="0" xr:uid="{080564EE-F424-46A8-B34F-3F0958EA6FE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J15" authorId="0" shapeId="0" xr:uid="{265598F9-A09D-4245-A0F7-0E6EDDB948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K15" authorId="0" shapeId="0" xr:uid="{349F7066-AEB3-4FB4-9F9A-E1EF53BD2D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L15" authorId="0" shapeId="0" xr:uid="{8499BEF0-3D73-4F57-BF59-810656536FA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M15" authorId="0" shapeId="0" xr:uid="{3A3046DF-C1D4-402F-B409-F73EECD9694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N15" authorId="0" shapeId="0" xr:uid="{59918207-18AB-4386-A590-4C84BF02933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O15" authorId="0" shapeId="0" xr:uid="{E602B925-A1E9-4E2D-B6AF-9F04687D80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P15" authorId="0" shapeId="0" xr:uid="{5DA873B8-50AC-4FF8-9730-5B5B5708178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Q15" authorId="0" shapeId="0" xr:uid="{CEF4BAC5-AF7D-489C-BF80-D509767D393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R15" authorId="0" shapeId="0" xr:uid="{CD2F4907-3D36-435A-83AC-C658327BC8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S15" authorId="0" shapeId="0" xr:uid="{85BBF5AD-5810-4E4F-9CD3-88E1C12CE76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T15" authorId="0" shapeId="0" xr:uid="{41988CD7-0CCA-45A7-84A4-B68265B1259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U15" authorId="0" shapeId="0" xr:uid="{3A5E4A31-7639-4B3B-A039-75F0633D50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V15" authorId="0" shapeId="0" xr:uid="{B95C97E3-4E9F-4A53-BF4C-6DCCBF3ED3D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W15" authorId="0" shapeId="0" xr:uid="{D86666F8-3146-40A5-98AD-E59D5632B8A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X15" authorId="0" shapeId="0" xr:uid="{C3DEFEEC-B1D9-41D3-A9B9-EC563D39048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Y15" authorId="0" shapeId="0" xr:uid="{034FC2FE-434E-4F98-A591-81CCD3886F1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DZ15" authorId="0" shapeId="0" xr:uid="{5C89D17C-4F93-41EF-AE94-9289642581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A15" authorId="0" shapeId="0" xr:uid="{C431219C-5384-4552-9F47-165281D58A2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B15" authorId="0" shapeId="0" xr:uid="{130EA159-3C2F-4947-B63A-40B4773BCC6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C15" authorId="0" shapeId="0" xr:uid="{925AF635-271E-414A-BE60-A68566EE7FC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D15" authorId="0" shapeId="0" xr:uid="{13EB690A-6C4E-4EA0-B351-EFE68FA06B8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E15" authorId="0" shapeId="0" xr:uid="{3B82E8C0-A071-4C52-8826-684767E17C3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F15" authorId="0" shapeId="0" xr:uid="{473800E6-E725-4CBF-A7E2-DD8F86CF28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G15" authorId="0" shapeId="0" xr:uid="{791573DA-9F9D-4625-BD86-B79E900EE0E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H15" authorId="0" shapeId="0" xr:uid="{87CEC689-6C9D-45CA-BF43-7A60C0D6F10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I15" authorId="0" shapeId="0" xr:uid="{866FE4CA-6EAD-4A99-B4FA-42FE17996F7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J15" authorId="0" shapeId="0" xr:uid="{5C972E77-85D7-49D6-B2A2-D4C69BA5D37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K15" authorId="0" shapeId="0" xr:uid="{A63ECA37-F830-4C88-9949-5043BF61286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L15" authorId="0" shapeId="0" xr:uid="{22260DAA-A950-4DF9-9B5C-23FF693D1F1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M15" authorId="0" shapeId="0" xr:uid="{0B63A38F-21CC-438F-BDD3-184DC383B9F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N15" authorId="0" shapeId="0" xr:uid="{51CF3C51-477D-4027-AEEC-BB3E64F0118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O15" authorId="0" shapeId="0" xr:uid="{EEE305E2-E213-45AD-897C-8DABDD693FA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P15" authorId="0" shapeId="0" xr:uid="{90438077-82C8-4A6E-ACFC-8B293A68764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Q15" authorId="0" shapeId="0" xr:uid="{3B38CD68-FFD4-4642-ACB3-EE1BDCBEA1C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R15" authorId="0" shapeId="0" xr:uid="{8DEFAE20-E45B-4789-A6EF-1506D98C4E7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S15" authorId="0" shapeId="0" xr:uid="{90888972-FAC4-4D9F-AA51-B4D926648C9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T15" authorId="0" shapeId="0" xr:uid="{83B02658-AE31-4503-8202-03FDAE04B56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U15" authorId="0" shapeId="0" xr:uid="{0F394B10-2A80-4A07-8DD7-29D8BA90D9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V15" authorId="0" shapeId="0" xr:uid="{A94C8F1D-F015-4584-AB4A-CE3EDDC3DD1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W15" authorId="0" shapeId="0" xr:uid="{B5A49438-A041-43CF-B5E6-0BB158DED88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X15" authorId="0" shapeId="0" xr:uid="{49F5C5BF-2424-4A15-AC59-1B15FEF734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Y15" authorId="0" shapeId="0" xr:uid="{93A5D20C-4621-471B-A71F-0F7C37430C6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Z15" authorId="0" shapeId="0" xr:uid="{57F7411F-78CA-4162-A4CB-07897AB850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A15" authorId="0" shapeId="0" xr:uid="{0C0A9206-EC4D-4C51-AF31-5A7A8510E8F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B15" authorId="0" shapeId="0" xr:uid="{F80352AC-85B2-4ABC-8108-91384D03839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C15" authorId="0" shapeId="0" xr:uid="{B888DE54-BFF3-4B56-8179-08D8C146DAE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D15" authorId="0" shapeId="0" xr:uid="{79718E5F-CD99-4B40-BF6B-A8D0B8E9F66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E15" authorId="0" shapeId="0" xr:uid="{BF758A08-54EA-4CC0-80B5-3276203120C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F15" authorId="0" shapeId="0" xr:uid="{1ACA15FC-2DF7-44A4-B15E-09DCDB2E368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G15" authorId="0" shapeId="0" xr:uid="{7D5808AE-07F1-4536-8589-73DE77647B7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H15" authorId="0" shapeId="0" xr:uid="{F7A3EB05-C3E4-4FFE-89F2-A58D92C4F8B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I15" authorId="0" shapeId="0" xr:uid="{13329AB9-46D2-4CE2-8C5D-B042EC62152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J15" authorId="0" shapeId="0" xr:uid="{A87FA224-C9B7-4BC2-8916-27ABB748788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K15" authorId="0" shapeId="0" xr:uid="{331D33EA-62AF-49F3-B3D3-A22B23F4CB2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L15" authorId="0" shapeId="0" xr:uid="{6C9EC46F-9C5D-47EA-BB9E-AEF9F470896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M15" authorId="0" shapeId="0" xr:uid="{840B2F8E-6198-47FD-BF54-FCDEE530E3F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N15" authorId="0" shapeId="0" xr:uid="{B778068D-6B7E-4C12-ACB8-B955AD919BB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O15" authorId="0" shapeId="0" xr:uid="{E9202F0E-88E7-42D7-8E04-B9543C22B00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P15" authorId="0" shapeId="0" xr:uid="{768AA44A-3769-43EA-A90D-ACFA416D52D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Q15" authorId="0" shapeId="0" xr:uid="{D2581EFF-6E34-4411-AD35-904A103BCAE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R15" authorId="0" shapeId="0" xr:uid="{ABF25183-6888-4957-AB8B-C45AC6DFFBB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S15" authorId="0" shapeId="0" xr:uid="{C29F49CB-4F06-4158-B310-4D26C462C5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T15" authorId="0" shapeId="0" xr:uid="{BF47D830-D147-478F-B82E-D87FA9E550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U15" authorId="0" shapeId="0" xr:uid="{92DCECF1-D0B5-4CB0-B381-600362A52C7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V15" authorId="0" shapeId="0" xr:uid="{67739D22-D4F6-48A7-99DA-1B40A5505DA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W15" authorId="0" shapeId="0" xr:uid="{DF5FB597-A85A-4B4D-93BF-5A6E59E1642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X15" authorId="0" shapeId="0" xr:uid="{8F02FC30-F3CA-4619-90E5-3F4EA65D30F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Y15" authorId="0" shapeId="0" xr:uid="{D7286357-3F11-4404-B8C4-A6F6BC34FA3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FZ15" authorId="0" shapeId="0" xr:uid="{71BA4B09-D8D5-4B11-ACE8-C015AA64BCF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A15" authorId="0" shapeId="0" xr:uid="{B719613F-80DB-4781-BE70-96151749CFE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B15" authorId="0" shapeId="0" xr:uid="{B2C2DA0D-CB7C-4DB0-B8B4-F19A0DCCEE9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C15" authorId="0" shapeId="0" xr:uid="{3F9C59DB-1475-42C5-A958-63E807E4592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D15" authorId="0" shapeId="0" xr:uid="{3FEDC8E6-E705-4EA9-AEAD-2260CCDC01B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E15" authorId="0" shapeId="0" xr:uid="{D0E4EB30-BEAF-410A-8399-00459AADD4B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F15" authorId="0" shapeId="0" xr:uid="{52C20F4B-2CE6-4EC2-B160-4E6A90D2155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G15" authorId="0" shapeId="0" xr:uid="{9B1B53EF-2DEE-47CC-A890-CB123B631A8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H15" authorId="0" shapeId="0" xr:uid="{022071C9-0516-4DF5-A80A-1741947FA98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6" authorId="0" shapeId="0" xr:uid="{4B800FC8-EFA1-47F3-8183-06625FE0CBF6}">
      <text>
        <r>
          <rPr>
            <b/>
            <sz val="10"/>
            <color indexed="10"/>
            <rFont val="Tahoma"/>
            <family val="2"/>
          </rPr>
          <t>1 Conditionnement pour combien de couverts</t>
        </r>
        <r>
          <rPr>
            <b/>
            <sz val="10"/>
            <color indexed="17"/>
            <rFont val="Tahoma"/>
            <family val="2"/>
          </rPr>
          <t xml:space="preserve">
</t>
        </r>
      </text>
    </comment>
    <comment ref="O16" authorId="0" shapeId="0" xr:uid="{5F502B66-C257-453C-8FB7-3B6A203B8BC3}">
      <text>
        <r>
          <rPr>
            <b/>
            <sz val="10"/>
            <color indexed="10"/>
            <rFont val="Tahoma"/>
            <family val="2"/>
          </rPr>
          <t>1 Conditionnement pour combien de couverts</t>
        </r>
        <r>
          <rPr>
            <b/>
            <sz val="10"/>
            <color indexed="17"/>
            <rFont val="Tahoma"/>
            <family val="2"/>
          </rPr>
          <t xml:space="preserve">
</t>
        </r>
      </text>
    </comment>
    <comment ref="P16" authorId="0" shapeId="0" xr:uid="{4471A190-B712-4EBF-954F-375DC1E544D4}">
      <text>
        <r>
          <rPr>
            <b/>
            <sz val="10"/>
            <color indexed="10"/>
            <rFont val="Tahoma"/>
            <family val="2"/>
          </rPr>
          <t>1 Conditionnement pour combien de couverts</t>
        </r>
        <r>
          <rPr>
            <b/>
            <sz val="10"/>
            <color indexed="17"/>
            <rFont val="Tahoma"/>
            <family val="2"/>
          </rPr>
          <t xml:space="preserve">
</t>
        </r>
      </text>
    </comment>
    <comment ref="Q16" authorId="0" shapeId="0" xr:uid="{2C52F5E6-5DED-4CBD-8E1B-E83FC58CFA7E}">
      <text>
        <r>
          <rPr>
            <b/>
            <sz val="10"/>
            <color indexed="10"/>
            <rFont val="Tahoma"/>
            <family val="2"/>
          </rPr>
          <t>1 Conditionnement pour combien de couverts</t>
        </r>
        <r>
          <rPr>
            <b/>
            <sz val="10"/>
            <color indexed="17"/>
            <rFont val="Tahoma"/>
            <family val="2"/>
          </rPr>
          <t xml:space="preserve">
</t>
        </r>
      </text>
    </comment>
    <comment ref="R16" authorId="0" shapeId="0" xr:uid="{CBF659CD-9117-4BC8-B94F-D51333D85A3E}">
      <text>
        <r>
          <rPr>
            <b/>
            <sz val="10"/>
            <color indexed="10"/>
            <rFont val="Tahoma"/>
            <family val="2"/>
          </rPr>
          <t>1 Conditionnement pour combien de couverts</t>
        </r>
        <r>
          <rPr>
            <b/>
            <sz val="10"/>
            <color indexed="17"/>
            <rFont val="Tahoma"/>
            <family val="2"/>
          </rPr>
          <t xml:space="preserve">
</t>
        </r>
      </text>
    </comment>
    <comment ref="S16" authorId="0" shapeId="0" xr:uid="{3B0D29D3-9731-41D6-AFED-7DB8CC78F0F0}">
      <text>
        <r>
          <rPr>
            <b/>
            <sz val="10"/>
            <color indexed="10"/>
            <rFont val="Tahoma"/>
            <family val="2"/>
          </rPr>
          <t>1 Conditionnement pour combien de couverts</t>
        </r>
        <r>
          <rPr>
            <b/>
            <sz val="10"/>
            <color indexed="17"/>
            <rFont val="Tahoma"/>
            <family val="2"/>
          </rPr>
          <t xml:space="preserve">
</t>
        </r>
      </text>
    </comment>
    <comment ref="T16" authorId="0" shapeId="0" xr:uid="{D6A8AADC-480A-4092-9937-F6F06DA57AD7}">
      <text>
        <r>
          <rPr>
            <b/>
            <sz val="10"/>
            <color indexed="10"/>
            <rFont val="Tahoma"/>
            <family val="2"/>
          </rPr>
          <t>1 Conditionnement pour combien de couverts</t>
        </r>
        <r>
          <rPr>
            <b/>
            <sz val="10"/>
            <color indexed="17"/>
            <rFont val="Tahoma"/>
            <family val="2"/>
          </rPr>
          <t xml:space="preserve">
</t>
        </r>
      </text>
    </comment>
    <comment ref="U16" authorId="0" shapeId="0" xr:uid="{2B69428A-53A1-4C59-9F70-B9BEA58C173C}">
      <text>
        <r>
          <rPr>
            <b/>
            <sz val="10"/>
            <color indexed="10"/>
            <rFont val="Tahoma"/>
            <family val="2"/>
          </rPr>
          <t>1 Conditionnement pour combien de couverts</t>
        </r>
        <r>
          <rPr>
            <b/>
            <sz val="10"/>
            <color indexed="17"/>
            <rFont val="Tahoma"/>
            <family val="2"/>
          </rPr>
          <t xml:space="preserve">
</t>
        </r>
      </text>
    </comment>
    <comment ref="V16" authorId="0" shapeId="0" xr:uid="{DF9DD6BF-D006-46FB-9FC4-AB10DF3ECB77}">
      <text>
        <r>
          <rPr>
            <b/>
            <sz val="10"/>
            <color indexed="10"/>
            <rFont val="Tahoma"/>
            <family val="2"/>
          </rPr>
          <t>1 Conditionnement pour combien de couverts</t>
        </r>
        <r>
          <rPr>
            <b/>
            <sz val="10"/>
            <color indexed="17"/>
            <rFont val="Tahoma"/>
            <family val="2"/>
          </rPr>
          <t xml:space="preserve">
</t>
        </r>
      </text>
    </comment>
    <comment ref="W16" authorId="0" shapeId="0" xr:uid="{53DB4409-256E-458B-958E-24E03BEBB6AF}">
      <text>
        <r>
          <rPr>
            <b/>
            <sz val="10"/>
            <color indexed="10"/>
            <rFont val="Tahoma"/>
            <family val="2"/>
          </rPr>
          <t>1 Conditionnement pour combien de couverts</t>
        </r>
        <r>
          <rPr>
            <b/>
            <sz val="10"/>
            <color indexed="17"/>
            <rFont val="Tahoma"/>
            <family val="2"/>
          </rPr>
          <t xml:space="preserve">
</t>
        </r>
      </text>
    </comment>
    <comment ref="X16" authorId="0" shapeId="0" xr:uid="{8B53D17A-CC4D-49AC-8564-7B1D6A370011}">
      <text>
        <r>
          <rPr>
            <b/>
            <sz val="10"/>
            <color indexed="10"/>
            <rFont val="Tahoma"/>
            <family val="2"/>
          </rPr>
          <t>1 Conditionnement pour combien de couverts</t>
        </r>
        <r>
          <rPr>
            <b/>
            <sz val="10"/>
            <color indexed="17"/>
            <rFont val="Tahoma"/>
            <family val="2"/>
          </rPr>
          <t xml:space="preserve">
</t>
        </r>
      </text>
    </comment>
    <comment ref="Y16" authorId="0" shapeId="0" xr:uid="{037F2112-7F3A-4D41-95E6-2A546D51357C}">
      <text>
        <r>
          <rPr>
            <b/>
            <sz val="10"/>
            <color indexed="10"/>
            <rFont val="Tahoma"/>
            <family val="2"/>
          </rPr>
          <t>1 Conditionnement pour combien de couverts</t>
        </r>
        <r>
          <rPr>
            <b/>
            <sz val="10"/>
            <color indexed="17"/>
            <rFont val="Tahoma"/>
            <family val="2"/>
          </rPr>
          <t xml:space="preserve">
</t>
        </r>
      </text>
    </comment>
    <comment ref="Z16" authorId="0" shapeId="0" xr:uid="{0D71BE10-853F-4BB8-933A-631A503FB2B6}">
      <text>
        <r>
          <rPr>
            <b/>
            <sz val="10"/>
            <color indexed="10"/>
            <rFont val="Tahoma"/>
            <family val="2"/>
          </rPr>
          <t>1 Conditionnement pour combien de couverts</t>
        </r>
        <r>
          <rPr>
            <b/>
            <sz val="10"/>
            <color indexed="17"/>
            <rFont val="Tahoma"/>
            <family val="2"/>
          </rPr>
          <t xml:space="preserve">
</t>
        </r>
      </text>
    </comment>
    <comment ref="AA16" authorId="0" shapeId="0" xr:uid="{957525D0-E150-4457-B5C7-B004680556C3}">
      <text>
        <r>
          <rPr>
            <b/>
            <sz val="10"/>
            <color indexed="10"/>
            <rFont val="Tahoma"/>
            <family val="2"/>
          </rPr>
          <t>1 Conditionnement pour combien de couverts</t>
        </r>
        <r>
          <rPr>
            <b/>
            <sz val="10"/>
            <color indexed="17"/>
            <rFont val="Tahoma"/>
            <family val="2"/>
          </rPr>
          <t xml:space="preserve">
</t>
        </r>
      </text>
    </comment>
    <comment ref="AB16" authorId="0" shapeId="0" xr:uid="{0429A07A-A639-4CBA-AFD8-ACEB2B9B35F9}">
      <text>
        <r>
          <rPr>
            <b/>
            <sz val="10"/>
            <color indexed="10"/>
            <rFont val="Tahoma"/>
            <family val="2"/>
          </rPr>
          <t>1 Conditionnement pour combien de couverts</t>
        </r>
        <r>
          <rPr>
            <b/>
            <sz val="10"/>
            <color indexed="17"/>
            <rFont val="Tahoma"/>
            <family val="2"/>
          </rPr>
          <t xml:space="preserve">
</t>
        </r>
      </text>
    </comment>
    <comment ref="AC16" authorId="0" shapeId="0" xr:uid="{A492778F-8059-4906-B3F7-C8176044FFB8}">
      <text>
        <r>
          <rPr>
            <b/>
            <sz val="10"/>
            <color indexed="10"/>
            <rFont val="Tahoma"/>
            <family val="2"/>
          </rPr>
          <t>1 Conditionnement pour combien de couverts</t>
        </r>
        <r>
          <rPr>
            <b/>
            <sz val="10"/>
            <color indexed="17"/>
            <rFont val="Tahoma"/>
            <family val="2"/>
          </rPr>
          <t xml:space="preserve">
</t>
        </r>
      </text>
    </comment>
    <comment ref="AD16" authorId="0" shapeId="0" xr:uid="{FA79561A-62C0-4FC9-8E36-2858881BA03C}">
      <text>
        <r>
          <rPr>
            <b/>
            <sz val="10"/>
            <color indexed="10"/>
            <rFont val="Tahoma"/>
            <family val="2"/>
          </rPr>
          <t>1 Conditionnement pour combien de couverts</t>
        </r>
        <r>
          <rPr>
            <b/>
            <sz val="10"/>
            <color indexed="17"/>
            <rFont val="Tahoma"/>
            <family val="2"/>
          </rPr>
          <t xml:space="preserve">
</t>
        </r>
      </text>
    </comment>
    <comment ref="AE16" authorId="0" shapeId="0" xr:uid="{22FBEEBD-CE69-4935-9A55-AB7D6AE814EF}">
      <text>
        <r>
          <rPr>
            <b/>
            <sz val="10"/>
            <color indexed="10"/>
            <rFont val="Tahoma"/>
            <family val="2"/>
          </rPr>
          <t>1 Conditionnement pour combien de couverts</t>
        </r>
        <r>
          <rPr>
            <b/>
            <sz val="10"/>
            <color indexed="17"/>
            <rFont val="Tahoma"/>
            <family val="2"/>
          </rPr>
          <t xml:space="preserve">
</t>
        </r>
      </text>
    </comment>
    <comment ref="AF16" authorId="0" shapeId="0" xr:uid="{B9BBF4E1-9563-4339-BF27-27A2E6995F7D}">
      <text>
        <r>
          <rPr>
            <b/>
            <sz val="10"/>
            <color indexed="10"/>
            <rFont val="Tahoma"/>
            <family val="2"/>
          </rPr>
          <t>1 Conditionnement pour combien de couverts</t>
        </r>
        <r>
          <rPr>
            <b/>
            <sz val="10"/>
            <color indexed="17"/>
            <rFont val="Tahoma"/>
            <family val="2"/>
          </rPr>
          <t xml:space="preserve">
</t>
        </r>
      </text>
    </comment>
    <comment ref="AG16" authorId="0" shapeId="0" xr:uid="{27F59E11-5F9B-43BC-8254-476EAC4E6E1B}">
      <text>
        <r>
          <rPr>
            <b/>
            <sz val="10"/>
            <color indexed="10"/>
            <rFont val="Tahoma"/>
            <family val="2"/>
          </rPr>
          <t>1 Conditionnement pour combien de couverts</t>
        </r>
        <r>
          <rPr>
            <b/>
            <sz val="10"/>
            <color indexed="17"/>
            <rFont val="Tahoma"/>
            <family val="2"/>
          </rPr>
          <t xml:space="preserve">
</t>
        </r>
      </text>
    </comment>
    <comment ref="AH16" authorId="0" shapeId="0" xr:uid="{74783719-64DD-45A6-B447-0BDE305CFAE7}">
      <text>
        <r>
          <rPr>
            <b/>
            <sz val="10"/>
            <color indexed="10"/>
            <rFont val="Tahoma"/>
            <family val="2"/>
          </rPr>
          <t>1 Conditionnement pour combien de couverts</t>
        </r>
        <r>
          <rPr>
            <b/>
            <sz val="10"/>
            <color indexed="17"/>
            <rFont val="Tahoma"/>
            <family val="2"/>
          </rPr>
          <t xml:space="preserve">
</t>
        </r>
      </text>
    </comment>
    <comment ref="AI16" authorId="0" shapeId="0" xr:uid="{4F48D155-C0C4-4808-9578-EAB83BC299CB}">
      <text>
        <r>
          <rPr>
            <b/>
            <sz val="10"/>
            <color indexed="10"/>
            <rFont val="Tahoma"/>
            <family val="2"/>
          </rPr>
          <t>1 Conditionnement pour combien de couverts</t>
        </r>
        <r>
          <rPr>
            <b/>
            <sz val="10"/>
            <color indexed="17"/>
            <rFont val="Tahoma"/>
            <family val="2"/>
          </rPr>
          <t xml:space="preserve">
</t>
        </r>
      </text>
    </comment>
    <comment ref="AJ16" authorId="0" shapeId="0" xr:uid="{48E9AB5B-30AA-476C-AD0F-F98582F75C5D}">
      <text>
        <r>
          <rPr>
            <b/>
            <sz val="10"/>
            <color indexed="10"/>
            <rFont val="Tahoma"/>
            <family val="2"/>
          </rPr>
          <t>1 Conditionnement pour combien de couverts</t>
        </r>
        <r>
          <rPr>
            <b/>
            <sz val="10"/>
            <color indexed="17"/>
            <rFont val="Tahoma"/>
            <family val="2"/>
          </rPr>
          <t xml:space="preserve">
</t>
        </r>
      </text>
    </comment>
    <comment ref="AK16" authorId="0" shapeId="0" xr:uid="{F07D332A-449C-4C18-821D-C828D1D64A89}">
      <text>
        <r>
          <rPr>
            <b/>
            <sz val="10"/>
            <color indexed="10"/>
            <rFont val="Tahoma"/>
            <family val="2"/>
          </rPr>
          <t>1 Conditionnement pour combien de couverts</t>
        </r>
        <r>
          <rPr>
            <b/>
            <sz val="10"/>
            <color indexed="17"/>
            <rFont val="Tahoma"/>
            <family val="2"/>
          </rPr>
          <t xml:space="preserve">
</t>
        </r>
      </text>
    </comment>
    <comment ref="AL16" authorId="0" shapeId="0" xr:uid="{493FC5F5-83D2-4A7E-B8B3-1705A18BEFDD}">
      <text>
        <r>
          <rPr>
            <b/>
            <sz val="10"/>
            <color indexed="10"/>
            <rFont val="Tahoma"/>
            <family val="2"/>
          </rPr>
          <t>1 Conditionnement pour combien de couverts</t>
        </r>
        <r>
          <rPr>
            <b/>
            <sz val="10"/>
            <color indexed="17"/>
            <rFont val="Tahoma"/>
            <family val="2"/>
          </rPr>
          <t xml:space="preserve">
</t>
        </r>
      </text>
    </comment>
    <comment ref="AM16" authorId="0" shapeId="0" xr:uid="{444F05AA-E38E-4D96-A2C6-970B18A78C5C}">
      <text>
        <r>
          <rPr>
            <b/>
            <sz val="10"/>
            <color indexed="10"/>
            <rFont val="Tahoma"/>
            <family val="2"/>
          </rPr>
          <t>1 Conditionnement pour combien de couverts</t>
        </r>
        <r>
          <rPr>
            <b/>
            <sz val="10"/>
            <color indexed="17"/>
            <rFont val="Tahoma"/>
            <family val="2"/>
          </rPr>
          <t xml:space="preserve">
</t>
        </r>
      </text>
    </comment>
    <comment ref="AN16" authorId="0" shapeId="0" xr:uid="{255B8730-D306-4AFE-98D3-FAA6DFCF6E8D}">
      <text>
        <r>
          <rPr>
            <b/>
            <sz val="10"/>
            <color indexed="10"/>
            <rFont val="Tahoma"/>
            <family val="2"/>
          </rPr>
          <t>1 Conditionnement pour combien de couverts</t>
        </r>
        <r>
          <rPr>
            <b/>
            <sz val="10"/>
            <color indexed="17"/>
            <rFont val="Tahoma"/>
            <family val="2"/>
          </rPr>
          <t xml:space="preserve">
</t>
        </r>
      </text>
    </comment>
    <comment ref="AO16" authorId="0" shapeId="0" xr:uid="{F77E196F-6856-4B74-B251-158CB0305F67}">
      <text>
        <r>
          <rPr>
            <b/>
            <sz val="10"/>
            <color indexed="10"/>
            <rFont val="Tahoma"/>
            <family val="2"/>
          </rPr>
          <t>1 Conditionnement pour combien de couverts</t>
        </r>
        <r>
          <rPr>
            <b/>
            <sz val="10"/>
            <color indexed="17"/>
            <rFont val="Tahoma"/>
            <family val="2"/>
          </rPr>
          <t xml:space="preserve">
</t>
        </r>
      </text>
    </comment>
    <comment ref="AP16" authorId="0" shapeId="0" xr:uid="{9928853B-10D6-4BC2-AE7B-CD6AB5E09111}">
      <text>
        <r>
          <rPr>
            <b/>
            <sz val="10"/>
            <color indexed="10"/>
            <rFont val="Tahoma"/>
            <family val="2"/>
          </rPr>
          <t>1 Conditionnement pour combien de couverts</t>
        </r>
        <r>
          <rPr>
            <b/>
            <sz val="10"/>
            <color indexed="17"/>
            <rFont val="Tahoma"/>
            <family val="2"/>
          </rPr>
          <t xml:space="preserve">
</t>
        </r>
      </text>
    </comment>
    <comment ref="AQ16" authorId="0" shapeId="0" xr:uid="{C37FE6EA-8A03-46C2-BD66-9F6B06DFA2AD}">
      <text>
        <r>
          <rPr>
            <b/>
            <sz val="10"/>
            <color indexed="10"/>
            <rFont val="Tahoma"/>
            <family val="2"/>
          </rPr>
          <t>1 Conditionnement pour combien de couverts</t>
        </r>
        <r>
          <rPr>
            <b/>
            <sz val="10"/>
            <color indexed="17"/>
            <rFont val="Tahoma"/>
            <family val="2"/>
          </rPr>
          <t xml:space="preserve">
</t>
        </r>
      </text>
    </comment>
    <comment ref="AR16" authorId="0" shapeId="0" xr:uid="{EDA02144-644D-40C2-86A4-1EB5BBEC7590}">
      <text>
        <r>
          <rPr>
            <b/>
            <sz val="10"/>
            <color indexed="10"/>
            <rFont val="Tahoma"/>
            <family val="2"/>
          </rPr>
          <t>1 Conditionnement pour combien de couverts</t>
        </r>
        <r>
          <rPr>
            <b/>
            <sz val="10"/>
            <color indexed="17"/>
            <rFont val="Tahoma"/>
            <family val="2"/>
          </rPr>
          <t xml:space="preserve">
</t>
        </r>
      </text>
    </comment>
    <comment ref="AS16" authorId="0" shapeId="0" xr:uid="{49E1FEB6-39D8-484C-BAD0-EBB52523EF13}">
      <text>
        <r>
          <rPr>
            <b/>
            <sz val="10"/>
            <color indexed="10"/>
            <rFont val="Tahoma"/>
            <family val="2"/>
          </rPr>
          <t>1 Conditionnement pour combien de couverts</t>
        </r>
        <r>
          <rPr>
            <b/>
            <sz val="10"/>
            <color indexed="17"/>
            <rFont val="Tahoma"/>
            <family val="2"/>
          </rPr>
          <t xml:space="preserve">
</t>
        </r>
      </text>
    </comment>
    <comment ref="AT16" authorId="0" shapeId="0" xr:uid="{D115135F-4957-40F5-A031-432D8D7C6CD6}">
      <text>
        <r>
          <rPr>
            <b/>
            <sz val="10"/>
            <color indexed="10"/>
            <rFont val="Tahoma"/>
            <family val="2"/>
          </rPr>
          <t>1 Conditionnement pour combien de couverts</t>
        </r>
        <r>
          <rPr>
            <b/>
            <sz val="10"/>
            <color indexed="17"/>
            <rFont val="Tahoma"/>
            <family val="2"/>
          </rPr>
          <t xml:space="preserve">
</t>
        </r>
      </text>
    </comment>
    <comment ref="AU16" authorId="0" shapeId="0" xr:uid="{B3FF9425-E26F-4CC2-86BC-05B7A2164F01}">
      <text>
        <r>
          <rPr>
            <b/>
            <sz val="10"/>
            <color indexed="10"/>
            <rFont val="Tahoma"/>
            <family val="2"/>
          </rPr>
          <t>1 Conditionnement pour combien de couverts</t>
        </r>
        <r>
          <rPr>
            <b/>
            <sz val="10"/>
            <color indexed="17"/>
            <rFont val="Tahoma"/>
            <family val="2"/>
          </rPr>
          <t xml:space="preserve">
</t>
        </r>
      </text>
    </comment>
    <comment ref="AV16" authorId="0" shapeId="0" xr:uid="{F10B585A-43DE-4B6E-A32C-81793C3BFEFF}">
      <text>
        <r>
          <rPr>
            <b/>
            <sz val="10"/>
            <color indexed="10"/>
            <rFont val="Tahoma"/>
            <family val="2"/>
          </rPr>
          <t>1 Conditionnement pour combien de couverts</t>
        </r>
        <r>
          <rPr>
            <b/>
            <sz val="10"/>
            <color indexed="17"/>
            <rFont val="Tahoma"/>
            <family val="2"/>
          </rPr>
          <t xml:space="preserve">
</t>
        </r>
      </text>
    </comment>
    <comment ref="AW16" authorId="0" shapeId="0" xr:uid="{32B6B610-68D4-4412-9476-0C6F9E91A49A}">
      <text>
        <r>
          <rPr>
            <b/>
            <sz val="10"/>
            <color indexed="10"/>
            <rFont val="Tahoma"/>
            <family val="2"/>
          </rPr>
          <t>1 Conditionnement pour combien de couverts</t>
        </r>
        <r>
          <rPr>
            <b/>
            <sz val="10"/>
            <color indexed="17"/>
            <rFont val="Tahoma"/>
            <family val="2"/>
          </rPr>
          <t xml:space="preserve">
</t>
        </r>
      </text>
    </comment>
    <comment ref="AX16" authorId="0" shapeId="0" xr:uid="{CAC80F1C-EB80-41C1-88BC-E440ACD6C5E5}">
      <text>
        <r>
          <rPr>
            <b/>
            <sz val="10"/>
            <color indexed="10"/>
            <rFont val="Tahoma"/>
            <family val="2"/>
          </rPr>
          <t>1 Conditionnement pour combien de couverts</t>
        </r>
        <r>
          <rPr>
            <b/>
            <sz val="10"/>
            <color indexed="17"/>
            <rFont val="Tahoma"/>
            <family val="2"/>
          </rPr>
          <t xml:space="preserve">
</t>
        </r>
      </text>
    </comment>
    <comment ref="AY16" authorId="0" shapeId="0" xr:uid="{83010BC2-F43E-4BA6-8494-871F01F4734A}">
      <text>
        <r>
          <rPr>
            <b/>
            <sz val="10"/>
            <color indexed="10"/>
            <rFont val="Tahoma"/>
            <family val="2"/>
          </rPr>
          <t>1 Conditionnement pour combien de couverts</t>
        </r>
        <r>
          <rPr>
            <b/>
            <sz val="10"/>
            <color indexed="17"/>
            <rFont val="Tahoma"/>
            <family val="2"/>
          </rPr>
          <t xml:space="preserve">
</t>
        </r>
      </text>
    </comment>
    <comment ref="AZ16" authorId="0" shapeId="0" xr:uid="{9D8A0A68-6F22-46CC-A5AD-762435FD7F82}">
      <text>
        <r>
          <rPr>
            <b/>
            <sz val="10"/>
            <color indexed="10"/>
            <rFont val="Tahoma"/>
            <family val="2"/>
          </rPr>
          <t>1 Conditionnement pour combien de couverts</t>
        </r>
        <r>
          <rPr>
            <b/>
            <sz val="10"/>
            <color indexed="17"/>
            <rFont val="Tahoma"/>
            <family val="2"/>
          </rPr>
          <t xml:space="preserve">
</t>
        </r>
      </text>
    </comment>
    <comment ref="BA16" authorId="0" shapeId="0" xr:uid="{93434FF4-D2ED-40CE-8C7C-F0E3529FEE8D}">
      <text>
        <r>
          <rPr>
            <b/>
            <sz val="10"/>
            <color indexed="10"/>
            <rFont val="Tahoma"/>
            <family val="2"/>
          </rPr>
          <t>1 Conditionnement pour combien de couverts</t>
        </r>
        <r>
          <rPr>
            <b/>
            <sz val="10"/>
            <color indexed="17"/>
            <rFont val="Tahoma"/>
            <family val="2"/>
          </rPr>
          <t xml:space="preserve">
</t>
        </r>
      </text>
    </comment>
    <comment ref="BB16" authorId="0" shapeId="0" xr:uid="{0E658544-4116-41E2-A2FE-63CF6D9EA362}">
      <text>
        <r>
          <rPr>
            <b/>
            <sz val="10"/>
            <color indexed="10"/>
            <rFont val="Tahoma"/>
            <family val="2"/>
          </rPr>
          <t>1 Conditionnement pour combien de couverts</t>
        </r>
        <r>
          <rPr>
            <b/>
            <sz val="10"/>
            <color indexed="17"/>
            <rFont val="Tahoma"/>
            <family val="2"/>
          </rPr>
          <t xml:space="preserve">
</t>
        </r>
      </text>
    </comment>
    <comment ref="BC16" authorId="0" shapeId="0" xr:uid="{3E04562D-2EA7-42BF-AE76-8C0DE6AA57C5}">
      <text>
        <r>
          <rPr>
            <b/>
            <sz val="10"/>
            <color indexed="10"/>
            <rFont val="Tahoma"/>
            <family val="2"/>
          </rPr>
          <t>1 Conditionnement pour combien de couverts</t>
        </r>
        <r>
          <rPr>
            <b/>
            <sz val="10"/>
            <color indexed="17"/>
            <rFont val="Tahoma"/>
            <family val="2"/>
          </rPr>
          <t xml:space="preserve">
</t>
        </r>
      </text>
    </comment>
    <comment ref="BD16" authorId="0" shapeId="0" xr:uid="{68EFDE9B-6E17-41FB-9D81-B7AD823F8EE7}">
      <text>
        <r>
          <rPr>
            <b/>
            <sz val="10"/>
            <color indexed="10"/>
            <rFont val="Tahoma"/>
            <family val="2"/>
          </rPr>
          <t>1 Conditionnement pour combien de couverts</t>
        </r>
        <r>
          <rPr>
            <b/>
            <sz val="10"/>
            <color indexed="17"/>
            <rFont val="Tahoma"/>
            <family val="2"/>
          </rPr>
          <t xml:space="preserve">
</t>
        </r>
      </text>
    </comment>
    <comment ref="BE16" authorId="0" shapeId="0" xr:uid="{678442BC-02D1-46D0-A4FC-BD6011289940}">
      <text>
        <r>
          <rPr>
            <b/>
            <sz val="10"/>
            <color indexed="10"/>
            <rFont val="Tahoma"/>
            <family val="2"/>
          </rPr>
          <t>1 Conditionnement pour combien de couverts</t>
        </r>
        <r>
          <rPr>
            <b/>
            <sz val="10"/>
            <color indexed="17"/>
            <rFont val="Tahoma"/>
            <family val="2"/>
          </rPr>
          <t xml:space="preserve">
</t>
        </r>
      </text>
    </comment>
    <comment ref="BF16" authorId="0" shapeId="0" xr:uid="{5A1DDC33-8A8D-40F3-8FFF-9448983D903E}">
      <text>
        <r>
          <rPr>
            <b/>
            <sz val="10"/>
            <color indexed="10"/>
            <rFont val="Tahoma"/>
            <family val="2"/>
          </rPr>
          <t>1 Conditionnement pour combien de couverts</t>
        </r>
        <r>
          <rPr>
            <b/>
            <sz val="10"/>
            <color indexed="17"/>
            <rFont val="Tahoma"/>
            <family val="2"/>
          </rPr>
          <t xml:space="preserve">
</t>
        </r>
      </text>
    </comment>
    <comment ref="BG16" authorId="0" shapeId="0" xr:uid="{40E03F9B-60BD-47AB-B5C1-7AE9307A4C29}">
      <text>
        <r>
          <rPr>
            <b/>
            <sz val="10"/>
            <color indexed="10"/>
            <rFont val="Tahoma"/>
            <family val="2"/>
          </rPr>
          <t>1 Conditionnement pour combien de couverts</t>
        </r>
        <r>
          <rPr>
            <b/>
            <sz val="10"/>
            <color indexed="17"/>
            <rFont val="Tahoma"/>
            <family val="2"/>
          </rPr>
          <t xml:space="preserve">
</t>
        </r>
      </text>
    </comment>
    <comment ref="BH16" authorId="0" shapeId="0" xr:uid="{75346788-32A5-4923-A3F2-DAD4C4855729}">
      <text>
        <r>
          <rPr>
            <b/>
            <sz val="10"/>
            <color indexed="10"/>
            <rFont val="Tahoma"/>
            <family val="2"/>
          </rPr>
          <t>1 Conditionnement pour combien de couverts</t>
        </r>
        <r>
          <rPr>
            <b/>
            <sz val="10"/>
            <color indexed="17"/>
            <rFont val="Tahoma"/>
            <family val="2"/>
          </rPr>
          <t xml:space="preserve">
</t>
        </r>
      </text>
    </comment>
    <comment ref="BI16" authorId="0" shapeId="0" xr:uid="{99ED828C-3DE7-4AF0-9E02-30103ACC8C96}">
      <text>
        <r>
          <rPr>
            <b/>
            <sz val="10"/>
            <color indexed="10"/>
            <rFont val="Tahoma"/>
            <family val="2"/>
          </rPr>
          <t>1 Conditionnement pour combien de couverts</t>
        </r>
        <r>
          <rPr>
            <b/>
            <sz val="10"/>
            <color indexed="17"/>
            <rFont val="Tahoma"/>
            <family val="2"/>
          </rPr>
          <t xml:space="preserve">
</t>
        </r>
      </text>
    </comment>
    <comment ref="BJ16" authorId="0" shapeId="0" xr:uid="{ADEBB51F-D11C-4069-A741-5C2246706EA4}">
      <text>
        <r>
          <rPr>
            <b/>
            <sz val="10"/>
            <color indexed="10"/>
            <rFont val="Tahoma"/>
            <family val="2"/>
          </rPr>
          <t>1 Conditionnement pour combien de couverts</t>
        </r>
        <r>
          <rPr>
            <b/>
            <sz val="10"/>
            <color indexed="17"/>
            <rFont val="Tahoma"/>
            <family val="2"/>
          </rPr>
          <t xml:space="preserve">
</t>
        </r>
      </text>
    </comment>
    <comment ref="BK16" authorId="0" shapeId="0" xr:uid="{A28BC9A3-F254-4563-9AB4-DEBB1D4DC655}">
      <text>
        <r>
          <rPr>
            <b/>
            <sz val="10"/>
            <color indexed="10"/>
            <rFont val="Tahoma"/>
            <family val="2"/>
          </rPr>
          <t>1 Conditionnement pour combien de couverts</t>
        </r>
        <r>
          <rPr>
            <b/>
            <sz val="10"/>
            <color indexed="17"/>
            <rFont val="Tahoma"/>
            <family val="2"/>
          </rPr>
          <t xml:space="preserve">
</t>
        </r>
      </text>
    </comment>
    <comment ref="BL16" authorId="0" shapeId="0" xr:uid="{D7FA09D7-B7D0-49B0-A9C0-83462C525F3E}">
      <text>
        <r>
          <rPr>
            <b/>
            <sz val="10"/>
            <color indexed="10"/>
            <rFont val="Tahoma"/>
            <family val="2"/>
          </rPr>
          <t>1 Conditionnement pour combien de couverts</t>
        </r>
        <r>
          <rPr>
            <b/>
            <sz val="10"/>
            <color indexed="17"/>
            <rFont val="Tahoma"/>
            <family val="2"/>
          </rPr>
          <t xml:space="preserve">
</t>
        </r>
      </text>
    </comment>
    <comment ref="BM16" authorId="0" shapeId="0" xr:uid="{E0F059EC-E547-454B-B61D-887933ADCB9B}">
      <text>
        <r>
          <rPr>
            <b/>
            <sz val="10"/>
            <color indexed="10"/>
            <rFont val="Tahoma"/>
            <family val="2"/>
          </rPr>
          <t>1 Conditionnement pour combien de couverts</t>
        </r>
        <r>
          <rPr>
            <b/>
            <sz val="10"/>
            <color indexed="17"/>
            <rFont val="Tahoma"/>
            <family val="2"/>
          </rPr>
          <t xml:space="preserve">
</t>
        </r>
      </text>
    </comment>
    <comment ref="BN16" authorId="0" shapeId="0" xr:uid="{E6277A82-4C7B-4072-8365-C06FCC03EEF0}">
      <text>
        <r>
          <rPr>
            <b/>
            <sz val="10"/>
            <color indexed="10"/>
            <rFont val="Tahoma"/>
            <family val="2"/>
          </rPr>
          <t>1 Conditionnement pour combien de couverts</t>
        </r>
        <r>
          <rPr>
            <b/>
            <sz val="10"/>
            <color indexed="17"/>
            <rFont val="Tahoma"/>
            <family val="2"/>
          </rPr>
          <t xml:space="preserve">
</t>
        </r>
      </text>
    </comment>
    <comment ref="BO16" authorId="0" shapeId="0" xr:uid="{B28A494E-3687-4CA6-8E50-F2708C9CCB1D}">
      <text>
        <r>
          <rPr>
            <b/>
            <sz val="10"/>
            <color indexed="10"/>
            <rFont val="Tahoma"/>
            <family val="2"/>
          </rPr>
          <t>1 Conditionnement pour combien de couverts</t>
        </r>
        <r>
          <rPr>
            <b/>
            <sz val="10"/>
            <color indexed="17"/>
            <rFont val="Tahoma"/>
            <family val="2"/>
          </rPr>
          <t xml:space="preserve">
</t>
        </r>
      </text>
    </comment>
    <comment ref="BP16" authorId="0" shapeId="0" xr:uid="{E9EF2E0F-9330-42A7-AE62-924E11830B6A}">
      <text>
        <r>
          <rPr>
            <b/>
            <sz val="10"/>
            <color indexed="10"/>
            <rFont val="Tahoma"/>
            <family val="2"/>
          </rPr>
          <t>1 Conditionnement pour combien de couverts</t>
        </r>
        <r>
          <rPr>
            <b/>
            <sz val="10"/>
            <color indexed="17"/>
            <rFont val="Tahoma"/>
            <family val="2"/>
          </rPr>
          <t xml:space="preserve">
</t>
        </r>
      </text>
    </comment>
    <comment ref="BQ16" authorId="0" shapeId="0" xr:uid="{5CF31B0B-45F0-4061-A092-46DBF606354B}">
      <text>
        <r>
          <rPr>
            <b/>
            <sz val="10"/>
            <color indexed="10"/>
            <rFont val="Tahoma"/>
            <family val="2"/>
          </rPr>
          <t>1 Conditionnement pour combien de couverts</t>
        </r>
        <r>
          <rPr>
            <b/>
            <sz val="10"/>
            <color indexed="17"/>
            <rFont val="Tahoma"/>
            <family val="2"/>
          </rPr>
          <t xml:space="preserve">
</t>
        </r>
      </text>
    </comment>
    <comment ref="BR16" authorId="0" shapeId="0" xr:uid="{3D04E690-85D5-4623-82AA-43187687C175}">
      <text>
        <r>
          <rPr>
            <b/>
            <sz val="10"/>
            <color indexed="10"/>
            <rFont val="Tahoma"/>
            <family val="2"/>
          </rPr>
          <t>1 Conditionnement pour combien de couverts</t>
        </r>
        <r>
          <rPr>
            <b/>
            <sz val="10"/>
            <color indexed="17"/>
            <rFont val="Tahoma"/>
            <family val="2"/>
          </rPr>
          <t xml:space="preserve">
</t>
        </r>
      </text>
    </comment>
    <comment ref="BS16" authorId="0" shapeId="0" xr:uid="{49A6A549-554E-4F56-9D67-BA994F2A3109}">
      <text>
        <r>
          <rPr>
            <b/>
            <sz val="10"/>
            <color indexed="10"/>
            <rFont val="Tahoma"/>
            <family val="2"/>
          </rPr>
          <t>1 Conditionnement pour combien de couverts</t>
        </r>
        <r>
          <rPr>
            <b/>
            <sz val="10"/>
            <color indexed="17"/>
            <rFont val="Tahoma"/>
            <family val="2"/>
          </rPr>
          <t xml:space="preserve">
</t>
        </r>
      </text>
    </comment>
    <comment ref="BT16" authorId="0" shapeId="0" xr:uid="{9225C848-D058-47D8-9B92-52BEBDBFAAAB}">
      <text>
        <r>
          <rPr>
            <b/>
            <sz val="10"/>
            <color indexed="10"/>
            <rFont val="Tahoma"/>
            <family val="2"/>
          </rPr>
          <t>1 Conditionnement pour combien de couverts</t>
        </r>
        <r>
          <rPr>
            <b/>
            <sz val="10"/>
            <color indexed="17"/>
            <rFont val="Tahoma"/>
            <family val="2"/>
          </rPr>
          <t xml:space="preserve">
</t>
        </r>
      </text>
    </comment>
    <comment ref="BU16" authorId="0" shapeId="0" xr:uid="{95D0E581-47A3-4730-9FCE-E125D03046BC}">
      <text>
        <r>
          <rPr>
            <b/>
            <sz val="10"/>
            <color indexed="10"/>
            <rFont val="Tahoma"/>
            <family val="2"/>
          </rPr>
          <t>1 Conditionnement pour combien de couverts</t>
        </r>
        <r>
          <rPr>
            <b/>
            <sz val="10"/>
            <color indexed="17"/>
            <rFont val="Tahoma"/>
            <family val="2"/>
          </rPr>
          <t xml:space="preserve">
</t>
        </r>
      </text>
    </comment>
    <comment ref="BV16" authorId="0" shapeId="0" xr:uid="{B5E0C77E-32F0-49D5-937B-F1D25013AD85}">
      <text>
        <r>
          <rPr>
            <b/>
            <sz val="10"/>
            <color indexed="10"/>
            <rFont val="Tahoma"/>
            <family val="2"/>
          </rPr>
          <t>1 Conditionnement pour combien de couverts</t>
        </r>
        <r>
          <rPr>
            <b/>
            <sz val="10"/>
            <color indexed="17"/>
            <rFont val="Tahoma"/>
            <family val="2"/>
          </rPr>
          <t xml:space="preserve">
</t>
        </r>
      </text>
    </comment>
    <comment ref="BW16" authorId="0" shapeId="0" xr:uid="{2A76FF4D-AA21-433E-82C0-05C1D88C44E3}">
      <text>
        <r>
          <rPr>
            <b/>
            <sz val="10"/>
            <color indexed="10"/>
            <rFont val="Tahoma"/>
            <family val="2"/>
          </rPr>
          <t>1 Conditionnement pour combien de couverts</t>
        </r>
        <r>
          <rPr>
            <b/>
            <sz val="10"/>
            <color indexed="17"/>
            <rFont val="Tahoma"/>
            <family val="2"/>
          </rPr>
          <t xml:space="preserve">
</t>
        </r>
      </text>
    </comment>
    <comment ref="BX16" authorId="0" shapeId="0" xr:uid="{CAE1B950-ACA2-4014-8B3D-F5B4F414AE95}">
      <text>
        <r>
          <rPr>
            <b/>
            <sz val="10"/>
            <color indexed="10"/>
            <rFont val="Tahoma"/>
            <family val="2"/>
          </rPr>
          <t>1 Conditionnement pour combien de couverts</t>
        </r>
        <r>
          <rPr>
            <b/>
            <sz val="10"/>
            <color indexed="17"/>
            <rFont val="Tahoma"/>
            <family val="2"/>
          </rPr>
          <t xml:space="preserve">
</t>
        </r>
      </text>
    </comment>
    <comment ref="BY16" authorId="0" shapeId="0" xr:uid="{47AC0F70-D164-4924-A8EE-BF42017A3280}">
      <text>
        <r>
          <rPr>
            <b/>
            <sz val="10"/>
            <color indexed="10"/>
            <rFont val="Tahoma"/>
            <family val="2"/>
          </rPr>
          <t>1 Conditionnement pour combien de couverts</t>
        </r>
        <r>
          <rPr>
            <b/>
            <sz val="10"/>
            <color indexed="17"/>
            <rFont val="Tahoma"/>
            <family val="2"/>
          </rPr>
          <t xml:space="preserve">
</t>
        </r>
      </text>
    </comment>
    <comment ref="BZ16" authorId="0" shapeId="0" xr:uid="{9BD34476-B95D-42C0-B1DF-7FA3EC296A03}">
      <text>
        <r>
          <rPr>
            <b/>
            <sz val="10"/>
            <color indexed="10"/>
            <rFont val="Tahoma"/>
            <family val="2"/>
          </rPr>
          <t>1 Conditionnement pour combien de couverts</t>
        </r>
        <r>
          <rPr>
            <b/>
            <sz val="10"/>
            <color indexed="17"/>
            <rFont val="Tahoma"/>
            <family val="2"/>
          </rPr>
          <t xml:space="preserve">
</t>
        </r>
      </text>
    </comment>
    <comment ref="CA16" authorId="0" shapeId="0" xr:uid="{45CA2D76-9DAA-4ED1-BD5F-B0E559EBA255}">
      <text>
        <r>
          <rPr>
            <b/>
            <sz val="10"/>
            <color indexed="10"/>
            <rFont val="Tahoma"/>
            <family val="2"/>
          </rPr>
          <t>1 Conditionnement pour combien de couverts</t>
        </r>
        <r>
          <rPr>
            <b/>
            <sz val="10"/>
            <color indexed="17"/>
            <rFont val="Tahoma"/>
            <family val="2"/>
          </rPr>
          <t xml:space="preserve">
</t>
        </r>
      </text>
    </comment>
    <comment ref="CB16" authorId="0" shapeId="0" xr:uid="{00C3BED4-44E5-489D-B22B-68DB7601522A}">
      <text>
        <r>
          <rPr>
            <b/>
            <sz val="10"/>
            <color indexed="10"/>
            <rFont val="Tahoma"/>
            <family val="2"/>
          </rPr>
          <t>1 Conditionnement pour combien de couverts</t>
        </r>
        <r>
          <rPr>
            <b/>
            <sz val="10"/>
            <color indexed="17"/>
            <rFont val="Tahoma"/>
            <family val="2"/>
          </rPr>
          <t xml:space="preserve">
</t>
        </r>
      </text>
    </comment>
    <comment ref="CC16" authorId="0" shapeId="0" xr:uid="{559F48B4-A1B9-4E5E-B348-7EC8C47DB9D9}">
      <text>
        <r>
          <rPr>
            <b/>
            <sz val="10"/>
            <color indexed="10"/>
            <rFont val="Tahoma"/>
            <family val="2"/>
          </rPr>
          <t>1 Conditionnement pour combien de couverts</t>
        </r>
        <r>
          <rPr>
            <b/>
            <sz val="10"/>
            <color indexed="17"/>
            <rFont val="Tahoma"/>
            <family val="2"/>
          </rPr>
          <t xml:space="preserve">
</t>
        </r>
      </text>
    </comment>
    <comment ref="CD16" authorId="0" shapeId="0" xr:uid="{433575D0-9606-4219-8BA2-9627C60AB319}">
      <text>
        <r>
          <rPr>
            <b/>
            <sz val="10"/>
            <color indexed="10"/>
            <rFont val="Tahoma"/>
            <family val="2"/>
          </rPr>
          <t>1 Conditionnement pour combien de couverts</t>
        </r>
        <r>
          <rPr>
            <b/>
            <sz val="10"/>
            <color indexed="17"/>
            <rFont val="Tahoma"/>
            <family val="2"/>
          </rPr>
          <t xml:space="preserve">
</t>
        </r>
      </text>
    </comment>
    <comment ref="CE16" authorId="0" shapeId="0" xr:uid="{FD3C62A0-399D-4FDF-A49B-08FEBA6039FA}">
      <text>
        <r>
          <rPr>
            <b/>
            <sz val="10"/>
            <color indexed="10"/>
            <rFont val="Tahoma"/>
            <family val="2"/>
          </rPr>
          <t>1 Conditionnement pour combien de couverts</t>
        </r>
        <r>
          <rPr>
            <b/>
            <sz val="10"/>
            <color indexed="17"/>
            <rFont val="Tahoma"/>
            <family val="2"/>
          </rPr>
          <t xml:space="preserve">
</t>
        </r>
      </text>
    </comment>
    <comment ref="CF16" authorId="0" shapeId="0" xr:uid="{5535F639-ED0F-40C7-8662-F6017616FA98}">
      <text>
        <r>
          <rPr>
            <b/>
            <sz val="10"/>
            <color indexed="10"/>
            <rFont val="Tahoma"/>
            <family val="2"/>
          </rPr>
          <t>1 Conditionnement pour combien de couverts</t>
        </r>
        <r>
          <rPr>
            <b/>
            <sz val="10"/>
            <color indexed="17"/>
            <rFont val="Tahoma"/>
            <family val="2"/>
          </rPr>
          <t xml:space="preserve">
</t>
        </r>
      </text>
    </comment>
    <comment ref="CG16" authorId="0" shapeId="0" xr:uid="{99532A56-116F-4CD6-979B-F3FCA0C8F562}">
      <text>
        <r>
          <rPr>
            <b/>
            <sz val="10"/>
            <color indexed="10"/>
            <rFont val="Tahoma"/>
            <family val="2"/>
          </rPr>
          <t>1 Conditionnement pour combien de couverts</t>
        </r>
        <r>
          <rPr>
            <b/>
            <sz val="10"/>
            <color indexed="17"/>
            <rFont val="Tahoma"/>
            <family val="2"/>
          </rPr>
          <t xml:space="preserve">
</t>
        </r>
      </text>
    </comment>
    <comment ref="CH16" authorId="0" shapeId="0" xr:uid="{83DFA172-CFFF-4616-93C4-6F93221F663B}">
      <text>
        <r>
          <rPr>
            <b/>
            <sz val="10"/>
            <color indexed="10"/>
            <rFont val="Tahoma"/>
            <family val="2"/>
          </rPr>
          <t>1 Conditionnement pour combien de couverts</t>
        </r>
        <r>
          <rPr>
            <b/>
            <sz val="10"/>
            <color indexed="17"/>
            <rFont val="Tahoma"/>
            <family val="2"/>
          </rPr>
          <t xml:space="preserve">
</t>
        </r>
      </text>
    </comment>
    <comment ref="CI16" authorId="0" shapeId="0" xr:uid="{A7B689AE-1EE2-48C5-8B98-54960DB0D2EB}">
      <text>
        <r>
          <rPr>
            <b/>
            <sz val="10"/>
            <color indexed="10"/>
            <rFont val="Tahoma"/>
            <family val="2"/>
          </rPr>
          <t>1 Conditionnement pour combien de couverts</t>
        </r>
        <r>
          <rPr>
            <b/>
            <sz val="10"/>
            <color indexed="17"/>
            <rFont val="Tahoma"/>
            <family val="2"/>
          </rPr>
          <t xml:space="preserve">
</t>
        </r>
      </text>
    </comment>
    <comment ref="CJ16" authorId="0" shapeId="0" xr:uid="{A9F89E16-C728-478A-B40D-EB7964B99CF4}">
      <text>
        <r>
          <rPr>
            <b/>
            <sz val="10"/>
            <color indexed="10"/>
            <rFont val="Tahoma"/>
            <family val="2"/>
          </rPr>
          <t>1 Conditionnement pour combien de couverts</t>
        </r>
        <r>
          <rPr>
            <b/>
            <sz val="10"/>
            <color indexed="17"/>
            <rFont val="Tahoma"/>
            <family val="2"/>
          </rPr>
          <t xml:space="preserve">
</t>
        </r>
      </text>
    </comment>
    <comment ref="CK16" authorId="0" shapeId="0" xr:uid="{F9176D60-FB6E-4584-A444-A071A19CE75F}">
      <text>
        <r>
          <rPr>
            <b/>
            <sz val="10"/>
            <color indexed="10"/>
            <rFont val="Tahoma"/>
            <family val="2"/>
          </rPr>
          <t>1 Conditionnement pour combien de couverts</t>
        </r>
        <r>
          <rPr>
            <b/>
            <sz val="10"/>
            <color indexed="17"/>
            <rFont val="Tahoma"/>
            <family val="2"/>
          </rPr>
          <t xml:space="preserve">
</t>
        </r>
      </text>
    </comment>
    <comment ref="CL16" authorId="0" shapeId="0" xr:uid="{4D25CB5C-0C7E-420D-9193-320AF3C56C4C}">
      <text>
        <r>
          <rPr>
            <b/>
            <sz val="10"/>
            <color indexed="10"/>
            <rFont val="Tahoma"/>
            <family val="2"/>
          </rPr>
          <t>1 Conditionnement pour combien de couverts</t>
        </r>
        <r>
          <rPr>
            <b/>
            <sz val="10"/>
            <color indexed="17"/>
            <rFont val="Tahoma"/>
            <family val="2"/>
          </rPr>
          <t xml:space="preserve">
</t>
        </r>
      </text>
    </comment>
    <comment ref="CM16" authorId="0" shapeId="0" xr:uid="{33012416-CBD4-470E-92E9-E1F8396F4DE2}">
      <text>
        <r>
          <rPr>
            <b/>
            <sz val="10"/>
            <color indexed="10"/>
            <rFont val="Tahoma"/>
            <family val="2"/>
          </rPr>
          <t>1 Conditionnement pour combien de couverts</t>
        </r>
        <r>
          <rPr>
            <b/>
            <sz val="10"/>
            <color indexed="17"/>
            <rFont val="Tahoma"/>
            <family val="2"/>
          </rPr>
          <t xml:space="preserve">
</t>
        </r>
      </text>
    </comment>
    <comment ref="CN16" authorId="0" shapeId="0" xr:uid="{B6D500A7-F136-4447-A8EA-3075B83F3351}">
      <text>
        <r>
          <rPr>
            <b/>
            <sz val="10"/>
            <color indexed="10"/>
            <rFont val="Tahoma"/>
            <family val="2"/>
          </rPr>
          <t>1 Conditionnement pour combien de couverts</t>
        </r>
        <r>
          <rPr>
            <b/>
            <sz val="10"/>
            <color indexed="17"/>
            <rFont val="Tahoma"/>
            <family val="2"/>
          </rPr>
          <t xml:space="preserve">
</t>
        </r>
      </text>
    </comment>
    <comment ref="CO16" authorId="0" shapeId="0" xr:uid="{CE578B15-4B82-4028-8E66-C4F4067B615A}">
      <text>
        <r>
          <rPr>
            <b/>
            <sz val="10"/>
            <color indexed="10"/>
            <rFont val="Tahoma"/>
            <family val="2"/>
          </rPr>
          <t>1 Conditionnement pour combien de couverts</t>
        </r>
        <r>
          <rPr>
            <b/>
            <sz val="10"/>
            <color indexed="17"/>
            <rFont val="Tahoma"/>
            <family val="2"/>
          </rPr>
          <t xml:space="preserve">
</t>
        </r>
      </text>
    </comment>
    <comment ref="CP16" authorId="0" shapeId="0" xr:uid="{F2AD16C7-74A1-452C-B8DD-2DA985DE8999}">
      <text>
        <r>
          <rPr>
            <b/>
            <sz val="10"/>
            <color indexed="10"/>
            <rFont val="Tahoma"/>
            <family val="2"/>
          </rPr>
          <t>1 Conditionnement pour combien de couverts</t>
        </r>
        <r>
          <rPr>
            <b/>
            <sz val="10"/>
            <color indexed="17"/>
            <rFont val="Tahoma"/>
            <family val="2"/>
          </rPr>
          <t xml:space="preserve">
</t>
        </r>
      </text>
    </comment>
    <comment ref="CQ16" authorId="0" shapeId="0" xr:uid="{7B899274-F500-48D6-8E60-0D0751219F25}">
      <text>
        <r>
          <rPr>
            <b/>
            <sz val="10"/>
            <color indexed="10"/>
            <rFont val="Tahoma"/>
            <family val="2"/>
          </rPr>
          <t>1 Conditionnement pour combien de couverts</t>
        </r>
        <r>
          <rPr>
            <b/>
            <sz val="10"/>
            <color indexed="17"/>
            <rFont val="Tahoma"/>
            <family val="2"/>
          </rPr>
          <t xml:space="preserve">
</t>
        </r>
      </text>
    </comment>
    <comment ref="CR16" authorId="0" shapeId="0" xr:uid="{522A43CF-746E-4A4E-B749-DE4A41D320FA}">
      <text>
        <r>
          <rPr>
            <b/>
            <sz val="10"/>
            <color indexed="10"/>
            <rFont val="Tahoma"/>
            <family val="2"/>
          </rPr>
          <t>1 Conditionnement pour combien de couverts</t>
        </r>
        <r>
          <rPr>
            <b/>
            <sz val="10"/>
            <color indexed="17"/>
            <rFont val="Tahoma"/>
            <family val="2"/>
          </rPr>
          <t xml:space="preserve">
</t>
        </r>
      </text>
    </comment>
    <comment ref="CS16" authorId="0" shapeId="0" xr:uid="{B14388CD-4312-424F-A8D4-FC9106E5C283}">
      <text>
        <r>
          <rPr>
            <b/>
            <sz val="10"/>
            <color indexed="10"/>
            <rFont val="Tahoma"/>
            <family val="2"/>
          </rPr>
          <t>1 Conditionnement pour combien de couverts</t>
        </r>
        <r>
          <rPr>
            <b/>
            <sz val="10"/>
            <color indexed="17"/>
            <rFont val="Tahoma"/>
            <family val="2"/>
          </rPr>
          <t xml:space="preserve">
</t>
        </r>
      </text>
    </comment>
    <comment ref="CT16" authorId="0" shapeId="0" xr:uid="{4F7335F6-93AA-4A05-B497-C14015E31531}">
      <text>
        <r>
          <rPr>
            <b/>
            <sz val="10"/>
            <color indexed="10"/>
            <rFont val="Tahoma"/>
            <family val="2"/>
          </rPr>
          <t>1 Conditionnement pour combien de couverts</t>
        </r>
        <r>
          <rPr>
            <b/>
            <sz val="10"/>
            <color indexed="17"/>
            <rFont val="Tahoma"/>
            <family val="2"/>
          </rPr>
          <t xml:space="preserve">
</t>
        </r>
      </text>
    </comment>
    <comment ref="CU16" authorId="0" shapeId="0" xr:uid="{2888CD59-E113-4062-9CB5-9141E0124E5B}">
      <text>
        <r>
          <rPr>
            <b/>
            <sz val="10"/>
            <color indexed="10"/>
            <rFont val="Tahoma"/>
            <family val="2"/>
          </rPr>
          <t>1 Conditionnement pour combien de couverts</t>
        </r>
        <r>
          <rPr>
            <b/>
            <sz val="10"/>
            <color indexed="17"/>
            <rFont val="Tahoma"/>
            <family val="2"/>
          </rPr>
          <t xml:space="preserve">
</t>
        </r>
      </text>
    </comment>
    <comment ref="CV16" authorId="0" shapeId="0" xr:uid="{F3FCEFA6-DF60-4EDF-B9C8-ACE9B5572E23}">
      <text>
        <r>
          <rPr>
            <b/>
            <sz val="10"/>
            <color indexed="10"/>
            <rFont val="Tahoma"/>
            <family val="2"/>
          </rPr>
          <t>1 Conditionnement pour combien de couverts</t>
        </r>
        <r>
          <rPr>
            <b/>
            <sz val="10"/>
            <color indexed="17"/>
            <rFont val="Tahoma"/>
            <family val="2"/>
          </rPr>
          <t xml:space="preserve">
</t>
        </r>
      </text>
    </comment>
    <comment ref="CW16" authorId="0" shapeId="0" xr:uid="{5A99B7B6-475E-4A91-8585-3C105429AC3A}">
      <text>
        <r>
          <rPr>
            <b/>
            <sz val="10"/>
            <color indexed="10"/>
            <rFont val="Tahoma"/>
            <family val="2"/>
          </rPr>
          <t>1 Conditionnement pour combien de couverts</t>
        </r>
        <r>
          <rPr>
            <b/>
            <sz val="10"/>
            <color indexed="17"/>
            <rFont val="Tahoma"/>
            <family val="2"/>
          </rPr>
          <t xml:space="preserve">
</t>
        </r>
      </text>
    </comment>
    <comment ref="CX16" authorId="0" shapeId="0" xr:uid="{1F51F070-4AFB-4C7F-B3F9-9AE565BB10BA}">
      <text>
        <r>
          <rPr>
            <b/>
            <sz val="10"/>
            <color indexed="10"/>
            <rFont val="Tahoma"/>
            <family val="2"/>
          </rPr>
          <t>1 Conditionnement pour combien de couverts</t>
        </r>
        <r>
          <rPr>
            <b/>
            <sz val="10"/>
            <color indexed="17"/>
            <rFont val="Tahoma"/>
            <family val="2"/>
          </rPr>
          <t xml:space="preserve">
</t>
        </r>
      </text>
    </comment>
    <comment ref="CY16" authorId="0" shapeId="0" xr:uid="{284A8EF5-1288-4C71-B7FD-2BF69BBBE327}">
      <text>
        <r>
          <rPr>
            <b/>
            <sz val="10"/>
            <color indexed="10"/>
            <rFont val="Tahoma"/>
            <family val="2"/>
          </rPr>
          <t>1 Conditionnement pour combien de couverts</t>
        </r>
        <r>
          <rPr>
            <b/>
            <sz val="10"/>
            <color indexed="17"/>
            <rFont val="Tahoma"/>
            <family val="2"/>
          </rPr>
          <t xml:space="preserve">
</t>
        </r>
      </text>
    </comment>
    <comment ref="CZ16" authorId="0" shapeId="0" xr:uid="{93CB6968-E051-4DD5-AF68-8177AEC47953}">
      <text>
        <r>
          <rPr>
            <b/>
            <sz val="10"/>
            <color indexed="10"/>
            <rFont val="Tahoma"/>
            <family val="2"/>
          </rPr>
          <t>1 Conditionnement pour combien de couverts</t>
        </r>
        <r>
          <rPr>
            <b/>
            <sz val="10"/>
            <color indexed="17"/>
            <rFont val="Tahoma"/>
            <family val="2"/>
          </rPr>
          <t xml:space="preserve">
</t>
        </r>
      </text>
    </comment>
    <comment ref="DA16" authorId="0" shapeId="0" xr:uid="{118372E4-94BA-4735-842C-EACC86851EE1}">
      <text>
        <r>
          <rPr>
            <b/>
            <sz val="10"/>
            <color indexed="10"/>
            <rFont val="Tahoma"/>
            <family val="2"/>
          </rPr>
          <t>1 Conditionnement pour combien de couverts</t>
        </r>
        <r>
          <rPr>
            <b/>
            <sz val="10"/>
            <color indexed="17"/>
            <rFont val="Tahoma"/>
            <family val="2"/>
          </rPr>
          <t xml:space="preserve">
</t>
        </r>
      </text>
    </comment>
    <comment ref="DB16" authorId="0" shapeId="0" xr:uid="{D6F66BB7-D2EB-4523-AE1D-EC1A69B1ECA2}">
      <text>
        <r>
          <rPr>
            <b/>
            <sz val="10"/>
            <color indexed="10"/>
            <rFont val="Tahoma"/>
            <family val="2"/>
          </rPr>
          <t>1 Conditionnement pour combien de couverts</t>
        </r>
        <r>
          <rPr>
            <b/>
            <sz val="10"/>
            <color indexed="17"/>
            <rFont val="Tahoma"/>
            <family val="2"/>
          </rPr>
          <t xml:space="preserve">
</t>
        </r>
      </text>
    </comment>
    <comment ref="DC16" authorId="0" shapeId="0" xr:uid="{2743CEF9-8A4C-4FDC-AAB9-F9174C6AC3CD}">
      <text>
        <r>
          <rPr>
            <b/>
            <sz val="10"/>
            <color indexed="10"/>
            <rFont val="Tahoma"/>
            <family val="2"/>
          </rPr>
          <t>1 Conditionnement pour combien de couverts</t>
        </r>
        <r>
          <rPr>
            <b/>
            <sz val="10"/>
            <color indexed="17"/>
            <rFont val="Tahoma"/>
            <family val="2"/>
          </rPr>
          <t xml:space="preserve">
</t>
        </r>
      </text>
    </comment>
    <comment ref="DD16" authorId="0" shapeId="0" xr:uid="{437287B6-33F3-4A3E-9142-A5045E2D0465}">
      <text>
        <r>
          <rPr>
            <b/>
            <sz val="10"/>
            <color indexed="10"/>
            <rFont val="Tahoma"/>
            <family val="2"/>
          </rPr>
          <t>1 Conditionnement pour combien de couverts</t>
        </r>
        <r>
          <rPr>
            <b/>
            <sz val="10"/>
            <color indexed="17"/>
            <rFont val="Tahoma"/>
            <family val="2"/>
          </rPr>
          <t xml:space="preserve">
</t>
        </r>
      </text>
    </comment>
    <comment ref="DE16" authorId="0" shapeId="0" xr:uid="{C079F7AC-7FE5-4BA6-83F2-2AE675C0E278}">
      <text>
        <r>
          <rPr>
            <b/>
            <sz val="10"/>
            <color indexed="10"/>
            <rFont val="Tahoma"/>
            <family val="2"/>
          </rPr>
          <t>1 Conditionnement pour combien de couverts</t>
        </r>
        <r>
          <rPr>
            <b/>
            <sz val="10"/>
            <color indexed="17"/>
            <rFont val="Tahoma"/>
            <family val="2"/>
          </rPr>
          <t xml:space="preserve">
</t>
        </r>
      </text>
    </comment>
    <comment ref="DF16" authorId="0" shapeId="0" xr:uid="{3577EAE3-415D-4DAA-ABE3-80FB6BEDD0C7}">
      <text>
        <r>
          <rPr>
            <b/>
            <sz val="10"/>
            <color indexed="10"/>
            <rFont val="Tahoma"/>
            <family val="2"/>
          </rPr>
          <t>1 Conditionnement pour combien de couverts</t>
        </r>
        <r>
          <rPr>
            <b/>
            <sz val="10"/>
            <color indexed="17"/>
            <rFont val="Tahoma"/>
            <family val="2"/>
          </rPr>
          <t xml:space="preserve">
</t>
        </r>
      </text>
    </comment>
    <comment ref="DG16" authorId="0" shapeId="0" xr:uid="{93EF1ECD-5EDF-486B-9760-091575B3B6E8}">
      <text>
        <r>
          <rPr>
            <b/>
            <sz val="10"/>
            <color indexed="10"/>
            <rFont val="Tahoma"/>
            <family val="2"/>
          </rPr>
          <t>1 Conditionnement pour combien de couverts</t>
        </r>
        <r>
          <rPr>
            <b/>
            <sz val="10"/>
            <color indexed="17"/>
            <rFont val="Tahoma"/>
            <family val="2"/>
          </rPr>
          <t xml:space="preserve">
</t>
        </r>
      </text>
    </comment>
    <comment ref="DH16" authorId="0" shapeId="0" xr:uid="{ECD68F94-963F-46AC-BFEA-E9B7A393BC4E}">
      <text>
        <r>
          <rPr>
            <b/>
            <sz val="10"/>
            <color indexed="10"/>
            <rFont val="Tahoma"/>
            <family val="2"/>
          </rPr>
          <t>1 Conditionnement pour combien de couverts</t>
        </r>
        <r>
          <rPr>
            <b/>
            <sz val="10"/>
            <color indexed="17"/>
            <rFont val="Tahoma"/>
            <family val="2"/>
          </rPr>
          <t xml:space="preserve">
</t>
        </r>
      </text>
    </comment>
    <comment ref="DI16" authorId="0" shapeId="0" xr:uid="{68137E44-6795-4062-8A01-91EDD12EE713}">
      <text>
        <r>
          <rPr>
            <b/>
            <sz val="10"/>
            <color indexed="10"/>
            <rFont val="Tahoma"/>
            <family val="2"/>
          </rPr>
          <t>1 Conditionnement pour combien de couverts</t>
        </r>
        <r>
          <rPr>
            <b/>
            <sz val="10"/>
            <color indexed="17"/>
            <rFont val="Tahoma"/>
            <family val="2"/>
          </rPr>
          <t xml:space="preserve">
</t>
        </r>
      </text>
    </comment>
    <comment ref="DJ16" authorId="0" shapeId="0" xr:uid="{F151BB1C-90D7-43AE-B3BD-23C5E76643A9}">
      <text>
        <r>
          <rPr>
            <b/>
            <sz val="10"/>
            <color indexed="10"/>
            <rFont val="Tahoma"/>
            <family val="2"/>
          </rPr>
          <t>1 Conditionnement pour combien de couverts</t>
        </r>
        <r>
          <rPr>
            <b/>
            <sz val="10"/>
            <color indexed="17"/>
            <rFont val="Tahoma"/>
            <family val="2"/>
          </rPr>
          <t xml:space="preserve">
</t>
        </r>
      </text>
    </comment>
    <comment ref="DK16" authorId="0" shapeId="0" xr:uid="{028F39BF-F00F-419A-8771-A0DF3859174F}">
      <text>
        <r>
          <rPr>
            <b/>
            <sz val="10"/>
            <color indexed="10"/>
            <rFont val="Tahoma"/>
            <family val="2"/>
          </rPr>
          <t>1 Conditionnement pour combien de couverts</t>
        </r>
        <r>
          <rPr>
            <b/>
            <sz val="10"/>
            <color indexed="17"/>
            <rFont val="Tahoma"/>
            <family val="2"/>
          </rPr>
          <t xml:space="preserve">
</t>
        </r>
      </text>
    </comment>
    <comment ref="DL16" authorId="0" shapeId="0" xr:uid="{77C955A7-ACC1-4335-84D2-9AE37D39217F}">
      <text>
        <r>
          <rPr>
            <b/>
            <sz val="10"/>
            <color indexed="10"/>
            <rFont val="Tahoma"/>
            <family val="2"/>
          </rPr>
          <t>1 Conditionnement pour combien de couverts</t>
        </r>
        <r>
          <rPr>
            <b/>
            <sz val="10"/>
            <color indexed="17"/>
            <rFont val="Tahoma"/>
            <family val="2"/>
          </rPr>
          <t xml:space="preserve">
</t>
        </r>
      </text>
    </comment>
    <comment ref="DM16" authorId="0" shapeId="0" xr:uid="{56AE4895-31BF-44C6-8549-60FB518DB71A}">
      <text>
        <r>
          <rPr>
            <b/>
            <sz val="10"/>
            <color indexed="10"/>
            <rFont val="Tahoma"/>
            <family val="2"/>
          </rPr>
          <t>1 Conditionnement pour combien de couverts</t>
        </r>
        <r>
          <rPr>
            <b/>
            <sz val="10"/>
            <color indexed="17"/>
            <rFont val="Tahoma"/>
            <family val="2"/>
          </rPr>
          <t xml:space="preserve">
</t>
        </r>
      </text>
    </comment>
    <comment ref="DN16" authorId="0" shapeId="0" xr:uid="{8EC4B71F-2EB5-4357-8FF4-2943D5CBCC88}">
      <text>
        <r>
          <rPr>
            <b/>
            <sz val="10"/>
            <color indexed="10"/>
            <rFont val="Tahoma"/>
            <family val="2"/>
          </rPr>
          <t>1 Conditionnement pour combien de couverts</t>
        </r>
        <r>
          <rPr>
            <b/>
            <sz val="10"/>
            <color indexed="17"/>
            <rFont val="Tahoma"/>
            <family val="2"/>
          </rPr>
          <t xml:space="preserve">
</t>
        </r>
      </text>
    </comment>
    <comment ref="DO16" authorId="0" shapeId="0" xr:uid="{5396B821-9B0C-443D-8D8B-D92EF3A0E929}">
      <text>
        <r>
          <rPr>
            <b/>
            <sz val="10"/>
            <color indexed="10"/>
            <rFont val="Tahoma"/>
            <family val="2"/>
          </rPr>
          <t>1 Conditionnement pour combien de couverts</t>
        </r>
        <r>
          <rPr>
            <b/>
            <sz val="10"/>
            <color indexed="17"/>
            <rFont val="Tahoma"/>
            <family val="2"/>
          </rPr>
          <t xml:space="preserve">
</t>
        </r>
      </text>
    </comment>
    <comment ref="DP16" authorId="0" shapeId="0" xr:uid="{C754035B-C46E-400A-9724-86CA5DF62BBA}">
      <text>
        <r>
          <rPr>
            <b/>
            <sz val="10"/>
            <color indexed="10"/>
            <rFont val="Tahoma"/>
            <family val="2"/>
          </rPr>
          <t>1 Conditionnement pour combien de couverts</t>
        </r>
        <r>
          <rPr>
            <b/>
            <sz val="10"/>
            <color indexed="17"/>
            <rFont val="Tahoma"/>
            <family val="2"/>
          </rPr>
          <t xml:space="preserve">
</t>
        </r>
      </text>
    </comment>
    <comment ref="DQ16" authorId="0" shapeId="0" xr:uid="{47D71683-C79C-4B81-9D3C-B419C2D412DD}">
      <text>
        <r>
          <rPr>
            <b/>
            <sz val="10"/>
            <color indexed="10"/>
            <rFont val="Tahoma"/>
            <family val="2"/>
          </rPr>
          <t>1 Conditionnement pour combien de couverts</t>
        </r>
        <r>
          <rPr>
            <b/>
            <sz val="10"/>
            <color indexed="17"/>
            <rFont val="Tahoma"/>
            <family val="2"/>
          </rPr>
          <t xml:space="preserve">
</t>
        </r>
      </text>
    </comment>
    <comment ref="DR16" authorId="0" shapeId="0" xr:uid="{BA47BFCF-BC5A-4F2A-A9D4-135FA7C9E823}">
      <text>
        <r>
          <rPr>
            <b/>
            <sz val="10"/>
            <color indexed="10"/>
            <rFont val="Tahoma"/>
            <family val="2"/>
          </rPr>
          <t>1 Conditionnement pour combien de couverts</t>
        </r>
        <r>
          <rPr>
            <b/>
            <sz val="10"/>
            <color indexed="17"/>
            <rFont val="Tahoma"/>
            <family val="2"/>
          </rPr>
          <t xml:space="preserve">
</t>
        </r>
      </text>
    </comment>
    <comment ref="DS16" authorId="0" shapeId="0" xr:uid="{A37CF396-1909-4E50-860C-F0B57087DCD7}">
      <text>
        <r>
          <rPr>
            <b/>
            <sz val="10"/>
            <color indexed="10"/>
            <rFont val="Tahoma"/>
            <family val="2"/>
          </rPr>
          <t>1 Conditionnement pour combien de couverts</t>
        </r>
        <r>
          <rPr>
            <b/>
            <sz val="10"/>
            <color indexed="17"/>
            <rFont val="Tahoma"/>
            <family val="2"/>
          </rPr>
          <t xml:space="preserve">
</t>
        </r>
      </text>
    </comment>
    <comment ref="DT16" authorId="0" shapeId="0" xr:uid="{2F35B1CE-44AA-4956-A391-204A8080A0EA}">
      <text>
        <r>
          <rPr>
            <b/>
            <sz val="10"/>
            <color indexed="10"/>
            <rFont val="Tahoma"/>
            <family val="2"/>
          </rPr>
          <t>1 Conditionnement pour combien de couverts</t>
        </r>
        <r>
          <rPr>
            <b/>
            <sz val="10"/>
            <color indexed="17"/>
            <rFont val="Tahoma"/>
            <family val="2"/>
          </rPr>
          <t xml:space="preserve">
</t>
        </r>
      </text>
    </comment>
    <comment ref="DU16" authorId="0" shapeId="0" xr:uid="{B75FCDE5-DAEA-4C1A-95F6-00BD61281382}">
      <text>
        <r>
          <rPr>
            <b/>
            <sz val="10"/>
            <color indexed="10"/>
            <rFont val="Tahoma"/>
            <family val="2"/>
          </rPr>
          <t>1 Conditionnement pour combien de couverts</t>
        </r>
        <r>
          <rPr>
            <b/>
            <sz val="10"/>
            <color indexed="17"/>
            <rFont val="Tahoma"/>
            <family val="2"/>
          </rPr>
          <t xml:space="preserve">
</t>
        </r>
      </text>
    </comment>
    <comment ref="DV16" authorId="0" shapeId="0" xr:uid="{081458C4-BD3D-4460-A6A2-D1F36DB4D843}">
      <text>
        <r>
          <rPr>
            <b/>
            <sz val="10"/>
            <color indexed="10"/>
            <rFont val="Tahoma"/>
            <family val="2"/>
          </rPr>
          <t>1 Conditionnement pour combien de couverts</t>
        </r>
        <r>
          <rPr>
            <b/>
            <sz val="10"/>
            <color indexed="17"/>
            <rFont val="Tahoma"/>
            <family val="2"/>
          </rPr>
          <t xml:space="preserve">
</t>
        </r>
      </text>
    </comment>
    <comment ref="DW16" authorId="0" shapeId="0" xr:uid="{6A0A5B5F-46E9-4F2C-BE78-B9B2B6806003}">
      <text>
        <r>
          <rPr>
            <b/>
            <sz val="10"/>
            <color indexed="10"/>
            <rFont val="Tahoma"/>
            <family val="2"/>
          </rPr>
          <t>1 Conditionnement pour combien de couverts</t>
        </r>
        <r>
          <rPr>
            <b/>
            <sz val="10"/>
            <color indexed="17"/>
            <rFont val="Tahoma"/>
            <family val="2"/>
          </rPr>
          <t xml:space="preserve">
</t>
        </r>
      </text>
    </comment>
    <comment ref="DX16" authorId="0" shapeId="0" xr:uid="{297AC236-1C14-4938-8478-F2E53772E1EB}">
      <text>
        <r>
          <rPr>
            <b/>
            <sz val="10"/>
            <color indexed="10"/>
            <rFont val="Tahoma"/>
            <family val="2"/>
          </rPr>
          <t>1 Conditionnement pour combien de couverts</t>
        </r>
        <r>
          <rPr>
            <b/>
            <sz val="10"/>
            <color indexed="17"/>
            <rFont val="Tahoma"/>
            <family val="2"/>
          </rPr>
          <t xml:space="preserve">
</t>
        </r>
      </text>
    </comment>
    <comment ref="DY16" authorId="0" shapeId="0" xr:uid="{FA5AB9BE-70C8-4B61-A46F-D2BE7D2B4EDF}">
      <text>
        <r>
          <rPr>
            <b/>
            <sz val="10"/>
            <color indexed="10"/>
            <rFont val="Tahoma"/>
            <family val="2"/>
          </rPr>
          <t>1 Conditionnement pour combien de couverts</t>
        </r>
        <r>
          <rPr>
            <b/>
            <sz val="10"/>
            <color indexed="17"/>
            <rFont val="Tahoma"/>
            <family val="2"/>
          </rPr>
          <t xml:space="preserve">
</t>
        </r>
      </text>
    </comment>
    <comment ref="DZ16" authorId="0" shapeId="0" xr:uid="{C0573F12-C0C2-410B-B02C-6C5B8B28AD0E}">
      <text>
        <r>
          <rPr>
            <b/>
            <sz val="10"/>
            <color indexed="10"/>
            <rFont val="Tahoma"/>
            <family val="2"/>
          </rPr>
          <t>1 Conditionnement pour combien de couverts</t>
        </r>
        <r>
          <rPr>
            <b/>
            <sz val="10"/>
            <color indexed="17"/>
            <rFont val="Tahoma"/>
            <family val="2"/>
          </rPr>
          <t xml:space="preserve">
</t>
        </r>
      </text>
    </comment>
    <comment ref="EA16" authorId="0" shapeId="0" xr:uid="{B6A3ED33-185A-4736-A26A-151D329AD507}">
      <text>
        <r>
          <rPr>
            <b/>
            <sz val="10"/>
            <color indexed="10"/>
            <rFont val="Tahoma"/>
            <family val="2"/>
          </rPr>
          <t>1 Conditionnement pour combien de couverts</t>
        </r>
        <r>
          <rPr>
            <b/>
            <sz val="10"/>
            <color indexed="17"/>
            <rFont val="Tahoma"/>
            <family val="2"/>
          </rPr>
          <t xml:space="preserve">
</t>
        </r>
      </text>
    </comment>
    <comment ref="EB16" authorId="0" shapeId="0" xr:uid="{EA498D85-352D-4125-8909-7E6F08E53028}">
      <text>
        <r>
          <rPr>
            <b/>
            <sz val="10"/>
            <color indexed="10"/>
            <rFont val="Tahoma"/>
            <family val="2"/>
          </rPr>
          <t>1 Conditionnement pour combien de couverts</t>
        </r>
        <r>
          <rPr>
            <b/>
            <sz val="10"/>
            <color indexed="17"/>
            <rFont val="Tahoma"/>
            <family val="2"/>
          </rPr>
          <t xml:space="preserve">
</t>
        </r>
      </text>
    </comment>
    <comment ref="EC16" authorId="0" shapeId="0" xr:uid="{BDEB440D-BA91-4332-BBDA-79CBB9E9A0BB}">
      <text>
        <r>
          <rPr>
            <b/>
            <sz val="10"/>
            <color indexed="10"/>
            <rFont val="Tahoma"/>
            <family val="2"/>
          </rPr>
          <t>1 Conditionnement pour combien de couverts</t>
        </r>
        <r>
          <rPr>
            <b/>
            <sz val="10"/>
            <color indexed="17"/>
            <rFont val="Tahoma"/>
            <family val="2"/>
          </rPr>
          <t xml:space="preserve">
</t>
        </r>
      </text>
    </comment>
    <comment ref="ED16" authorId="0" shapeId="0" xr:uid="{AE6A0BDA-13B3-4877-A68F-10C98FC5201E}">
      <text>
        <r>
          <rPr>
            <b/>
            <sz val="10"/>
            <color indexed="10"/>
            <rFont val="Tahoma"/>
            <family val="2"/>
          </rPr>
          <t>1 Conditionnement pour combien de couverts</t>
        </r>
        <r>
          <rPr>
            <b/>
            <sz val="10"/>
            <color indexed="17"/>
            <rFont val="Tahoma"/>
            <family val="2"/>
          </rPr>
          <t xml:space="preserve">
</t>
        </r>
      </text>
    </comment>
    <comment ref="EE16" authorId="0" shapeId="0" xr:uid="{44F65BA4-F7A3-412C-BF2A-97526C64D014}">
      <text>
        <r>
          <rPr>
            <b/>
            <sz val="10"/>
            <color indexed="10"/>
            <rFont val="Tahoma"/>
            <family val="2"/>
          </rPr>
          <t>1 Conditionnement pour combien de couverts</t>
        </r>
        <r>
          <rPr>
            <b/>
            <sz val="10"/>
            <color indexed="17"/>
            <rFont val="Tahoma"/>
            <family val="2"/>
          </rPr>
          <t xml:space="preserve">
</t>
        </r>
      </text>
    </comment>
    <comment ref="EF16" authorId="0" shapeId="0" xr:uid="{D466383C-FB19-4757-AD92-45D302AFA7A3}">
      <text>
        <r>
          <rPr>
            <b/>
            <sz val="10"/>
            <color indexed="10"/>
            <rFont val="Tahoma"/>
            <family val="2"/>
          </rPr>
          <t>1 Conditionnement pour combien de couverts</t>
        </r>
        <r>
          <rPr>
            <b/>
            <sz val="10"/>
            <color indexed="17"/>
            <rFont val="Tahoma"/>
            <family val="2"/>
          </rPr>
          <t xml:space="preserve">
</t>
        </r>
      </text>
    </comment>
    <comment ref="EG16" authorId="0" shapeId="0" xr:uid="{3A1027EB-F3E4-4533-A8BC-50A6764E0B7A}">
      <text>
        <r>
          <rPr>
            <b/>
            <sz val="10"/>
            <color indexed="10"/>
            <rFont val="Tahoma"/>
            <family val="2"/>
          </rPr>
          <t>1 Conditionnement pour combien de couverts</t>
        </r>
        <r>
          <rPr>
            <b/>
            <sz val="10"/>
            <color indexed="17"/>
            <rFont val="Tahoma"/>
            <family val="2"/>
          </rPr>
          <t xml:space="preserve">
</t>
        </r>
      </text>
    </comment>
    <comment ref="EH16" authorId="0" shapeId="0" xr:uid="{A7527121-F7BA-471A-9198-C377CC54C048}">
      <text>
        <r>
          <rPr>
            <b/>
            <sz val="10"/>
            <color indexed="10"/>
            <rFont val="Tahoma"/>
            <family val="2"/>
          </rPr>
          <t>1 Conditionnement pour combien de couverts</t>
        </r>
        <r>
          <rPr>
            <b/>
            <sz val="10"/>
            <color indexed="17"/>
            <rFont val="Tahoma"/>
            <family val="2"/>
          </rPr>
          <t xml:space="preserve">
</t>
        </r>
      </text>
    </comment>
    <comment ref="EI16" authorId="0" shapeId="0" xr:uid="{EEB14DB5-945E-471B-A4DC-6FAF2671491D}">
      <text>
        <r>
          <rPr>
            <b/>
            <sz val="10"/>
            <color indexed="10"/>
            <rFont val="Tahoma"/>
            <family val="2"/>
          </rPr>
          <t>1 Conditionnement pour combien de couverts</t>
        </r>
        <r>
          <rPr>
            <b/>
            <sz val="10"/>
            <color indexed="17"/>
            <rFont val="Tahoma"/>
            <family val="2"/>
          </rPr>
          <t xml:space="preserve">
</t>
        </r>
      </text>
    </comment>
    <comment ref="EJ16" authorId="0" shapeId="0" xr:uid="{1F4AE01B-7B4A-433B-BBC5-47BF74D177AB}">
      <text>
        <r>
          <rPr>
            <b/>
            <sz val="10"/>
            <color indexed="10"/>
            <rFont val="Tahoma"/>
            <family val="2"/>
          </rPr>
          <t>1 Conditionnement pour combien de couverts</t>
        </r>
        <r>
          <rPr>
            <b/>
            <sz val="10"/>
            <color indexed="17"/>
            <rFont val="Tahoma"/>
            <family val="2"/>
          </rPr>
          <t xml:space="preserve">
</t>
        </r>
      </text>
    </comment>
    <comment ref="EK16" authorId="0" shapeId="0" xr:uid="{B3DCD2B2-8226-4653-9A63-A936D02B4066}">
      <text>
        <r>
          <rPr>
            <b/>
            <sz val="10"/>
            <color indexed="10"/>
            <rFont val="Tahoma"/>
            <family val="2"/>
          </rPr>
          <t>1 Conditionnement pour combien de couverts</t>
        </r>
        <r>
          <rPr>
            <b/>
            <sz val="10"/>
            <color indexed="17"/>
            <rFont val="Tahoma"/>
            <family val="2"/>
          </rPr>
          <t xml:space="preserve">
</t>
        </r>
      </text>
    </comment>
    <comment ref="EL16" authorId="0" shapeId="0" xr:uid="{A5555481-8789-4EE5-BC5F-DB93306275D5}">
      <text>
        <r>
          <rPr>
            <b/>
            <sz val="10"/>
            <color indexed="10"/>
            <rFont val="Tahoma"/>
            <family val="2"/>
          </rPr>
          <t>1 Conditionnement pour combien de couverts</t>
        </r>
        <r>
          <rPr>
            <b/>
            <sz val="10"/>
            <color indexed="17"/>
            <rFont val="Tahoma"/>
            <family val="2"/>
          </rPr>
          <t xml:space="preserve">
</t>
        </r>
      </text>
    </comment>
    <comment ref="EM16" authorId="0" shapeId="0" xr:uid="{FD8643CC-8783-48C6-822D-48286392CADE}">
      <text>
        <r>
          <rPr>
            <b/>
            <sz val="10"/>
            <color indexed="10"/>
            <rFont val="Tahoma"/>
            <family val="2"/>
          </rPr>
          <t>1 Conditionnement pour combien de couverts</t>
        </r>
        <r>
          <rPr>
            <b/>
            <sz val="10"/>
            <color indexed="17"/>
            <rFont val="Tahoma"/>
            <family val="2"/>
          </rPr>
          <t xml:space="preserve">
</t>
        </r>
      </text>
    </comment>
    <comment ref="EN16" authorId="0" shapeId="0" xr:uid="{5358139C-D1E7-4E14-BE9E-0BE538114200}">
      <text>
        <r>
          <rPr>
            <b/>
            <sz val="10"/>
            <color indexed="10"/>
            <rFont val="Tahoma"/>
            <family val="2"/>
          </rPr>
          <t>1 Conditionnement pour combien de couverts</t>
        </r>
        <r>
          <rPr>
            <b/>
            <sz val="10"/>
            <color indexed="17"/>
            <rFont val="Tahoma"/>
            <family val="2"/>
          </rPr>
          <t xml:space="preserve">
</t>
        </r>
      </text>
    </comment>
    <comment ref="EO16" authorId="0" shapeId="0" xr:uid="{AE851593-FE1D-401A-BADB-744B8D11F994}">
      <text>
        <r>
          <rPr>
            <b/>
            <sz val="10"/>
            <color indexed="10"/>
            <rFont val="Tahoma"/>
            <family val="2"/>
          </rPr>
          <t>1 Conditionnement pour combien de couverts</t>
        </r>
        <r>
          <rPr>
            <b/>
            <sz val="10"/>
            <color indexed="17"/>
            <rFont val="Tahoma"/>
            <family val="2"/>
          </rPr>
          <t xml:space="preserve">
</t>
        </r>
      </text>
    </comment>
    <comment ref="EP16" authorId="0" shapeId="0" xr:uid="{3F605817-BDA0-4340-BE08-7CFD73DBABE8}">
      <text>
        <r>
          <rPr>
            <b/>
            <sz val="10"/>
            <color indexed="10"/>
            <rFont val="Tahoma"/>
            <family val="2"/>
          </rPr>
          <t>1 Conditionnement pour combien de couverts</t>
        </r>
        <r>
          <rPr>
            <b/>
            <sz val="10"/>
            <color indexed="17"/>
            <rFont val="Tahoma"/>
            <family val="2"/>
          </rPr>
          <t xml:space="preserve">
</t>
        </r>
      </text>
    </comment>
    <comment ref="EQ16" authorId="0" shapeId="0" xr:uid="{1B191F92-7716-4198-A8F1-90C83458D4D8}">
      <text>
        <r>
          <rPr>
            <b/>
            <sz val="10"/>
            <color indexed="10"/>
            <rFont val="Tahoma"/>
            <family val="2"/>
          </rPr>
          <t>1 Conditionnement pour combien de couverts</t>
        </r>
        <r>
          <rPr>
            <b/>
            <sz val="10"/>
            <color indexed="17"/>
            <rFont val="Tahoma"/>
            <family val="2"/>
          </rPr>
          <t xml:space="preserve">
</t>
        </r>
      </text>
    </comment>
    <comment ref="ER16" authorId="0" shapeId="0" xr:uid="{E283C78A-96A4-48CE-8813-9D7C00D797F6}">
      <text>
        <r>
          <rPr>
            <b/>
            <sz val="10"/>
            <color indexed="10"/>
            <rFont val="Tahoma"/>
            <family val="2"/>
          </rPr>
          <t>1 Conditionnement pour combien de couverts</t>
        </r>
        <r>
          <rPr>
            <b/>
            <sz val="10"/>
            <color indexed="17"/>
            <rFont val="Tahoma"/>
            <family val="2"/>
          </rPr>
          <t xml:space="preserve">
</t>
        </r>
      </text>
    </comment>
    <comment ref="ES16" authorId="0" shapeId="0" xr:uid="{49680B01-FC9F-42E0-AD0D-59680D4D63B8}">
      <text>
        <r>
          <rPr>
            <b/>
            <sz val="10"/>
            <color indexed="10"/>
            <rFont val="Tahoma"/>
            <family val="2"/>
          </rPr>
          <t>1 Conditionnement pour combien de couverts</t>
        </r>
        <r>
          <rPr>
            <b/>
            <sz val="10"/>
            <color indexed="17"/>
            <rFont val="Tahoma"/>
            <family val="2"/>
          </rPr>
          <t xml:space="preserve">
</t>
        </r>
      </text>
    </comment>
    <comment ref="ET16" authorId="0" shapeId="0" xr:uid="{1A36993A-9195-4B9A-BE0F-1D9CE19F7451}">
      <text>
        <r>
          <rPr>
            <b/>
            <sz val="10"/>
            <color indexed="10"/>
            <rFont val="Tahoma"/>
            <family val="2"/>
          </rPr>
          <t>1 Conditionnement pour combien de couverts</t>
        </r>
        <r>
          <rPr>
            <b/>
            <sz val="10"/>
            <color indexed="17"/>
            <rFont val="Tahoma"/>
            <family val="2"/>
          </rPr>
          <t xml:space="preserve">
</t>
        </r>
      </text>
    </comment>
    <comment ref="EU16" authorId="0" shapeId="0" xr:uid="{A60DCB41-2AFA-4C3C-BB19-D52B80C5E292}">
      <text>
        <r>
          <rPr>
            <b/>
            <sz val="10"/>
            <color indexed="10"/>
            <rFont val="Tahoma"/>
            <family val="2"/>
          </rPr>
          <t>1 Conditionnement pour combien de couverts</t>
        </r>
        <r>
          <rPr>
            <b/>
            <sz val="10"/>
            <color indexed="17"/>
            <rFont val="Tahoma"/>
            <family val="2"/>
          </rPr>
          <t xml:space="preserve">
</t>
        </r>
      </text>
    </comment>
    <comment ref="EV16" authorId="0" shapeId="0" xr:uid="{1181AA7D-A915-4B4F-8836-5F6EE7D2CAFA}">
      <text>
        <r>
          <rPr>
            <b/>
            <sz val="10"/>
            <color indexed="10"/>
            <rFont val="Tahoma"/>
            <family val="2"/>
          </rPr>
          <t>1 Conditionnement pour combien de couverts</t>
        </r>
        <r>
          <rPr>
            <b/>
            <sz val="10"/>
            <color indexed="17"/>
            <rFont val="Tahoma"/>
            <family val="2"/>
          </rPr>
          <t xml:space="preserve">
</t>
        </r>
      </text>
    </comment>
    <comment ref="EW16" authorId="0" shapeId="0" xr:uid="{27D81CB6-1A04-4E13-97D0-B56A2DB79976}">
      <text>
        <r>
          <rPr>
            <b/>
            <sz val="10"/>
            <color indexed="10"/>
            <rFont val="Tahoma"/>
            <family val="2"/>
          </rPr>
          <t>1 Conditionnement pour combien de couverts</t>
        </r>
        <r>
          <rPr>
            <b/>
            <sz val="10"/>
            <color indexed="17"/>
            <rFont val="Tahoma"/>
            <family val="2"/>
          </rPr>
          <t xml:space="preserve">
</t>
        </r>
      </text>
    </comment>
    <comment ref="EX16" authorId="0" shapeId="0" xr:uid="{B914B7FE-8B4A-4A5A-85B5-0F46E1E61FC6}">
      <text>
        <r>
          <rPr>
            <b/>
            <sz val="10"/>
            <color indexed="10"/>
            <rFont val="Tahoma"/>
            <family val="2"/>
          </rPr>
          <t>1 Conditionnement pour combien de couverts</t>
        </r>
        <r>
          <rPr>
            <b/>
            <sz val="10"/>
            <color indexed="17"/>
            <rFont val="Tahoma"/>
            <family val="2"/>
          </rPr>
          <t xml:space="preserve">
</t>
        </r>
      </text>
    </comment>
    <comment ref="EY16" authorId="0" shapeId="0" xr:uid="{BB505D9B-94F5-456F-997A-004D1B356FD5}">
      <text>
        <r>
          <rPr>
            <b/>
            <sz val="10"/>
            <color indexed="10"/>
            <rFont val="Tahoma"/>
            <family val="2"/>
          </rPr>
          <t>1 Conditionnement pour combien de couverts</t>
        </r>
        <r>
          <rPr>
            <b/>
            <sz val="10"/>
            <color indexed="17"/>
            <rFont val="Tahoma"/>
            <family val="2"/>
          </rPr>
          <t xml:space="preserve">
</t>
        </r>
      </text>
    </comment>
    <comment ref="EZ16" authorId="0" shapeId="0" xr:uid="{FF7749B6-532E-45AC-9535-228FD63B6A99}">
      <text>
        <r>
          <rPr>
            <b/>
            <sz val="10"/>
            <color indexed="10"/>
            <rFont val="Tahoma"/>
            <family val="2"/>
          </rPr>
          <t>1 Conditionnement pour combien de couverts</t>
        </r>
        <r>
          <rPr>
            <b/>
            <sz val="10"/>
            <color indexed="17"/>
            <rFont val="Tahoma"/>
            <family val="2"/>
          </rPr>
          <t xml:space="preserve">
</t>
        </r>
      </text>
    </comment>
    <comment ref="FA16" authorId="0" shapeId="0" xr:uid="{9BEEB12B-C0F1-4769-B7D3-769DF216F24D}">
      <text>
        <r>
          <rPr>
            <b/>
            <sz val="10"/>
            <color indexed="10"/>
            <rFont val="Tahoma"/>
            <family val="2"/>
          </rPr>
          <t>1 Conditionnement pour combien de couverts</t>
        </r>
        <r>
          <rPr>
            <b/>
            <sz val="10"/>
            <color indexed="17"/>
            <rFont val="Tahoma"/>
            <family val="2"/>
          </rPr>
          <t xml:space="preserve">
</t>
        </r>
      </text>
    </comment>
    <comment ref="FB16" authorId="0" shapeId="0" xr:uid="{949ED69E-EF41-4A72-B6E8-D8858ACC9237}">
      <text>
        <r>
          <rPr>
            <b/>
            <sz val="10"/>
            <color indexed="10"/>
            <rFont val="Tahoma"/>
            <family val="2"/>
          </rPr>
          <t>1 Conditionnement pour combien de couverts</t>
        </r>
        <r>
          <rPr>
            <b/>
            <sz val="10"/>
            <color indexed="17"/>
            <rFont val="Tahoma"/>
            <family val="2"/>
          </rPr>
          <t xml:space="preserve">
</t>
        </r>
      </text>
    </comment>
    <comment ref="FC16" authorId="0" shapeId="0" xr:uid="{FB5A6C69-5A9E-4CDB-9462-67A074C3F4EB}">
      <text>
        <r>
          <rPr>
            <b/>
            <sz val="10"/>
            <color indexed="10"/>
            <rFont val="Tahoma"/>
            <family val="2"/>
          </rPr>
          <t>1 Conditionnement pour combien de couverts</t>
        </r>
        <r>
          <rPr>
            <b/>
            <sz val="10"/>
            <color indexed="17"/>
            <rFont val="Tahoma"/>
            <family val="2"/>
          </rPr>
          <t xml:space="preserve">
</t>
        </r>
      </text>
    </comment>
    <comment ref="FD16" authorId="0" shapeId="0" xr:uid="{B66E86B2-C97F-409B-878A-A11559895610}">
      <text>
        <r>
          <rPr>
            <b/>
            <sz val="10"/>
            <color indexed="10"/>
            <rFont val="Tahoma"/>
            <family val="2"/>
          </rPr>
          <t>1 Conditionnement pour combien de couverts</t>
        </r>
        <r>
          <rPr>
            <b/>
            <sz val="10"/>
            <color indexed="17"/>
            <rFont val="Tahoma"/>
            <family val="2"/>
          </rPr>
          <t xml:space="preserve">
</t>
        </r>
      </text>
    </comment>
    <comment ref="FE16" authorId="0" shapeId="0" xr:uid="{82CA8D45-EFCF-4CAB-832D-9C6891C93AC2}">
      <text>
        <r>
          <rPr>
            <b/>
            <sz val="10"/>
            <color indexed="10"/>
            <rFont val="Tahoma"/>
            <family val="2"/>
          </rPr>
          <t>1 Conditionnement pour combien de couverts</t>
        </r>
        <r>
          <rPr>
            <b/>
            <sz val="10"/>
            <color indexed="17"/>
            <rFont val="Tahoma"/>
            <family val="2"/>
          </rPr>
          <t xml:space="preserve">
</t>
        </r>
      </text>
    </comment>
    <comment ref="FF16" authorId="0" shapeId="0" xr:uid="{2A94C90D-CED3-452A-ABE0-2C441774ED14}">
      <text>
        <r>
          <rPr>
            <b/>
            <sz val="10"/>
            <color indexed="10"/>
            <rFont val="Tahoma"/>
            <family val="2"/>
          </rPr>
          <t>1 Conditionnement pour combien de couverts</t>
        </r>
        <r>
          <rPr>
            <b/>
            <sz val="10"/>
            <color indexed="17"/>
            <rFont val="Tahoma"/>
            <family val="2"/>
          </rPr>
          <t xml:space="preserve">
</t>
        </r>
      </text>
    </comment>
    <comment ref="FG16" authorId="0" shapeId="0" xr:uid="{85C6D48C-5986-497A-8464-B0E33BD78AF0}">
      <text>
        <r>
          <rPr>
            <b/>
            <sz val="10"/>
            <color indexed="10"/>
            <rFont val="Tahoma"/>
            <family val="2"/>
          </rPr>
          <t>1 Conditionnement pour combien de couverts</t>
        </r>
        <r>
          <rPr>
            <b/>
            <sz val="10"/>
            <color indexed="17"/>
            <rFont val="Tahoma"/>
            <family val="2"/>
          </rPr>
          <t xml:space="preserve">
</t>
        </r>
      </text>
    </comment>
    <comment ref="FH16" authorId="0" shapeId="0" xr:uid="{BDC65F57-9361-4BEE-BC44-3A7555EC7801}">
      <text>
        <r>
          <rPr>
            <b/>
            <sz val="10"/>
            <color indexed="10"/>
            <rFont val="Tahoma"/>
            <family val="2"/>
          </rPr>
          <t>1 Conditionnement pour combien de couverts</t>
        </r>
        <r>
          <rPr>
            <b/>
            <sz val="10"/>
            <color indexed="17"/>
            <rFont val="Tahoma"/>
            <family val="2"/>
          </rPr>
          <t xml:space="preserve">
</t>
        </r>
      </text>
    </comment>
    <comment ref="FI16" authorId="0" shapeId="0" xr:uid="{34884596-EDAB-40DB-91B2-DD780F0C2EC4}">
      <text>
        <r>
          <rPr>
            <b/>
            <sz val="10"/>
            <color indexed="10"/>
            <rFont val="Tahoma"/>
            <family val="2"/>
          </rPr>
          <t>1 Conditionnement pour combien de couverts</t>
        </r>
        <r>
          <rPr>
            <b/>
            <sz val="10"/>
            <color indexed="17"/>
            <rFont val="Tahoma"/>
            <family val="2"/>
          </rPr>
          <t xml:space="preserve">
</t>
        </r>
      </text>
    </comment>
    <comment ref="FJ16" authorId="0" shapeId="0" xr:uid="{108F82EB-795B-403C-8227-AF19AA451040}">
      <text>
        <r>
          <rPr>
            <b/>
            <sz val="10"/>
            <color indexed="10"/>
            <rFont val="Tahoma"/>
            <family val="2"/>
          </rPr>
          <t>1 Conditionnement pour combien de couverts</t>
        </r>
        <r>
          <rPr>
            <b/>
            <sz val="10"/>
            <color indexed="17"/>
            <rFont val="Tahoma"/>
            <family val="2"/>
          </rPr>
          <t xml:space="preserve">
</t>
        </r>
      </text>
    </comment>
    <comment ref="FK16" authorId="0" shapeId="0" xr:uid="{68BB59D5-D48C-487F-BE3D-180CB73927B8}">
      <text>
        <r>
          <rPr>
            <b/>
            <sz val="10"/>
            <color indexed="10"/>
            <rFont val="Tahoma"/>
            <family val="2"/>
          </rPr>
          <t>1 Conditionnement pour combien de couverts</t>
        </r>
        <r>
          <rPr>
            <b/>
            <sz val="10"/>
            <color indexed="17"/>
            <rFont val="Tahoma"/>
            <family val="2"/>
          </rPr>
          <t xml:space="preserve">
</t>
        </r>
      </text>
    </comment>
    <comment ref="FL16" authorId="0" shapeId="0" xr:uid="{D745FEC4-C679-4AEA-A822-7C34D090AFAE}">
      <text>
        <r>
          <rPr>
            <b/>
            <sz val="10"/>
            <color indexed="10"/>
            <rFont val="Tahoma"/>
            <family val="2"/>
          </rPr>
          <t>1 Conditionnement pour combien de couverts</t>
        </r>
        <r>
          <rPr>
            <b/>
            <sz val="10"/>
            <color indexed="17"/>
            <rFont val="Tahoma"/>
            <family val="2"/>
          </rPr>
          <t xml:space="preserve">
</t>
        </r>
      </text>
    </comment>
    <comment ref="FM16" authorId="0" shapeId="0" xr:uid="{4439A068-5F34-42A6-8176-082C321C137B}">
      <text>
        <r>
          <rPr>
            <b/>
            <sz val="10"/>
            <color indexed="10"/>
            <rFont val="Tahoma"/>
            <family val="2"/>
          </rPr>
          <t>1 Conditionnement pour combien de couverts</t>
        </r>
        <r>
          <rPr>
            <b/>
            <sz val="10"/>
            <color indexed="17"/>
            <rFont val="Tahoma"/>
            <family val="2"/>
          </rPr>
          <t xml:space="preserve">
</t>
        </r>
      </text>
    </comment>
    <comment ref="FN16" authorId="0" shapeId="0" xr:uid="{F98C47B6-1AE7-4DA2-B79C-B175EC11ABEA}">
      <text>
        <r>
          <rPr>
            <b/>
            <sz val="10"/>
            <color indexed="10"/>
            <rFont val="Tahoma"/>
            <family val="2"/>
          </rPr>
          <t>1 Conditionnement pour combien de couverts</t>
        </r>
        <r>
          <rPr>
            <b/>
            <sz val="10"/>
            <color indexed="17"/>
            <rFont val="Tahoma"/>
            <family val="2"/>
          </rPr>
          <t xml:space="preserve">
</t>
        </r>
      </text>
    </comment>
    <comment ref="FO16" authorId="0" shapeId="0" xr:uid="{8C0F9935-84B0-4C21-AA22-C7FBCDEE3F3C}">
      <text>
        <r>
          <rPr>
            <b/>
            <sz val="10"/>
            <color indexed="10"/>
            <rFont val="Tahoma"/>
            <family val="2"/>
          </rPr>
          <t>1 Conditionnement pour combien de couverts</t>
        </r>
        <r>
          <rPr>
            <b/>
            <sz val="10"/>
            <color indexed="17"/>
            <rFont val="Tahoma"/>
            <family val="2"/>
          </rPr>
          <t xml:space="preserve">
</t>
        </r>
      </text>
    </comment>
    <comment ref="FP16" authorId="0" shapeId="0" xr:uid="{03686776-877C-4B70-8735-834D575C862E}">
      <text>
        <r>
          <rPr>
            <b/>
            <sz val="10"/>
            <color indexed="10"/>
            <rFont val="Tahoma"/>
            <family val="2"/>
          </rPr>
          <t>1 Conditionnement pour combien de couverts</t>
        </r>
        <r>
          <rPr>
            <b/>
            <sz val="10"/>
            <color indexed="17"/>
            <rFont val="Tahoma"/>
            <family val="2"/>
          </rPr>
          <t xml:space="preserve">
</t>
        </r>
      </text>
    </comment>
    <comment ref="FQ16" authorId="0" shapeId="0" xr:uid="{727B5759-29E8-4B85-8EE0-1AAA3261B37E}">
      <text>
        <r>
          <rPr>
            <b/>
            <sz val="10"/>
            <color indexed="10"/>
            <rFont val="Tahoma"/>
            <family val="2"/>
          </rPr>
          <t>1 Conditionnement pour combien de couverts</t>
        </r>
        <r>
          <rPr>
            <b/>
            <sz val="10"/>
            <color indexed="17"/>
            <rFont val="Tahoma"/>
            <family val="2"/>
          </rPr>
          <t xml:space="preserve">
</t>
        </r>
      </text>
    </comment>
    <comment ref="FR16" authorId="0" shapeId="0" xr:uid="{EEA3EE8E-7696-453E-BA86-07CAD0B514E3}">
      <text>
        <r>
          <rPr>
            <b/>
            <sz val="10"/>
            <color indexed="10"/>
            <rFont val="Tahoma"/>
            <family val="2"/>
          </rPr>
          <t>1 Conditionnement pour combien de couverts</t>
        </r>
        <r>
          <rPr>
            <b/>
            <sz val="10"/>
            <color indexed="17"/>
            <rFont val="Tahoma"/>
            <family val="2"/>
          </rPr>
          <t xml:space="preserve">
</t>
        </r>
      </text>
    </comment>
    <comment ref="FS16" authorId="0" shapeId="0" xr:uid="{6491931F-C21F-4213-8C61-37B361C1B56B}">
      <text>
        <r>
          <rPr>
            <b/>
            <sz val="10"/>
            <color indexed="10"/>
            <rFont val="Tahoma"/>
            <family val="2"/>
          </rPr>
          <t>1 Conditionnement pour combien de couverts</t>
        </r>
        <r>
          <rPr>
            <b/>
            <sz val="10"/>
            <color indexed="17"/>
            <rFont val="Tahoma"/>
            <family val="2"/>
          </rPr>
          <t xml:space="preserve">
</t>
        </r>
      </text>
    </comment>
    <comment ref="FT16" authorId="0" shapeId="0" xr:uid="{8B9FF494-8B39-430B-86FD-BB7B54FB47F3}">
      <text>
        <r>
          <rPr>
            <b/>
            <sz val="10"/>
            <color indexed="10"/>
            <rFont val="Tahoma"/>
            <family val="2"/>
          </rPr>
          <t>1 Conditionnement pour combien de couverts</t>
        </r>
        <r>
          <rPr>
            <b/>
            <sz val="10"/>
            <color indexed="17"/>
            <rFont val="Tahoma"/>
            <family val="2"/>
          </rPr>
          <t xml:space="preserve">
</t>
        </r>
      </text>
    </comment>
    <comment ref="FU16" authorId="0" shapeId="0" xr:uid="{B70CC131-FB0F-42BD-A1EF-215E707FA139}">
      <text>
        <r>
          <rPr>
            <b/>
            <sz val="10"/>
            <color indexed="10"/>
            <rFont val="Tahoma"/>
            <family val="2"/>
          </rPr>
          <t>1 Conditionnement pour combien de couverts</t>
        </r>
        <r>
          <rPr>
            <b/>
            <sz val="10"/>
            <color indexed="17"/>
            <rFont val="Tahoma"/>
            <family val="2"/>
          </rPr>
          <t xml:space="preserve">
</t>
        </r>
      </text>
    </comment>
    <comment ref="FV16" authorId="0" shapeId="0" xr:uid="{82A0AFED-5455-4452-8C20-1129581D83DA}">
      <text>
        <r>
          <rPr>
            <b/>
            <sz val="10"/>
            <color indexed="10"/>
            <rFont val="Tahoma"/>
            <family val="2"/>
          </rPr>
          <t>1 Conditionnement pour combien de couverts</t>
        </r>
        <r>
          <rPr>
            <b/>
            <sz val="10"/>
            <color indexed="17"/>
            <rFont val="Tahoma"/>
            <family val="2"/>
          </rPr>
          <t xml:space="preserve">
</t>
        </r>
      </text>
    </comment>
    <comment ref="FW16" authorId="0" shapeId="0" xr:uid="{78573BD9-8B04-4DC0-8037-B96291536E11}">
      <text>
        <r>
          <rPr>
            <b/>
            <sz val="10"/>
            <color indexed="10"/>
            <rFont val="Tahoma"/>
            <family val="2"/>
          </rPr>
          <t>1 Conditionnement pour combien de couverts</t>
        </r>
        <r>
          <rPr>
            <b/>
            <sz val="10"/>
            <color indexed="17"/>
            <rFont val="Tahoma"/>
            <family val="2"/>
          </rPr>
          <t xml:space="preserve">
</t>
        </r>
      </text>
    </comment>
    <comment ref="FX16" authorId="0" shapeId="0" xr:uid="{33669ABC-A6A4-4A35-BDC4-A2F6A6E191FC}">
      <text>
        <r>
          <rPr>
            <b/>
            <sz val="10"/>
            <color indexed="10"/>
            <rFont val="Tahoma"/>
            <family val="2"/>
          </rPr>
          <t>1 Conditionnement pour combien de couverts</t>
        </r>
        <r>
          <rPr>
            <b/>
            <sz val="10"/>
            <color indexed="17"/>
            <rFont val="Tahoma"/>
            <family val="2"/>
          </rPr>
          <t xml:space="preserve">
</t>
        </r>
      </text>
    </comment>
    <comment ref="FY16" authorId="0" shapeId="0" xr:uid="{85C8E864-9B06-4F7B-95A0-A58EEBA8752E}">
      <text>
        <r>
          <rPr>
            <b/>
            <sz val="10"/>
            <color indexed="10"/>
            <rFont val="Tahoma"/>
            <family val="2"/>
          </rPr>
          <t>1 Conditionnement pour combien de couverts</t>
        </r>
        <r>
          <rPr>
            <b/>
            <sz val="10"/>
            <color indexed="17"/>
            <rFont val="Tahoma"/>
            <family val="2"/>
          </rPr>
          <t xml:space="preserve">
</t>
        </r>
      </text>
    </comment>
    <comment ref="FZ16" authorId="0" shapeId="0" xr:uid="{082EDDA4-A4EA-4A8B-A081-4DD8A043B68B}">
      <text>
        <r>
          <rPr>
            <b/>
            <sz val="10"/>
            <color indexed="10"/>
            <rFont val="Tahoma"/>
            <family val="2"/>
          </rPr>
          <t>1 Conditionnement pour combien de couverts</t>
        </r>
        <r>
          <rPr>
            <b/>
            <sz val="10"/>
            <color indexed="17"/>
            <rFont val="Tahoma"/>
            <family val="2"/>
          </rPr>
          <t xml:space="preserve">
</t>
        </r>
      </text>
    </comment>
    <comment ref="GA16" authorId="0" shapeId="0" xr:uid="{6998B064-2F22-496E-A5D8-B10BD03C2664}">
      <text>
        <r>
          <rPr>
            <b/>
            <sz val="10"/>
            <color indexed="10"/>
            <rFont val="Tahoma"/>
            <family val="2"/>
          </rPr>
          <t>1 Conditionnement pour combien de couverts</t>
        </r>
        <r>
          <rPr>
            <b/>
            <sz val="10"/>
            <color indexed="17"/>
            <rFont val="Tahoma"/>
            <family val="2"/>
          </rPr>
          <t xml:space="preserve">
</t>
        </r>
      </text>
    </comment>
    <comment ref="GB16" authorId="0" shapeId="0" xr:uid="{9B4DB8C9-A445-44EB-BBB4-ADC1F828BCD5}">
      <text>
        <r>
          <rPr>
            <b/>
            <sz val="10"/>
            <color indexed="10"/>
            <rFont val="Tahoma"/>
            <family val="2"/>
          </rPr>
          <t>1 Conditionnement pour combien de couverts</t>
        </r>
        <r>
          <rPr>
            <b/>
            <sz val="10"/>
            <color indexed="17"/>
            <rFont val="Tahoma"/>
            <family val="2"/>
          </rPr>
          <t xml:space="preserve">
</t>
        </r>
      </text>
    </comment>
    <comment ref="GC16" authorId="0" shapeId="0" xr:uid="{8D6FFD00-B9FA-43C7-813E-DE4E1099F377}">
      <text>
        <r>
          <rPr>
            <b/>
            <sz val="10"/>
            <color indexed="10"/>
            <rFont val="Tahoma"/>
            <family val="2"/>
          </rPr>
          <t>1 Conditionnement pour combien de couverts</t>
        </r>
        <r>
          <rPr>
            <b/>
            <sz val="10"/>
            <color indexed="17"/>
            <rFont val="Tahoma"/>
            <family val="2"/>
          </rPr>
          <t xml:space="preserve">
</t>
        </r>
      </text>
    </comment>
    <comment ref="GD16" authorId="0" shapeId="0" xr:uid="{1B60D505-133F-442A-8257-1D8E5868C48A}">
      <text>
        <r>
          <rPr>
            <b/>
            <sz val="10"/>
            <color indexed="10"/>
            <rFont val="Tahoma"/>
            <family val="2"/>
          </rPr>
          <t>1 Conditionnement pour combien de couverts</t>
        </r>
        <r>
          <rPr>
            <b/>
            <sz val="10"/>
            <color indexed="17"/>
            <rFont val="Tahoma"/>
            <family val="2"/>
          </rPr>
          <t xml:space="preserve">
</t>
        </r>
      </text>
    </comment>
    <comment ref="GE16" authorId="0" shapeId="0" xr:uid="{CCC47F81-1F3D-4A2D-AA0D-5526FF3720D8}">
      <text>
        <r>
          <rPr>
            <b/>
            <sz val="10"/>
            <color indexed="10"/>
            <rFont val="Tahoma"/>
            <family val="2"/>
          </rPr>
          <t>1 Conditionnement pour combien de couverts</t>
        </r>
        <r>
          <rPr>
            <b/>
            <sz val="10"/>
            <color indexed="17"/>
            <rFont val="Tahoma"/>
            <family val="2"/>
          </rPr>
          <t xml:space="preserve">
</t>
        </r>
      </text>
    </comment>
    <comment ref="GF16" authorId="0" shapeId="0" xr:uid="{1E86974A-A721-443F-9857-3E820C75158C}">
      <text>
        <r>
          <rPr>
            <b/>
            <sz val="10"/>
            <color indexed="10"/>
            <rFont val="Tahoma"/>
            <family val="2"/>
          </rPr>
          <t>1 Conditionnement pour combien de couverts</t>
        </r>
        <r>
          <rPr>
            <b/>
            <sz val="10"/>
            <color indexed="17"/>
            <rFont val="Tahoma"/>
            <family val="2"/>
          </rPr>
          <t xml:space="preserve">
</t>
        </r>
      </text>
    </comment>
    <comment ref="GG16" authorId="0" shapeId="0" xr:uid="{B79FCAA7-36A5-4F56-A0FD-39A185CBDD42}">
      <text>
        <r>
          <rPr>
            <b/>
            <sz val="10"/>
            <color indexed="10"/>
            <rFont val="Tahoma"/>
            <family val="2"/>
          </rPr>
          <t>1 Conditionnement pour combien de couverts</t>
        </r>
        <r>
          <rPr>
            <b/>
            <sz val="10"/>
            <color indexed="17"/>
            <rFont val="Tahoma"/>
            <family val="2"/>
          </rPr>
          <t xml:space="preserve">
</t>
        </r>
      </text>
    </comment>
    <comment ref="GH16" authorId="0" shapeId="0" xr:uid="{00394CB3-06BB-4421-B240-4FAF3BA1CCE8}">
      <text>
        <r>
          <rPr>
            <b/>
            <sz val="10"/>
            <color indexed="10"/>
            <rFont val="Tahoma"/>
            <family val="2"/>
          </rPr>
          <t>1 Conditionnement pour combien de couverts</t>
        </r>
        <r>
          <rPr>
            <b/>
            <sz val="10"/>
            <color indexed="17"/>
            <rFont val="Tahoma"/>
            <family val="2"/>
          </rPr>
          <t xml:space="preserve">
</t>
        </r>
      </text>
    </comment>
    <comment ref="M17" authorId="0" shapeId="0" xr:uid="{65AEC973-EDEF-4C1C-A10C-4B8112DCE2D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7" authorId="1" shapeId="0" xr:uid="{0D1C7028-77AB-4919-AF95-C0388450347A}">
      <text>
        <r>
          <rPr>
            <b/>
            <sz val="8"/>
            <color indexed="81"/>
            <rFont val="Tahoma"/>
            <family val="2"/>
          </rPr>
          <t>Effectif Prévu</t>
        </r>
      </text>
    </comment>
    <comment ref="O17" authorId="1" shapeId="0" xr:uid="{6D9D8B8D-EEF7-4D12-B826-C83F43214454}">
      <text>
        <r>
          <rPr>
            <b/>
            <sz val="8"/>
            <color indexed="81"/>
            <rFont val="Tahoma"/>
            <family val="2"/>
          </rPr>
          <t>Effectif Prévu</t>
        </r>
      </text>
    </comment>
    <comment ref="P17" authorId="1" shapeId="0" xr:uid="{068E1E58-8952-424E-9EBF-6337E7A5E59C}">
      <text>
        <r>
          <rPr>
            <b/>
            <sz val="8"/>
            <color indexed="81"/>
            <rFont val="Tahoma"/>
            <family val="2"/>
          </rPr>
          <t>Effectif Prévu</t>
        </r>
      </text>
    </comment>
    <comment ref="Q17" authorId="1" shapeId="0" xr:uid="{C19CC4B5-5B77-4A58-9ECD-63C2F52E9AEF}">
      <text>
        <r>
          <rPr>
            <b/>
            <sz val="8"/>
            <color indexed="81"/>
            <rFont val="Tahoma"/>
            <family val="2"/>
          </rPr>
          <t>Effectif Prévu</t>
        </r>
      </text>
    </comment>
    <comment ref="R17" authorId="1" shapeId="0" xr:uid="{D144A003-E087-4121-AFC2-1FD5A98FAD97}">
      <text>
        <r>
          <rPr>
            <b/>
            <sz val="8"/>
            <color indexed="81"/>
            <rFont val="Tahoma"/>
            <family val="2"/>
          </rPr>
          <t>Effectif Prévu</t>
        </r>
      </text>
    </comment>
    <comment ref="S17" authorId="1" shapeId="0" xr:uid="{3A1E5270-80ED-4DFA-820C-5246271D445A}">
      <text>
        <r>
          <rPr>
            <b/>
            <sz val="8"/>
            <color indexed="81"/>
            <rFont val="Tahoma"/>
            <family val="2"/>
          </rPr>
          <t>Effectif Prévu</t>
        </r>
      </text>
    </comment>
    <comment ref="T17" authorId="1" shapeId="0" xr:uid="{5394CC92-DA99-4A8D-A14E-257A65B55EE9}">
      <text>
        <r>
          <rPr>
            <b/>
            <sz val="8"/>
            <color indexed="81"/>
            <rFont val="Tahoma"/>
            <family val="2"/>
          </rPr>
          <t>Effectif Prévu</t>
        </r>
      </text>
    </comment>
    <comment ref="U17" authorId="1" shapeId="0" xr:uid="{01C8C9C7-61DE-4B96-B14F-9A5DCE65F95E}">
      <text>
        <r>
          <rPr>
            <b/>
            <sz val="8"/>
            <color indexed="81"/>
            <rFont val="Tahoma"/>
            <family val="2"/>
          </rPr>
          <t>Effectif Prévu</t>
        </r>
      </text>
    </comment>
    <comment ref="V17" authorId="1" shapeId="0" xr:uid="{F6338AFC-5ABC-453F-A5DC-A4B347BE5BE5}">
      <text>
        <r>
          <rPr>
            <b/>
            <sz val="8"/>
            <color indexed="81"/>
            <rFont val="Tahoma"/>
            <family val="2"/>
          </rPr>
          <t>Effectif Prévu</t>
        </r>
      </text>
    </comment>
    <comment ref="W17" authorId="1" shapeId="0" xr:uid="{38E2F058-B955-453C-B7E4-9F363B0CDDC2}">
      <text>
        <r>
          <rPr>
            <b/>
            <sz val="8"/>
            <color indexed="81"/>
            <rFont val="Tahoma"/>
            <family val="2"/>
          </rPr>
          <t>Effectif Prévu</t>
        </r>
      </text>
    </comment>
    <comment ref="X17" authorId="1" shapeId="0" xr:uid="{56B29A2B-12BE-4921-82FB-0DBA2025215F}">
      <text>
        <r>
          <rPr>
            <b/>
            <sz val="8"/>
            <color indexed="81"/>
            <rFont val="Tahoma"/>
            <family val="2"/>
          </rPr>
          <t>Effectif Prévu</t>
        </r>
      </text>
    </comment>
    <comment ref="Y17" authorId="1" shapeId="0" xr:uid="{CA4B8D7C-C5A0-4115-8A77-4DB9A02F21B9}">
      <text>
        <r>
          <rPr>
            <b/>
            <sz val="8"/>
            <color indexed="81"/>
            <rFont val="Tahoma"/>
            <family val="2"/>
          </rPr>
          <t>Effectif Prévu</t>
        </r>
      </text>
    </comment>
    <comment ref="Z17" authorId="1" shapeId="0" xr:uid="{B185DE26-50F6-4C81-A8E4-62CC7B61BBF0}">
      <text>
        <r>
          <rPr>
            <b/>
            <sz val="8"/>
            <color indexed="81"/>
            <rFont val="Tahoma"/>
            <family val="2"/>
          </rPr>
          <t>Effectif Prévu</t>
        </r>
      </text>
    </comment>
    <comment ref="AA17" authorId="1" shapeId="0" xr:uid="{CF205A9A-840D-49C6-A154-7AF8E94445A6}">
      <text>
        <r>
          <rPr>
            <b/>
            <sz val="8"/>
            <color indexed="81"/>
            <rFont val="Tahoma"/>
            <family val="2"/>
          </rPr>
          <t>Effectif Prévu</t>
        </r>
      </text>
    </comment>
    <comment ref="AB17" authorId="1" shapeId="0" xr:uid="{35FC640D-7B2F-413D-970C-1FB509E56BF9}">
      <text>
        <r>
          <rPr>
            <b/>
            <sz val="8"/>
            <color indexed="81"/>
            <rFont val="Tahoma"/>
            <family val="2"/>
          </rPr>
          <t>Effectif Prévu</t>
        </r>
      </text>
    </comment>
    <comment ref="AC17" authorId="1" shapeId="0" xr:uid="{3DF1DD7A-263F-402C-ACB1-059348716BFE}">
      <text>
        <r>
          <rPr>
            <b/>
            <sz val="8"/>
            <color indexed="81"/>
            <rFont val="Tahoma"/>
            <family val="2"/>
          </rPr>
          <t>Effectif Prévu</t>
        </r>
      </text>
    </comment>
    <comment ref="AD17" authorId="1" shapeId="0" xr:uid="{68A8338F-0E88-4052-B935-F71226478371}">
      <text>
        <r>
          <rPr>
            <b/>
            <sz val="8"/>
            <color indexed="81"/>
            <rFont val="Tahoma"/>
            <family val="2"/>
          </rPr>
          <t>Effectif Prévu</t>
        </r>
      </text>
    </comment>
    <comment ref="AE17" authorId="1" shapeId="0" xr:uid="{4C31A448-CAE8-459E-9961-6AEE902CC82C}">
      <text>
        <r>
          <rPr>
            <b/>
            <sz val="8"/>
            <color indexed="81"/>
            <rFont val="Tahoma"/>
            <family val="2"/>
          </rPr>
          <t>Effectif Prévu</t>
        </r>
      </text>
    </comment>
    <comment ref="AF17" authorId="1" shapeId="0" xr:uid="{F9FF2C95-A230-49B4-A4E2-75B977A733E3}">
      <text>
        <r>
          <rPr>
            <b/>
            <sz val="8"/>
            <color indexed="81"/>
            <rFont val="Tahoma"/>
            <family val="2"/>
          </rPr>
          <t>Effectif Prévu</t>
        </r>
      </text>
    </comment>
    <comment ref="AG17" authorId="1" shapeId="0" xr:uid="{94A2E7B3-BFA3-42FA-B25B-45ADBC93C36A}">
      <text>
        <r>
          <rPr>
            <b/>
            <sz val="8"/>
            <color indexed="81"/>
            <rFont val="Tahoma"/>
            <family val="2"/>
          </rPr>
          <t>Effectif Prévu</t>
        </r>
      </text>
    </comment>
    <comment ref="AH17" authorId="1" shapeId="0" xr:uid="{77D5F4B6-9FB1-41B3-B427-6D68165FEFEF}">
      <text>
        <r>
          <rPr>
            <b/>
            <sz val="8"/>
            <color indexed="81"/>
            <rFont val="Tahoma"/>
            <family val="2"/>
          </rPr>
          <t>Effectif Prévu</t>
        </r>
      </text>
    </comment>
    <comment ref="AI17" authorId="1" shapeId="0" xr:uid="{6D3FBE8B-D77E-429E-A30D-1A74C0515379}">
      <text>
        <r>
          <rPr>
            <b/>
            <sz val="8"/>
            <color indexed="81"/>
            <rFont val="Tahoma"/>
            <family val="2"/>
          </rPr>
          <t>Effectif Prévu</t>
        </r>
      </text>
    </comment>
    <comment ref="AJ17" authorId="1" shapeId="0" xr:uid="{D0456BA9-D7BF-449C-868D-54C77D5E262B}">
      <text>
        <r>
          <rPr>
            <b/>
            <sz val="8"/>
            <color indexed="81"/>
            <rFont val="Tahoma"/>
            <family val="2"/>
          </rPr>
          <t>Effectif Prévu</t>
        </r>
      </text>
    </comment>
    <comment ref="AK17" authorId="1" shapeId="0" xr:uid="{A6D55501-5FD4-44FA-90FF-DDC2362EEB6F}">
      <text>
        <r>
          <rPr>
            <b/>
            <sz val="8"/>
            <color indexed="81"/>
            <rFont val="Tahoma"/>
            <family val="2"/>
          </rPr>
          <t>Effectif Prévu</t>
        </r>
      </text>
    </comment>
    <comment ref="AL17" authorId="1" shapeId="0" xr:uid="{553C303B-5472-44A8-85E0-09B3D83FAAD4}">
      <text>
        <r>
          <rPr>
            <b/>
            <sz val="8"/>
            <color indexed="81"/>
            <rFont val="Tahoma"/>
            <family val="2"/>
          </rPr>
          <t>Effectif Prévu</t>
        </r>
      </text>
    </comment>
    <comment ref="AM17" authorId="1" shapeId="0" xr:uid="{509D3E0A-B185-4F2E-872A-F694C254E164}">
      <text>
        <r>
          <rPr>
            <b/>
            <sz val="8"/>
            <color indexed="81"/>
            <rFont val="Tahoma"/>
            <family val="2"/>
          </rPr>
          <t>Effectif Prévu</t>
        </r>
      </text>
    </comment>
    <comment ref="AN17" authorId="1" shapeId="0" xr:uid="{BB474D41-CC31-47F4-87EE-E6E1C3F00BD1}">
      <text>
        <r>
          <rPr>
            <b/>
            <sz val="8"/>
            <color indexed="81"/>
            <rFont val="Tahoma"/>
            <family val="2"/>
          </rPr>
          <t>Effectif Prévu</t>
        </r>
      </text>
    </comment>
    <comment ref="AO17" authorId="1" shapeId="0" xr:uid="{4739449B-FC3C-4982-A75F-DF0A2F3547CA}">
      <text>
        <r>
          <rPr>
            <b/>
            <sz val="8"/>
            <color indexed="81"/>
            <rFont val="Tahoma"/>
            <family val="2"/>
          </rPr>
          <t>Effectif Prévu</t>
        </r>
      </text>
    </comment>
    <comment ref="AP17" authorId="1" shapeId="0" xr:uid="{09AB3D23-5C3D-47B4-9BEC-15875135172B}">
      <text>
        <r>
          <rPr>
            <b/>
            <sz val="8"/>
            <color indexed="81"/>
            <rFont val="Tahoma"/>
            <family val="2"/>
          </rPr>
          <t>Effectif Prévu</t>
        </r>
      </text>
    </comment>
    <comment ref="AQ17" authorId="1" shapeId="0" xr:uid="{BE3BCF6F-A805-46DE-9782-D133605A4D27}">
      <text>
        <r>
          <rPr>
            <b/>
            <sz val="8"/>
            <color indexed="81"/>
            <rFont val="Tahoma"/>
            <family val="2"/>
          </rPr>
          <t>Effectif Prévu</t>
        </r>
      </text>
    </comment>
    <comment ref="AR17" authorId="1" shapeId="0" xr:uid="{D90D9B35-DAF4-4005-BE43-14210CF87558}">
      <text>
        <r>
          <rPr>
            <b/>
            <sz val="8"/>
            <color indexed="81"/>
            <rFont val="Tahoma"/>
            <family val="2"/>
          </rPr>
          <t>Effectif Prévu</t>
        </r>
      </text>
    </comment>
    <comment ref="AS17" authorId="1" shapeId="0" xr:uid="{6C86B4FA-633A-4E01-A68D-A719D1BCF63B}">
      <text>
        <r>
          <rPr>
            <b/>
            <sz val="8"/>
            <color indexed="81"/>
            <rFont val="Tahoma"/>
            <family val="2"/>
          </rPr>
          <t>Effectif Prévu</t>
        </r>
      </text>
    </comment>
    <comment ref="AT17" authorId="1" shapeId="0" xr:uid="{FAD40F37-D36D-4FFD-8D23-5B2B4C04698C}">
      <text>
        <r>
          <rPr>
            <b/>
            <sz val="8"/>
            <color indexed="81"/>
            <rFont val="Tahoma"/>
            <family val="2"/>
          </rPr>
          <t>Effectif Prévu</t>
        </r>
      </text>
    </comment>
    <comment ref="AU17" authorId="1" shapeId="0" xr:uid="{24057334-6799-497F-BDEA-7FA861C55E92}">
      <text>
        <r>
          <rPr>
            <b/>
            <sz val="8"/>
            <color indexed="81"/>
            <rFont val="Tahoma"/>
            <family val="2"/>
          </rPr>
          <t>Effectif Prévu</t>
        </r>
      </text>
    </comment>
    <comment ref="AV17" authorId="1" shapeId="0" xr:uid="{A8365818-95C3-453F-991F-817E6DFAEFA8}">
      <text>
        <r>
          <rPr>
            <b/>
            <sz val="8"/>
            <color indexed="81"/>
            <rFont val="Tahoma"/>
            <family val="2"/>
          </rPr>
          <t>Effectif Prévu</t>
        </r>
      </text>
    </comment>
    <comment ref="AW17" authorId="1" shapeId="0" xr:uid="{CD0E3314-F611-47E4-878F-BF099C64598E}">
      <text>
        <r>
          <rPr>
            <b/>
            <sz val="8"/>
            <color indexed="81"/>
            <rFont val="Tahoma"/>
            <family val="2"/>
          </rPr>
          <t>Effectif Prévu</t>
        </r>
      </text>
    </comment>
    <comment ref="AX17" authorId="1" shapeId="0" xr:uid="{AF24F62F-7AD1-43DD-950D-D6F64F9262A3}">
      <text>
        <r>
          <rPr>
            <b/>
            <sz val="8"/>
            <color indexed="81"/>
            <rFont val="Tahoma"/>
            <family val="2"/>
          </rPr>
          <t>Effectif Prévu</t>
        </r>
      </text>
    </comment>
    <comment ref="AY17" authorId="1" shapeId="0" xr:uid="{8BB7AD65-AF28-4292-AC2F-322C559D9D98}">
      <text>
        <r>
          <rPr>
            <b/>
            <sz val="8"/>
            <color indexed="81"/>
            <rFont val="Tahoma"/>
            <family val="2"/>
          </rPr>
          <t>Effectif Prévu</t>
        </r>
      </text>
    </comment>
    <comment ref="AZ17" authorId="1" shapeId="0" xr:uid="{AF0AA90B-CAE8-4B18-9871-4C87D97DAABA}">
      <text>
        <r>
          <rPr>
            <b/>
            <sz val="8"/>
            <color indexed="81"/>
            <rFont val="Tahoma"/>
            <family val="2"/>
          </rPr>
          <t>Effectif Prévu</t>
        </r>
      </text>
    </comment>
    <comment ref="BA17" authorId="1" shapeId="0" xr:uid="{3C461B33-180F-4E92-B377-DEB7DC9CA49D}">
      <text>
        <r>
          <rPr>
            <b/>
            <sz val="8"/>
            <color indexed="81"/>
            <rFont val="Tahoma"/>
            <family val="2"/>
          </rPr>
          <t>Effectif Prévu</t>
        </r>
      </text>
    </comment>
    <comment ref="BB17" authorId="1" shapeId="0" xr:uid="{32B059EA-777A-4263-9D15-0ECDC1589C36}">
      <text>
        <r>
          <rPr>
            <b/>
            <sz val="8"/>
            <color indexed="81"/>
            <rFont val="Tahoma"/>
            <family val="2"/>
          </rPr>
          <t>Effectif Prévu</t>
        </r>
      </text>
    </comment>
    <comment ref="BC17" authorId="1" shapeId="0" xr:uid="{ED4B4951-BB81-4B2E-91FF-0FBCB062019E}">
      <text>
        <r>
          <rPr>
            <b/>
            <sz val="8"/>
            <color indexed="81"/>
            <rFont val="Tahoma"/>
            <family val="2"/>
          </rPr>
          <t>Effectif Prévu</t>
        </r>
      </text>
    </comment>
    <comment ref="BD17" authorId="1" shapeId="0" xr:uid="{33B5E4C1-9B06-43C4-87F0-8E0101AF60DA}">
      <text>
        <r>
          <rPr>
            <b/>
            <sz val="8"/>
            <color indexed="81"/>
            <rFont val="Tahoma"/>
            <family val="2"/>
          </rPr>
          <t>Effectif Prévu</t>
        </r>
      </text>
    </comment>
    <comment ref="BE17" authorId="1" shapeId="0" xr:uid="{5B8B90CC-647D-4352-AB50-9328F56E2AAF}">
      <text>
        <r>
          <rPr>
            <b/>
            <sz val="8"/>
            <color indexed="81"/>
            <rFont val="Tahoma"/>
            <family val="2"/>
          </rPr>
          <t>Effectif Prévu</t>
        </r>
      </text>
    </comment>
    <comment ref="BF17" authorId="1" shapeId="0" xr:uid="{B3F87F33-F187-4634-A1B0-38308D2B5F34}">
      <text>
        <r>
          <rPr>
            <b/>
            <sz val="8"/>
            <color indexed="81"/>
            <rFont val="Tahoma"/>
            <family val="2"/>
          </rPr>
          <t>Effectif Prévu</t>
        </r>
      </text>
    </comment>
    <comment ref="BG17" authorId="1" shapeId="0" xr:uid="{D9E50862-5BA7-4BE7-833F-0A61C208A402}">
      <text>
        <r>
          <rPr>
            <b/>
            <sz val="8"/>
            <color indexed="81"/>
            <rFont val="Tahoma"/>
            <family val="2"/>
          </rPr>
          <t>Effectif Prévu</t>
        </r>
      </text>
    </comment>
    <comment ref="BH17" authorId="1" shapeId="0" xr:uid="{7A8E90F6-D70A-4E40-AC46-2C7CA8E2E32C}">
      <text>
        <r>
          <rPr>
            <b/>
            <sz val="8"/>
            <color indexed="81"/>
            <rFont val="Tahoma"/>
            <family val="2"/>
          </rPr>
          <t>Effectif Prévu</t>
        </r>
      </text>
    </comment>
    <comment ref="BI17" authorId="1" shapeId="0" xr:uid="{712665FA-9133-44C1-B962-780B82B38F2E}">
      <text>
        <r>
          <rPr>
            <b/>
            <sz val="8"/>
            <color indexed="81"/>
            <rFont val="Tahoma"/>
            <family val="2"/>
          </rPr>
          <t>Effectif Prévu</t>
        </r>
      </text>
    </comment>
    <comment ref="BJ17" authorId="1" shapeId="0" xr:uid="{C28EB83C-DC3D-4CF4-B17C-BD4BD6C89088}">
      <text>
        <r>
          <rPr>
            <b/>
            <sz val="8"/>
            <color indexed="81"/>
            <rFont val="Tahoma"/>
            <family val="2"/>
          </rPr>
          <t>Effectif Prévu</t>
        </r>
      </text>
    </comment>
    <comment ref="BK17" authorId="1" shapeId="0" xr:uid="{D8B86E5C-9F48-40FD-AB6D-5713D6BEE01D}">
      <text>
        <r>
          <rPr>
            <b/>
            <sz val="8"/>
            <color indexed="81"/>
            <rFont val="Tahoma"/>
            <family val="2"/>
          </rPr>
          <t>Effectif Prévu</t>
        </r>
      </text>
    </comment>
    <comment ref="BL17" authorId="1" shapeId="0" xr:uid="{E912057A-460A-41D7-8AD3-16D7687FC772}">
      <text>
        <r>
          <rPr>
            <b/>
            <sz val="8"/>
            <color indexed="81"/>
            <rFont val="Tahoma"/>
            <family val="2"/>
          </rPr>
          <t>Effectif Prévu</t>
        </r>
      </text>
    </comment>
    <comment ref="BM17" authorId="1" shapeId="0" xr:uid="{E6A3D11D-ABA8-43D4-B3DE-186B90A2198B}">
      <text>
        <r>
          <rPr>
            <b/>
            <sz val="8"/>
            <color indexed="81"/>
            <rFont val="Tahoma"/>
            <family val="2"/>
          </rPr>
          <t>Effectif Prévu</t>
        </r>
      </text>
    </comment>
    <comment ref="BN17" authorId="1" shapeId="0" xr:uid="{4C458B92-3821-4663-AD93-1265CE217C54}">
      <text>
        <r>
          <rPr>
            <b/>
            <sz val="8"/>
            <color indexed="81"/>
            <rFont val="Tahoma"/>
            <family val="2"/>
          </rPr>
          <t>Effectif Prévu</t>
        </r>
      </text>
    </comment>
    <comment ref="BO17" authorId="1" shapeId="0" xr:uid="{219984D5-110E-41C8-9CF6-20E8926CE243}">
      <text>
        <r>
          <rPr>
            <b/>
            <sz val="8"/>
            <color indexed="81"/>
            <rFont val="Tahoma"/>
            <family val="2"/>
          </rPr>
          <t>Effectif Prévu</t>
        </r>
      </text>
    </comment>
    <comment ref="BP17" authorId="1" shapeId="0" xr:uid="{6BCC0B1D-D99E-474E-A0FE-EF2269C05BA9}">
      <text>
        <r>
          <rPr>
            <b/>
            <sz val="8"/>
            <color indexed="81"/>
            <rFont val="Tahoma"/>
            <family val="2"/>
          </rPr>
          <t>Effectif Prévu</t>
        </r>
      </text>
    </comment>
    <comment ref="BQ17" authorId="1" shapeId="0" xr:uid="{8E924BB9-CE07-4465-A8E4-9C3B129CF322}">
      <text>
        <r>
          <rPr>
            <b/>
            <sz val="8"/>
            <color indexed="81"/>
            <rFont val="Tahoma"/>
            <family val="2"/>
          </rPr>
          <t>Effectif Prévu</t>
        </r>
      </text>
    </comment>
    <comment ref="BR17" authorId="1" shapeId="0" xr:uid="{5FBFEB80-28C1-49E9-94CA-5794F5D0433D}">
      <text>
        <r>
          <rPr>
            <b/>
            <sz val="8"/>
            <color indexed="81"/>
            <rFont val="Tahoma"/>
            <family val="2"/>
          </rPr>
          <t>Effectif Prévu</t>
        </r>
      </text>
    </comment>
    <comment ref="BS17" authorId="1" shapeId="0" xr:uid="{6B5A0438-2D64-4913-8A18-F5F6AA0067C7}">
      <text>
        <r>
          <rPr>
            <b/>
            <sz val="8"/>
            <color indexed="81"/>
            <rFont val="Tahoma"/>
            <family val="2"/>
          </rPr>
          <t>Effectif Prévu</t>
        </r>
      </text>
    </comment>
    <comment ref="BT17" authorId="1" shapeId="0" xr:uid="{D4B30D7D-384A-4581-AA30-05A3D000D717}">
      <text>
        <r>
          <rPr>
            <b/>
            <sz val="8"/>
            <color indexed="81"/>
            <rFont val="Tahoma"/>
            <family val="2"/>
          </rPr>
          <t>Effectif Prévu</t>
        </r>
      </text>
    </comment>
    <comment ref="BU17" authorId="1" shapeId="0" xr:uid="{5FF165C5-132C-4D86-B441-388FF0E08D3B}">
      <text>
        <r>
          <rPr>
            <b/>
            <sz val="8"/>
            <color indexed="81"/>
            <rFont val="Tahoma"/>
            <family val="2"/>
          </rPr>
          <t>Effectif Prévu</t>
        </r>
      </text>
    </comment>
    <comment ref="BV17" authorId="1" shapeId="0" xr:uid="{13D90B43-0188-46F1-BCB8-E79F3DE2B31C}">
      <text>
        <r>
          <rPr>
            <b/>
            <sz val="8"/>
            <color indexed="81"/>
            <rFont val="Tahoma"/>
            <family val="2"/>
          </rPr>
          <t>Effectif Prévu</t>
        </r>
      </text>
    </comment>
    <comment ref="BW17" authorId="1" shapeId="0" xr:uid="{A7ECDDEE-7654-42F7-9FDA-5627ED704EF7}">
      <text>
        <r>
          <rPr>
            <b/>
            <sz val="8"/>
            <color indexed="81"/>
            <rFont val="Tahoma"/>
            <family val="2"/>
          </rPr>
          <t>Effectif Prévu</t>
        </r>
      </text>
    </comment>
    <comment ref="BX17" authorId="1" shapeId="0" xr:uid="{07207FC2-7A7D-445C-A41F-0D7C5FC914DA}">
      <text>
        <r>
          <rPr>
            <b/>
            <sz val="8"/>
            <color indexed="81"/>
            <rFont val="Tahoma"/>
            <family val="2"/>
          </rPr>
          <t>Effectif Prévu</t>
        </r>
      </text>
    </comment>
    <comment ref="BY17" authorId="1" shapeId="0" xr:uid="{22F72C72-058A-4F33-BE33-A678D40317B2}">
      <text>
        <r>
          <rPr>
            <b/>
            <sz val="8"/>
            <color indexed="81"/>
            <rFont val="Tahoma"/>
            <family val="2"/>
          </rPr>
          <t>Effectif Prévu</t>
        </r>
      </text>
    </comment>
    <comment ref="BZ17" authorId="1" shapeId="0" xr:uid="{85888917-A73A-4CED-8A03-3179F77AEF6F}">
      <text>
        <r>
          <rPr>
            <b/>
            <sz val="8"/>
            <color indexed="81"/>
            <rFont val="Tahoma"/>
            <family val="2"/>
          </rPr>
          <t>Effectif Prévu</t>
        </r>
      </text>
    </comment>
    <comment ref="CA17" authorId="1" shapeId="0" xr:uid="{43DE5D73-6285-4DB6-8991-B8EA89FCFB1F}">
      <text>
        <r>
          <rPr>
            <b/>
            <sz val="8"/>
            <color indexed="81"/>
            <rFont val="Tahoma"/>
            <family val="2"/>
          </rPr>
          <t>Effectif Prévu</t>
        </r>
      </text>
    </comment>
    <comment ref="CB17" authorId="1" shapeId="0" xr:uid="{75AC6A92-A250-4268-AFE4-2AAF66603BAD}">
      <text>
        <r>
          <rPr>
            <b/>
            <sz val="8"/>
            <color indexed="81"/>
            <rFont val="Tahoma"/>
            <family val="2"/>
          </rPr>
          <t>Effectif Prévu</t>
        </r>
      </text>
    </comment>
    <comment ref="CC17" authorId="1" shapeId="0" xr:uid="{09C7780B-E81C-4142-B739-DB7BFC0B4B83}">
      <text>
        <r>
          <rPr>
            <b/>
            <sz val="8"/>
            <color indexed="81"/>
            <rFont val="Tahoma"/>
            <family val="2"/>
          </rPr>
          <t>Effectif Prévu</t>
        </r>
      </text>
    </comment>
    <comment ref="CD17" authorId="1" shapeId="0" xr:uid="{2C2F3295-E1BF-4F96-858D-DC4060005FF6}">
      <text>
        <r>
          <rPr>
            <b/>
            <sz val="8"/>
            <color indexed="81"/>
            <rFont val="Tahoma"/>
            <family val="2"/>
          </rPr>
          <t>Effectif Prévu</t>
        </r>
      </text>
    </comment>
    <comment ref="CE17" authorId="1" shapeId="0" xr:uid="{E37870A6-44B6-458F-BBAF-59F6BBB85A57}">
      <text>
        <r>
          <rPr>
            <b/>
            <sz val="8"/>
            <color indexed="81"/>
            <rFont val="Tahoma"/>
            <family val="2"/>
          </rPr>
          <t>Effectif Prévu</t>
        </r>
      </text>
    </comment>
    <comment ref="CF17" authorId="1" shapeId="0" xr:uid="{D7E7D47E-3C84-4C9B-94A0-9F32581B2142}">
      <text>
        <r>
          <rPr>
            <b/>
            <sz val="8"/>
            <color indexed="81"/>
            <rFont val="Tahoma"/>
            <family val="2"/>
          </rPr>
          <t>Effectif Prévu</t>
        </r>
      </text>
    </comment>
    <comment ref="CG17" authorId="1" shapeId="0" xr:uid="{32336321-8C93-4DD8-9501-44D8545C315E}">
      <text>
        <r>
          <rPr>
            <b/>
            <sz val="8"/>
            <color indexed="81"/>
            <rFont val="Tahoma"/>
            <family val="2"/>
          </rPr>
          <t>Effectif Prévu</t>
        </r>
      </text>
    </comment>
    <comment ref="CH17" authorId="1" shapeId="0" xr:uid="{7618CB82-ED2A-4810-91CF-68DA5E9AC7C4}">
      <text>
        <r>
          <rPr>
            <b/>
            <sz val="8"/>
            <color indexed="81"/>
            <rFont val="Tahoma"/>
            <family val="2"/>
          </rPr>
          <t>Effectif Prévu</t>
        </r>
      </text>
    </comment>
    <comment ref="CI17" authorId="1" shapeId="0" xr:uid="{00FC6784-EBDC-4033-BF92-D5851D6EAC8C}">
      <text>
        <r>
          <rPr>
            <b/>
            <sz val="8"/>
            <color indexed="81"/>
            <rFont val="Tahoma"/>
            <family val="2"/>
          </rPr>
          <t>Effectif Prévu</t>
        </r>
      </text>
    </comment>
    <comment ref="CJ17" authorId="1" shapeId="0" xr:uid="{A0347230-56B7-4485-9F8C-079A06D4742D}">
      <text>
        <r>
          <rPr>
            <b/>
            <sz val="8"/>
            <color indexed="81"/>
            <rFont val="Tahoma"/>
            <family val="2"/>
          </rPr>
          <t>Effectif Prévu</t>
        </r>
      </text>
    </comment>
    <comment ref="CK17" authorId="1" shapeId="0" xr:uid="{4490670F-72A1-4710-A68E-337BB4F94BE9}">
      <text>
        <r>
          <rPr>
            <b/>
            <sz val="8"/>
            <color indexed="81"/>
            <rFont val="Tahoma"/>
            <family val="2"/>
          </rPr>
          <t>Effectif Prévu</t>
        </r>
      </text>
    </comment>
    <comment ref="CL17" authorId="1" shapeId="0" xr:uid="{E7CCC00D-4DA7-40E1-959F-94574A10328F}">
      <text>
        <r>
          <rPr>
            <b/>
            <sz val="8"/>
            <color indexed="81"/>
            <rFont val="Tahoma"/>
            <family val="2"/>
          </rPr>
          <t>Effectif Prévu</t>
        </r>
      </text>
    </comment>
    <comment ref="CM17" authorId="1" shapeId="0" xr:uid="{9C23824D-6715-4C4C-8394-620EC41A29BB}">
      <text>
        <r>
          <rPr>
            <b/>
            <sz val="8"/>
            <color indexed="81"/>
            <rFont val="Tahoma"/>
            <family val="2"/>
          </rPr>
          <t>Effectif Prévu</t>
        </r>
      </text>
    </comment>
    <comment ref="CN17" authorId="1" shapeId="0" xr:uid="{F3462AB4-67B8-4C7E-BDF8-70AFF20BCE51}">
      <text>
        <r>
          <rPr>
            <b/>
            <sz val="8"/>
            <color indexed="81"/>
            <rFont val="Tahoma"/>
            <family val="2"/>
          </rPr>
          <t>Effectif Prévu</t>
        </r>
      </text>
    </comment>
    <comment ref="CO17" authorId="1" shapeId="0" xr:uid="{87E53BC3-0A97-45EB-9EC7-4263F1CD9BC8}">
      <text>
        <r>
          <rPr>
            <b/>
            <sz val="8"/>
            <color indexed="81"/>
            <rFont val="Tahoma"/>
            <family val="2"/>
          </rPr>
          <t>Effectif Prévu</t>
        </r>
      </text>
    </comment>
    <comment ref="CP17" authorId="1" shapeId="0" xr:uid="{E055FD4A-937B-40E3-BE64-D6036DECAD4D}">
      <text>
        <r>
          <rPr>
            <b/>
            <sz val="8"/>
            <color indexed="81"/>
            <rFont val="Tahoma"/>
            <family val="2"/>
          </rPr>
          <t>Effectif Prévu</t>
        </r>
      </text>
    </comment>
    <comment ref="CQ17" authorId="1" shapeId="0" xr:uid="{4684801E-FE3F-4715-87B4-26D80B7C6609}">
      <text>
        <r>
          <rPr>
            <b/>
            <sz val="8"/>
            <color indexed="81"/>
            <rFont val="Tahoma"/>
            <family val="2"/>
          </rPr>
          <t>Effectif Prévu</t>
        </r>
      </text>
    </comment>
    <comment ref="CR17" authorId="1" shapeId="0" xr:uid="{9D9DD61F-E9E1-449F-B5C1-FD51E236A2A8}">
      <text>
        <r>
          <rPr>
            <b/>
            <sz val="8"/>
            <color indexed="81"/>
            <rFont val="Tahoma"/>
            <family val="2"/>
          </rPr>
          <t>Effectif Prévu</t>
        </r>
      </text>
    </comment>
    <comment ref="CS17" authorId="1" shapeId="0" xr:uid="{34FCCDF2-1CCE-4A7A-B0CF-456511BE17FD}">
      <text>
        <r>
          <rPr>
            <b/>
            <sz val="8"/>
            <color indexed="81"/>
            <rFont val="Tahoma"/>
            <family val="2"/>
          </rPr>
          <t>Effectif Prévu</t>
        </r>
      </text>
    </comment>
    <comment ref="CT17" authorId="1" shapeId="0" xr:uid="{FA1AF8B5-E4E9-4EBC-AA23-C71F6BB5D73D}">
      <text>
        <r>
          <rPr>
            <b/>
            <sz val="8"/>
            <color indexed="81"/>
            <rFont val="Tahoma"/>
            <family val="2"/>
          </rPr>
          <t>Effectif Prévu</t>
        </r>
      </text>
    </comment>
    <comment ref="CU17" authorId="1" shapeId="0" xr:uid="{7679E8AE-9BE2-423E-8AA8-D37683A7B1C8}">
      <text>
        <r>
          <rPr>
            <b/>
            <sz val="8"/>
            <color indexed="81"/>
            <rFont val="Tahoma"/>
            <family val="2"/>
          </rPr>
          <t>Effectif Prévu</t>
        </r>
      </text>
    </comment>
    <comment ref="CV17" authorId="1" shapeId="0" xr:uid="{388CAD88-3618-49A0-A14F-CB696CCAF08D}">
      <text>
        <r>
          <rPr>
            <b/>
            <sz val="8"/>
            <color indexed="81"/>
            <rFont val="Tahoma"/>
            <family val="2"/>
          </rPr>
          <t>Effectif Prévu</t>
        </r>
      </text>
    </comment>
    <comment ref="CW17" authorId="1" shapeId="0" xr:uid="{E36C689A-5201-43F7-8B11-5358DF4FA53A}">
      <text>
        <r>
          <rPr>
            <b/>
            <sz val="8"/>
            <color indexed="81"/>
            <rFont val="Tahoma"/>
            <family val="2"/>
          </rPr>
          <t>Effectif Prévu</t>
        </r>
      </text>
    </comment>
    <comment ref="CX17" authorId="1" shapeId="0" xr:uid="{5F14EAA2-ABD3-43D3-A3F0-8F865EDB6402}">
      <text>
        <r>
          <rPr>
            <b/>
            <sz val="8"/>
            <color indexed="81"/>
            <rFont val="Tahoma"/>
            <family val="2"/>
          </rPr>
          <t>Effectif Prévu</t>
        </r>
      </text>
    </comment>
    <comment ref="CY17" authorId="1" shapeId="0" xr:uid="{85A10827-8883-4E60-8866-C794CBC5C863}">
      <text>
        <r>
          <rPr>
            <b/>
            <sz val="8"/>
            <color indexed="81"/>
            <rFont val="Tahoma"/>
            <family val="2"/>
          </rPr>
          <t>Effectif Prévu</t>
        </r>
      </text>
    </comment>
    <comment ref="CZ17" authorId="1" shapeId="0" xr:uid="{BE950F55-5C89-4360-B9B1-EBE55BE94A7A}">
      <text>
        <r>
          <rPr>
            <b/>
            <sz val="8"/>
            <color indexed="81"/>
            <rFont val="Tahoma"/>
            <family val="2"/>
          </rPr>
          <t>Effectif Prévu</t>
        </r>
      </text>
    </comment>
    <comment ref="DA17" authorId="1" shapeId="0" xr:uid="{5AC02C91-4061-479B-A4E2-D803CCB9B9C8}">
      <text>
        <r>
          <rPr>
            <b/>
            <sz val="8"/>
            <color indexed="81"/>
            <rFont val="Tahoma"/>
            <family val="2"/>
          </rPr>
          <t>Effectif Prévu</t>
        </r>
      </text>
    </comment>
    <comment ref="DB17" authorId="1" shapeId="0" xr:uid="{B27F7756-7A4A-42FA-BFC3-450DD2661804}">
      <text>
        <r>
          <rPr>
            <b/>
            <sz val="8"/>
            <color indexed="81"/>
            <rFont val="Tahoma"/>
            <family val="2"/>
          </rPr>
          <t>Effectif Prévu</t>
        </r>
      </text>
    </comment>
    <comment ref="DC17" authorId="1" shapeId="0" xr:uid="{06FDE115-623E-4F0B-A8E9-71862CFCAF23}">
      <text>
        <r>
          <rPr>
            <b/>
            <sz val="8"/>
            <color indexed="81"/>
            <rFont val="Tahoma"/>
            <family val="2"/>
          </rPr>
          <t>Effectif Prévu</t>
        </r>
      </text>
    </comment>
    <comment ref="DD17" authorId="1" shapeId="0" xr:uid="{6FF0EFCC-DB47-4792-BF36-0424418F9060}">
      <text>
        <r>
          <rPr>
            <b/>
            <sz val="8"/>
            <color indexed="81"/>
            <rFont val="Tahoma"/>
            <family val="2"/>
          </rPr>
          <t>Effectif Prévu</t>
        </r>
      </text>
    </comment>
    <comment ref="DE17" authorId="1" shapeId="0" xr:uid="{29E101A7-5726-4EAE-8060-582A5481105F}">
      <text>
        <r>
          <rPr>
            <b/>
            <sz val="8"/>
            <color indexed="81"/>
            <rFont val="Tahoma"/>
            <family val="2"/>
          </rPr>
          <t>Effectif Prévu</t>
        </r>
      </text>
    </comment>
    <comment ref="DF17" authorId="1" shapeId="0" xr:uid="{E60341AD-D117-425C-8D34-692BA707B795}">
      <text>
        <r>
          <rPr>
            <b/>
            <sz val="8"/>
            <color indexed="81"/>
            <rFont val="Tahoma"/>
            <family val="2"/>
          </rPr>
          <t>Effectif Prévu</t>
        </r>
      </text>
    </comment>
    <comment ref="DG17" authorId="1" shapeId="0" xr:uid="{DBF56D50-CA34-4DEE-88E4-AC542DDF6BEF}">
      <text>
        <r>
          <rPr>
            <b/>
            <sz val="8"/>
            <color indexed="81"/>
            <rFont val="Tahoma"/>
            <family val="2"/>
          </rPr>
          <t>Effectif Prévu</t>
        </r>
      </text>
    </comment>
    <comment ref="DH17" authorId="1" shapeId="0" xr:uid="{778A0F11-7C32-411A-8594-861CBDCA0A0F}">
      <text>
        <r>
          <rPr>
            <b/>
            <sz val="8"/>
            <color indexed="81"/>
            <rFont val="Tahoma"/>
            <family val="2"/>
          </rPr>
          <t>Effectif Prévu</t>
        </r>
      </text>
    </comment>
    <comment ref="DI17" authorId="1" shapeId="0" xr:uid="{1C1B25E5-422B-471A-BC27-A8207CC15691}">
      <text>
        <r>
          <rPr>
            <b/>
            <sz val="8"/>
            <color indexed="81"/>
            <rFont val="Tahoma"/>
            <family val="2"/>
          </rPr>
          <t>Effectif Prévu</t>
        </r>
      </text>
    </comment>
    <comment ref="DJ17" authorId="1" shapeId="0" xr:uid="{4FCDAEDE-8C4D-4BCE-823E-4C2B20F02099}">
      <text>
        <r>
          <rPr>
            <b/>
            <sz val="8"/>
            <color indexed="81"/>
            <rFont val="Tahoma"/>
            <family val="2"/>
          </rPr>
          <t>Effectif Prévu</t>
        </r>
      </text>
    </comment>
    <comment ref="DK17" authorId="1" shapeId="0" xr:uid="{703ECAA7-BE2E-45D2-BF0B-E9298D3076AC}">
      <text>
        <r>
          <rPr>
            <b/>
            <sz val="8"/>
            <color indexed="81"/>
            <rFont val="Tahoma"/>
            <family val="2"/>
          </rPr>
          <t>Effectif Prévu</t>
        </r>
      </text>
    </comment>
    <comment ref="DL17" authorId="1" shapeId="0" xr:uid="{E5570D94-6874-4E3A-A28E-7D673DCC3738}">
      <text>
        <r>
          <rPr>
            <b/>
            <sz val="8"/>
            <color indexed="81"/>
            <rFont val="Tahoma"/>
            <family val="2"/>
          </rPr>
          <t>Effectif Prévu</t>
        </r>
      </text>
    </comment>
    <comment ref="DM17" authorId="1" shapeId="0" xr:uid="{CD9B3FDC-B6C4-4CD8-90C3-C1ABF035FBD5}">
      <text>
        <r>
          <rPr>
            <b/>
            <sz val="8"/>
            <color indexed="81"/>
            <rFont val="Tahoma"/>
            <family val="2"/>
          </rPr>
          <t>Effectif Prévu</t>
        </r>
      </text>
    </comment>
    <comment ref="DN17" authorId="1" shapeId="0" xr:uid="{50A104B9-23B2-4F49-9A19-5AAAEEBEAFDB}">
      <text>
        <r>
          <rPr>
            <b/>
            <sz val="8"/>
            <color indexed="81"/>
            <rFont val="Tahoma"/>
            <family val="2"/>
          </rPr>
          <t>Effectif Prévu</t>
        </r>
      </text>
    </comment>
    <comment ref="DO17" authorId="1" shapeId="0" xr:uid="{537C2E01-1132-4FAC-9834-52A7CAE7191E}">
      <text>
        <r>
          <rPr>
            <b/>
            <sz val="8"/>
            <color indexed="81"/>
            <rFont val="Tahoma"/>
            <family val="2"/>
          </rPr>
          <t>Effectif Prévu</t>
        </r>
      </text>
    </comment>
    <comment ref="DP17" authorId="1" shapeId="0" xr:uid="{DE83FB45-B089-4275-A30D-0FE423AD6AEB}">
      <text>
        <r>
          <rPr>
            <b/>
            <sz val="8"/>
            <color indexed="81"/>
            <rFont val="Tahoma"/>
            <family val="2"/>
          </rPr>
          <t>Effectif Prévu</t>
        </r>
      </text>
    </comment>
    <comment ref="DQ17" authorId="1" shapeId="0" xr:uid="{DF5DAC8C-3D70-4634-A0B0-7536B3386DAB}">
      <text>
        <r>
          <rPr>
            <b/>
            <sz val="8"/>
            <color indexed="81"/>
            <rFont val="Tahoma"/>
            <family val="2"/>
          </rPr>
          <t>Effectif Prévu</t>
        </r>
      </text>
    </comment>
    <comment ref="DR17" authorId="1" shapeId="0" xr:uid="{F0EBFEED-8577-4AB0-A4F3-8A024490E4EB}">
      <text>
        <r>
          <rPr>
            <b/>
            <sz val="8"/>
            <color indexed="81"/>
            <rFont val="Tahoma"/>
            <family val="2"/>
          </rPr>
          <t>Effectif Prévu</t>
        </r>
      </text>
    </comment>
    <comment ref="DS17" authorId="1" shapeId="0" xr:uid="{77F87488-85C5-495A-B90A-EBD999B6AE3D}">
      <text>
        <r>
          <rPr>
            <b/>
            <sz val="8"/>
            <color indexed="81"/>
            <rFont val="Tahoma"/>
            <family val="2"/>
          </rPr>
          <t>Effectif Prévu</t>
        </r>
      </text>
    </comment>
    <comment ref="DT17" authorId="1" shapeId="0" xr:uid="{3F0DE43D-945E-4208-9A48-362B5C3A74FC}">
      <text>
        <r>
          <rPr>
            <b/>
            <sz val="8"/>
            <color indexed="81"/>
            <rFont val="Tahoma"/>
            <family val="2"/>
          </rPr>
          <t>Effectif Prévu</t>
        </r>
      </text>
    </comment>
    <comment ref="DU17" authorId="1" shapeId="0" xr:uid="{1C698F9E-784E-4A7D-BE32-C808021F4B86}">
      <text>
        <r>
          <rPr>
            <b/>
            <sz val="8"/>
            <color indexed="81"/>
            <rFont val="Tahoma"/>
            <family val="2"/>
          </rPr>
          <t>Effectif Prévu</t>
        </r>
      </text>
    </comment>
    <comment ref="DV17" authorId="1" shapeId="0" xr:uid="{352D6B0B-1A08-43EA-A76F-BBBA9069B7B6}">
      <text>
        <r>
          <rPr>
            <b/>
            <sz val="8"/>
            <color indexed="81"/>
            <rFont val="Tahoma"/>
            <family val="2"/>
          </rPr>
          <t>Effectif Prévu</t>
        </r>
      </text>
    </comment>
    <comment ref="DW17" authorId="1" shapeId="0" xr:uid="{49AF0742-D7B8-458C-8E58-4D653B2D137B}">
      <text>
        <r>
          <rPr>
            <b/>
            <sz val="8"/>
            <color indexed="81"/>
            <rFont val="Tahoma"/>
            <family val="2"/>
          </rPr>
          <t>Effectif Prévu</t>
        </r>
      </text>
    </comment>
    <comment ref="DX17" authorId="1" shapeId="0" xr:uid="{00308872-9093-43D7-89C9-004DBDD75464}">
      <text>
        <r>
          <rPr>
            <b/>
            <sz val="8"/>
            <color indexed="81"/>
            <rFont val="Tahoma"/>
            <family val="2"/>
          </rPr>
          <t>Effectif Prévu</t>
        </r>
      </text>
    </comment>
    <comment ref="DY17" authorId="1" shapeId="0" xr:uid="{D56E4398-0F1B-4596-A077-8359BBAADD15}">
      <text>
        <r>
          <rPr>
            <b/>
            <sz val="8"/>
            <color indexed="81"/>
            <rFont val="Tahoma"/>
            <family val="2"/>
          </rPr>
          <t>Effectif Prévu</t>
        </r>
      </text>
    </comment>
    <comment ref="DZ17" authorId="1" shapeId="0" xr:uid="{D9372C12-A91D-4752-8244-09C88E84EA19}">
      <text>
        <r>
          <rPr>
            <b/>
            <sz val="8"/>
            <color indexed="81"/>
            <rFont val="Tahoma"/>
            <family val="2"/>
          </rPr>
          <t>Effectif Prévu</t>
        </r>
      </text>
    </comment>
    <comment ref="EA17" authorId="1" shapeId="0" xr:uid="{745AC957-13A1-4161-B2D9-0CA28C37BCFE}">
      <text>
        <r>
          <rPr>
            <b/>
            <sz val="8"/>
            <color indexed="81"/>
            <rFont val="Tahoma"/>
            <family val="2"/>
          </rPr>
          <t>Effectif Prévu</t>
        </r>
      </text>
    </comment>
    <comment ref="EB17" authorId="1" shapeId="0" xr:uid="{9A4475CC-0CCD-4A24-B651-587F43B41C25}">
      <text>
        <r>
          <rPr>
            <b/>
            <sz val="8"/>
            <color indexed="81"/>
            <rFont val="Tahoma"/>
            <family val="2"/>
          </rPr>
          <t>Effectif Prévu</t>
        </r>
      </text>
    </comment>
    <comment ref="EC17" authorId="1" shapeId="0" xr:uid="{E56073E8-CD7B-4FCB-8505-187978885BAF}">
      <text>
        <r>
          <rPr>
            <b/>
            <sz val="8"/>
            <color indexed="81"/>
            <rFont val="Tahoma"/>
            <family val="2"/>
          </rPr>
          <t>Effectif Prévu</t>
        </r>
      </text>
    </comment>
    <comment ref="ED17" authorId="1" shapeId="0" xr:uid="{ACCCDC1F-3830-496D-8AFF-D83F271ECC98}">
      <text>
        <r>
          <rPr>
            <b/>
            <sz val="8"/>
            <color indexed="81"/>
            <rFont val="Tahoma"/>
            <family val="2"/>
          </rPr>
          <t>Effectif Prévu</t>
        </r>
      </text>
    </comment>
    <comment ref="EE17" authorId="1" shapeId="0" xr:uid="{5C8C3155-24EA-4DC9-A32E-2CC34C6416BD}">
      <text>
        <r>
          <rPr>
            <b/>
            <sz val="8"/>
            <color indexed="81"/>
            <rFont val="Tahoma"/>
            <family val="2"/>
          </rPr>
          <t>Effectif Prévu</t>
        </r>
      </text>
    </comment>
    <comment ref="EF17" authorId="1" shapeId="0" xr:uid="{A80262EF-5EFA-4D71-A2B6-3647FF6AA92B}">
      <text>
        <r>
          <rPr>
            <b/>
            <sz val="8"/>
            <color indexed="81"/>
            <rFont val="Tahoma"/>
            <family val="2"/>
          </rPr>
          <t>Effectif Prévu</t>
        </r>
      </text>
    </comment>
    <comment ref="EG17" authorId="1" shapeId="0" xr:uid="{297CFF20-C478-4474-B233-2296B09F4BDB}">
      <text>
        <r>
          <rPr>
            <b/>
            <sz val="8"/>
            <color indexed="81"/>
            <rFont val="Tahoma"/>
            <family val="2"/>
          </rPr>
          <t>Effectif Prévu</t>
        </r>
      </text>
    </comment>
    <comment ref="EH17" authorId="1" shapeId="0" xr:uid="{D7C29129-464E-4B1F-A63E-BBE6790AD562}">
      <text>
        <r>
          <rPr>
            <b/>
            <sz val="8"/>
            <color indexed="81"/>
            <rFont val="Tahoma"/>
            <family val="2"/>
          </rPr>
          <t>Effectif Prévu</t>
        </r>
      </text>
    </comment>
    <comment ref="EI17" authorId="1" shapeId="0" xr:uid="{87D982D8-B175-49E6-8E44-E05DD50177D5}">
      <text>
        <r>
          <rPr>
            <b/>
            <sz val="8"/>
            <color indexed="81"/>
            <rFont val="Tahoma"/>
            <family val="2"/>
          </rPr>
          <t>Effectif Prévu</t>
        </r>
      </text>
    </comment>
    <comment ref="EJ17" authorId="1" shapeId="0" xr:uid="{460F2931-F5CF-41BA-965C-04FCAD2F9256}">
      <text>
        <r>
          <rPr>
            <b/>
            <sz val="8"/>
            <color indexed="81"/>
            <rFont val="Tahoma"/>
            <family val="2"/>
          </rPr>
          <t>Effectif Prévu</t>
        </r>
      </text>
    </comment>
    <comment ref="EK17" authorId="1" shapeId="0" xr:uid="{A2F025EE-01EF-4E5C-8924-55FCCC428428}">
      <text>
        <r>
          <rPr>
            <b/>
            <sz val="8"/>
            <color indexed="81"/>
            <rFont val="Tahoma"/>
            <family val="2"/>
          </rPr>
          <t>Effectif Prévu</t>
        </r>
      </text>
    </comment>
    <comment ref="EL17" authorId="1" shapeId="0" xr:uid="{581AA13D-B62F-4C86-B554-BC7A44508CF2}">
      <text>
        <r>
          <rPr>
            <b/>
            <sz val="8"/>
            <color indexed="81"/>
            <rFont val="Tahoma"/>
            <family val="2"/>
          </rPr>
          <t>Effectif Prévu</t>
        </r>
      </text>
    </comment>
    <comment ref="EM17" authorId="1" shapeId="0" xr:uid="{733B75D3-1CD2-4B6B-B4D0-38422FE64AB7}">
      <text>
        <r>
          <rPr>
            <b/>
            <sz val="8"/>
            <color indexed="81"/>
            <rFont val="Tahoma"/>
            <family val="2"/>
          </rPr>
          <t>Effectif Prévu</t>
        </r>
      </text>
    </comment>
    <comment ref="EN17" authorId="1" shapeId="0" xr:uid="{97D7F861-1A7D-4DE9-AFDA-FE2F5FACB79F}">
      <text>
        <r>
          <rPr>
            <b/>
            <sz val="8"/>
            <color indexed="81"/>
            <rFont val="Tahoma"/>
            <family val="2"/>
          </rPr>
          <t>Effectif Prévu</t>
        </r>
      </text>
    </comment>
    <comment ref="EO17" authorId="1" shapeId="0" xr:uid="{F00C1D92-34B1-4BA5-986E-4E0BF08CDBD3}">
      <text>
        <r>
          <rPr>
            <b/>
            <sz val="8"/>
            <color indexed="81"/>
            <rFont val="Tahoma"/>
            <family val="2"/>
          </rPr>
          <t>Effectif Prévu</t>
        </r>
      </text>
    </comment>
    <comment ref="EP17" authorId="1" shapeId="0" xr:uid="{C6A2D5D7-31E5-45A2-9B6F-958F439723A6}">
      <text>
        <r>
          <rPr>
            <b/>
            <sz val="8"/>
            <color indexed="81"/>
            <rFont val="Tahoma"/>
            <family val="2"/>
          </rPr>
          <t>Effectif Prévu</t>
        </r>
      </text>
    </comment>
    <comment ref="EQ17" authorId="1" shapeId="0" xr:uid="{0F47567A-2588-4406-92C6-8A8237F2187D}">
      <text>
        <r>
          <rPr>
            <b/>
            <sz val="8"/>
            <color indexed="81"/>
            <rFont val="Tahoma"/>
            <family val="2"/>
          </rPr>
          <t>Effectif Prévu</t>
        </r>
      </text>
    </comment>
    <comment ref="ER17" authorId="1" shapeId="0" xr:uid="{69EC9E9E-6699-44A3-8C00-783174F22108}">
      <text>
        <r>
          <rPr>
            <b/>
            <sz val="8"/>
            <color indexed="81"/>
            <rFont val="Tahoma"/>
            <family val="2"/>
          </rPr>
          <t>Effectif Prévu</t>
        </r>
      </text>
    </comment>
    <comment ref="ES17" authorId="1" shapeId="0" xr:uid="{C17D23F4-0F98-4D39-939D-CD68BA83EFEA}">
      <text>
        <r>
          <rPr>
            <b/>
            <sz val="8"/>
            <color indexed="81"/>
            <rFont val="Tahoma"/>
            <family val="2"/>
          </rPr>
          <t>Effectif Prévu</t>
        </r>
      </text>
    </comment>
    <comment ref="ET17" authorId="1" shapeId="0" xr:uid="{C9AC661F-A5A3-4E1C-B0B8-B9A0B78C25F9}">
      <text>
        <r>
          <rPr>
            <b/>
            <sz val="8"/>
            <color indexed="81"/>
            <rFont val="Tahoma"/>
            <family val="2"/>
          </rPr>
          <t>Effectif Prévu</t>
        </r>
      </text>
    </comment>
    <comment ref="EU17" authorId="1" shapeId="0" xr:uid="{7F344BBD-96F1-4765-AAC3-46379B9E3E6D}">
      <text>
        <r>
          <rPr>
            <b/>
            <sz val="8"/>
            <color indexed="81"/>
            <rFont val="Tahoma"/>
            <family val="2"/>
          </rPr>
          <t>Effectif Prévu</t>
        </r>
      </text>
    </comment>
    <comment ref="EV17" authorId="1" shapeId="0" xr:uid="{FFF0193D-EAC9-47CA-AD21-EACB7F2E3AA0}">
      <text>
        <r>
          <rPr>
            <b/>
            <sz val="8"/>
            <color indexed="81"/>
            <rFont val="Tahoma"/>
            <family val="2"/>
          </rPr>
          <t>Effectif Prévu</t>
        </r>
      </text>
    </comment>
    <comment ref="EW17" authorId="1" shapeId="0" xr:uid="{F9F68727-4AB6-496F-AABF-B7BD51ECAA26}">
      <text>
        <r>
          <rPr>
            <b/>
            <sz val="8"/>
            <color indexed="81"/>
            <rFont val="Tahoma"/>
            <family val="2"/>
          </rPr>
          <t>Effectif Prévu</t>
        </r>
      </text>
    </comment>
    <comment ref="EX17" authorId="1" shapeId="0" xr:uid="{7B9900B8-8F1F-4EEE-B896-A1EEEDEC76AE}">
      <text>
        <r>
          <rPr>
            <b/>
            <sz val="8"/>
            <color indexed="81"/>
            <rFont val="Tahoma"/>
            <family val="2"/>
          </rPr>
          <t>Effectif Prévu</t>
        </r>
      </text>
    </comment>
    <comment ref="EY17" authorId="1" shapeId="0" xr:uid="{B006093B-99DD-4EC8-B143-2013010F4789}">
      <text>
        <r>
          <rPr>
            <b/>
            <sz val="8"/>
            <color indexed="81"/>
            <rFont val="Tahoma"/>
            <family val="2"/>
          </rPr>
          <t>Effectif Prévu</t>
        </r>
      </text>
    </comment>
    <comment ref="EZ17" authorId="1" shapeId="0" xr:uid="{0B5AC6A4-2786-479F-97FE-7D7D9EC60081}">
      <text>
        <r>
          <rPr>
            <b/>
            <sz val="8"/>
            <color indexed="81"/>
            <rFont val="Tahoma"/>
            <family val="2"/>
          </rPr>
          <t>Effectif Prévu</t>
        </r>
      </text>
    </comment>
    <comment ref="FA17" authorId="1" shapeId="0" xr:uid="{A91B2808-865E-4524-9125-9B67B9DB71C2}">
      <text>
        <r>
          <rPr>
            <b/>
            <sz val="8"/>
            <color indexed="81"/>
            <rFont val="Tahoma"/>
            <family val="2"/>
          </rPr>
          <t>Effectif Prévu</t>
        </r>
      </text>
    </comment>
    <comment ref="FB17" authorId="1" shapeId="0" xr:uid="{C1B1C003-611C-41AC-BABD-4EB50DA04048}">
      <text>
        <r>
          <rPr>
            <b/>
            <sz val="8"/>
            <color indexed="81"/>
            <rFont val="Tahoma"/>
            <family val="2"/>
          </rPr>
          <t>Effectif Prévu</t>
        </r>
      </text>
    </comment>
    <comment ref="FC17" authorId="1" shapeId="0" xr:uid="{F1DC93C6-D3E4-4152-9BBD-354EC08CAA86}">
      <text>
        <r>
          <rPr>
            <b/>
            <sz val="8"/>
            <color indexed="81"/>
            <rFont val="Tahoma"/>
            <family val="2"/>
          </rPr>
          <t>Effectif Prévu</t>
        </r>
      </text>
    </comment>
    <comment ref="FD17" authorId="1" shapeId="0" xr:uid="{6C859421-A44C-412C-882E-590364589B2C}">
      <text>
        <r>
          <rPr>
            <b/>
            <sz val="8"/>
            <color indexed="81"/>
            <rFont val="Tahoma"/>
            <family val="2"/>
          </rPr>
          <t>Effectif Prévu</t>
        </r>
      </text>
    </comment>
    <comment ref="FE17" authorId="1" shapeId="0" xr:uid="{F0FEA91B-4F5F-4C25-8079-81B64FF3759C}">
      <text>
        <r>
          <rPr>
            <b/>
            <sz val="8"/>
            <color indexed="81"/>
            <rFont val="Tahoma"/>
            <family val="2"/>
          </rPr>
          <t>Effectif Prévu</t>
        </r>
      </text>
    </comment>
    <comment ref="FF17" authorId="1" shapeId="0" xr:uid="{3225B42D-DADF-4115-BDF4-93B9782E733F}">
      <text>
        <r>
          <rPr>
            <b/>
            <sz val="8"/>
            <color indexed="81"/>
            <rFont val="Tahoma"/>
            <family val="2"/>
          </rPr>
          <t>Effectif Prévu</t>
        </r>
      </text>
    </comment>
    <comment ref="FG17" authorId="1" shapeId="0" xr:uid="{D9DAD546-FEDD-4330-AB58-77A19BBF3031}">
      <text>
        <r>
          <rPr>
            <b/>
            <sz val="8"/>
            <color indexed="81"/>
            <rFont val="Tahoma"/>
            <family val="2"/>
          </rPr>
          <t>Effectif Prévu</t>
        </r>
      </text>
    </comment>
    <comment ref="FH17" authorId="1" shapeId="0" xr:uid="{4B5D8AF9-A75D-43C8-A48D-926506A87B61}">
      <text>
        <r>
          <rPr>
            <b/>
            <sz val="8"/>
            <color indexed="81"/>
            <rFont val="Tahoma"/>
            <family val="2"/>
          </rPr>
          <t>Effectif Prévu</t>
        </r>
      </text>
    </comment>
    <comment ref="FI17" authorId="1" shapeId="0" xr:uid="{B15D2F87-42B7-4749-8509-9D446DA51EB9}">
      <text>
        <r>
          <rPr>
            <b/>
            <sz val="8"/>
            <color indexed="81"/>
            <rFont val="Tahoma"/>
            <family val="2"/>
          </rPr>
          <t>Effectif Prévu</t>
        </r>
      </text>
    </comment>
    <comment ref="FJ17" authorId="1" shapeId="0" xr:uid="{539CECB3-9831-45CA-BB58-E7BD4F88476C}">
      <text>
        <r>
          <rPr>
            <b/>
            <sz val="8"/>
            <color indexed="81"/>
            <rFont val="Tahoma"/>
            <family val="2"/>
          </rPr>
          <t>Effectif Prévu</t>
        </r>
      </text>
    </comment>
    <comment ref="FK17" authorId="1" shapeId="0" xr:uid="{FDA30525-4D50-4A32-BD2F-BC9B21A8E73F}">
      <text>
        <r>
          <rPr>
            <b/>
            <sz val="8"/>
            <color indexed="81"/>
            <rFont val="Tahoma"/>
            <family val="2"/>
          </rPr>
          <t>Effectif Prévu</t>
        </r>
      </text>
    </comment>
    <comment ref="FL17" authorId="1" shapeId="0" xr:uid="{61523330-20B3-4D22-B278-F8990177B8D1}">
      <text>
        <r>
          <rPr>
            <b/>
            <sz val="8"/>
            <color indexed="81"/>
            <rFont val="Tahoma"/>
            <family val="2"/>
          </rPr>
          <t>Effectif Prévu</t>
        </r>
      </text>
    </comment>
    <comment ref="FM17" authorId="1" shapeId="0" xr:uid="{9272025D-96EC-48C3-8FF1-8A57428D9FF2}">
      <text>
        <r>
          <rPr>
            <b/>
            <sz val="8"/>
            <color indexed="81"/>
            <rFont val="Tahoma"/>
            <family val="2"/>
          </rPr>
          <t>Effectif Prévu</t>
        </r>
      </text>
    </comment>
    <comment ref="FN17" authorId="1" shapeId="0" xr:uid="{E7CBAD63-DD97-4A9B-AA46-8E25EA13703D}">
      <text>
        <r>
          <rPr>
            <b/>
            <sz val="8"/>
            <color indexed="81"/>
            <rFont val="Tahoma"/>
            <family val="2"/>
          </rPr>
          <t>Effectif Prévu</t>
        </r>
      </text>
    </comment>
    <comment ref="FO17" authorId="1" shapeId="0" xr:uid="{27E20FC1-3BDC-4C29-828D-B3AA83826936}">
      <text>
        <r>
          <rPr>
            <b/>
            <sz val="8"/>
            <color indexed="81"/>
            <rFont val="Tahoma"/>
            <family val="2"/>
          </rPr>
          <t>Effectif Prévu</t>
        </r>
      </text>
    </comment>
    <comment ref="FP17" authorId="1" shapeId="0" xr:uid="{172D6523-B3BD-4004-901C-B39B8F95EF08}">
      <text>
        <r>
          <rPr>
            <b/>
            <sz val="8"/>
            <color indexed="81"/>
            <rFont val="Tahoma"/>
            <family val="2"/>
          </rPr>
          <t>Effectif Prévu</t>
        </r>
      </text>
    </comment>
    <comment ref="FQ17" authorId="1" shapeId="0" xr:uid="{11AC4A3D-68C4-47F3-AEAB-4BE757B7D441}">
      <text>
        <r>
          <rPr>
            <b/>
            <sz val="8"/>
            <color indexed="81"/>
            <rFont val="Tahoma"/>
            <family val="2"/>
          </rPr>
          <t>Effectif Prévu</t>
        </r>
      </text>
    </comment>
    <comment ref="FR17" authorId="1" shapeId="0" xr:uid="{E39AE307-B644-4E4F-A172-2B8D13DDB212}">
      <text>
        <r>
          <rPr>
            <b/>
            <sz val="8"/>
            <color indexed="81"/>
            <rFont val="Tahoma"/>
            <family val="2"/>
          </rPr>
          <t>Effectif Prévu</t>
        </r>
      </text>
    </comment>
    <comment ref="FS17" authorId="1" shapeId="0" xr:uid="{637BCC47-2B34-459E-833D-FF3CF432743B}">
      <text>
        <r>
          <rPr>
            <b/>
            <sz val="8"/>
            <color indexed="81"/>
            <rFont val="Tahoma"/>
            <family val="2"/>
          </rPr>
          <t>Effectif Prévu</t>
        </r>
      </text>
    </comment>
    <comment ref="FT17" authorId="1" shapeId="0" xr:uid="{03199513-60AE-414B-9E6A-E7B022D6BF2B}">
      <text>
        <r>
          <rPr>
            <b/>
            <sz val="8"/>
            <color indexed="81"/>
            <rFont val="Tahoma"/>
            <family val="2"/>
          </rPr>
          <t>Effectif Prévu</t>
        </r>
      </text>
    </comment>
    <comment ref="FU17" authorId="1" shapeId="0" xr:uid="{3F60B383-2DB2-4018-BF7C-134E23645D33}">
      <text>
        <r>
          <rPr>
            <b/>
            <sz val="8"/>
            <color indexed="81"/>
            <rFont val="Tahoma"/>
            <family val="2"/>
          </rPr>
          <t>Effectif Prévu</t>
        </r>
      </text>
    </comment>
    <comment ref="FV17" authorId="1" shapeId="0" xr:uid="{E3F16586-A24B-4ECE-BD1B-3CADAB285FED}">
      <text>
        <r>
          <rPr>
            <b/>
            <sz val="8"/>
            <color indexed="81"/>
            <rFont val="Tahoma"/>
            <family val="2"/>
          </rPr>
          <t>Effectif Prévu</t>
        </r>
      </text>
    </comment>
    <comment ref="FW17" authorId="1" shapeId="0" xr:uid="{32AA3158-BEF0-4C90-9D03-862BC4D73A02}">
      <text>
        <r>
          <rPr>
            <b/>
            <sz val="8"/>
            <color indexed="81"/>
            <rFont val="Tahoma"/>
            <family val="2"/>
          </rPr>
          <t>Effectif Prévu</t>
        </r>
      </text>
    </comment>
    <comment ref="FX17" authorId="1" shapeId="0" xr:uid="{28D93D8F-E31F-4433-9617-495461949282}">
      <text>
        <r>
          <rPr>
            <b/>
            <sz val="8"/>
            <color indexed="81"/>
            <rFont val="Tahoma"/>
            <family val="2"/>
          </rPr>
          <t>Effectif Prévu</t>
        </r>
      </text>
    </comment>
    <comment ref="FY17" authorId="1" shapeId="0" xr:uid="{C5309C00-22DD-4CB0-9A32-6F21A9DD408C}">
      <text>
        <r>
          <rPr>
            <b/>
            <sz val="8"/>
            <color indexed="81"/>
            <rFont val="Tahoma"/>
            <family val="2"/>
          </rPr>
          <t>Effectif Prévu</t>
        </r>
      </text>
    </comment>
    <comment ref="FZ17" authorId="1" shapeId="0" xr:uid="{81F56343-F740-4A97-A51F-CD812BB367DE}">
      <text>
        <r>
          <rPr>
            <b/>
            <sz val="8"/>
            <color indexed="81"/>
            <rFont val="Tahoma"/>
            <family val="2"/>
          </rPr>
          <t>Effectif Prévu</t>
        </r>
      </text>
    </comment>
    <comment ref="GA17" authorId="1" shapeId="0" xr:uid="{97D483C9-EDB2-426A-AB30-F4C23DA70A9F}">
      <text>
        <r>
          <rPr>
            <b/>
            <sz val="8"/>
            <color indexed="81"/>
            <rFont val="Tahoma"/>
            <family val="2"/>
          </rPr>
          <t>Effectif Prévu</t>
        </r>
      </text>
    </comment>
    <comment ref="GB17" authorId="1" shapeId="0" xr:uid="{3895D748-080B-4436-9678-B990B41D0FBE}">
      <text>
        <r>
          <rPr>
            <b/>
            <sz val="8"/>
            <color indexed="81"/>
            <rFont val="Tahoma"/>
            <family val="2"/>
          </rPr>
          <t>Effectif Prévu</t>
        </r>
      </text>
    </comment>
    <comment ref="GC17" authorId="1" shapeId="0" xr:uid="{C068DCB8-D8E1-45DD-B874-6DBB295D996E}">
      <text>
        <r>
          <rPr>
            <b/>
            <sz val="8"/>
            <color indexed="81"/>
            <rFont val="Tahoma"/>
            <family val="2"/>
          </rPr>
          <t>Effectif Prévu</t>
        </r>
      </text>
    </comment>
    <comment ref="GD17" authorId="1" shapeId="0" xr:uid="{7812EEDA-6327-4A33-8323-058ADD022825}">
      <text>
        <r>
          <rPr>
            <b/>
            <sz val="8"/>
            <color indexed="81"/>
            <rFont val="Tahoma"/>
            <family val="2"/>
          </rPr>
          <t>Effectif Prévu</t>
        </r>
      </text>
    </comment>
    <comment ref="GE17" authorId="1" shapeId="0" xr:uid="{3AC3308B-0F19-4F85-BC13-7F4CA4EBE2E6}">
      <text>
        <r>
          <rPr>
            <b/>
            <sz val="8"/>
            <color indexed="81"/>
            <rFont val="Tahoma"/>
            <family val="2"/>
          </rPr>
          <t>Effectif Prévu</t>
        </r>
      </text>
    </comment>
    <comment ref="GF17" authorId="1" shapeId="0" xr:uid="{1CDAD63A-4806-4A61-BDD1-493294A47242}">
      <text>
        <r>
          <rPr>
            <b/>
            <sz val="8"/>
            <color indexed="81"/>
            <rFont val="Tahoma"/>
            <family val="2"/>
          </rPr>
          <t>Effectif Prévu</t>
        </r>
      </text>
    </comment>
    <comment ref="GG17" authorId="1" shapeId="0" xr:uid="{47438189-B5A8-4EE9-8036-1082FF0AF537}">
      <text>
        <r>
          <rPr>
            <b/>
            <sz val="8"/>
            <color indexed="81"/>
            <rFont val="Tahoma"/>
            <family val="2"/>
          </rPr>
          <t>Effectif Prévu</t>
        </r>
      </text>
    </comment>
    <comment ref="GH17" authorId="1" shapeId="0" xr:uid="{15BBFF71-837A-4DA3-8A9A-C77855757CD3}">
      <text>
        <r>
          <rPr>
            <b/>
            <sz val="8"/>
            <color indexed="81"/>
            <rFont val="Tahoma"/>
            <family val="2"/>
          </rPr>
          <t>Effectif Prévu</t>
        </r>
      </text>
    </comment>
    <comment ref="I18" authorId="0" shapeId="0" xr:uid="{1617EA65-A87E-4074-A760-A585F112D1D4}">
      <text>
        <r>
          <rPr>
            <b/>
            <sz val="10"/>
            <color indexed="17"/>
            <rFont val="Tahoma"/>
            <family val="2"/>
          </rPr>
          <t xml:space="preserve">Quantité nécessaire pour le service </t>
        </r>
      </text>
    </comment>
    <comment ref="M18" authorId="0" shapeId="0" xr:uid="{3878534A-0AC1-4DB4-9E3D-1EF1813BF78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N18" authorId="1" shapeId="0" xr:uid="{5669461B-3BE4-4CD3-9BCE-E467AA27286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O18" authorId="1" shapeId="0" xr:uid="{38C6F808-87D4-4635-9D5C-36235B78A37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P18" authorId="1" shapeId="0" xr:uid="{3D8B72DD-2B4B-41BA-8DB9-17BC23DFF0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Q18" authorId="1" shapeId="0" xr:uid="{BA62CD02-D898-41C1-9E68-0EF03D22CAA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R18" authorId="1" shapeId="0" xr:uid="{6A41ED07-5F98-486B-85E6-D0743897B8A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S18" authorId="1" shapeId="0" xr:uid="{F81B97B0-113E-4A11-BFE9-64B7D5205FE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T18" authorId="1" shapeId="0" xr:uid="{378ABFEE-52BA-49D0-87B4-4907D27EAE9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U18" authorId="1" shapeId="0" xr:uid="{D66DD01F-7469-4373-B83D-9B8178ECD79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V18" authorId="1" shapeId="0" xr:uid="{2EFDE244-7966-40F5-957E-C15EC37493D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W18" authorId="1" shapeId="0" xr:uid="{77E0DD2A-9539-4D1D-B49F-1DB5DBAEFCB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X18" authorId="1" shapeId="0" xr:uid="{8EB9B2ED-559B-4CF7-A3B4-0F81476B6DF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Y18" authorId="1" shapeId="0" xr:uid="{69D7AA5E-091E-4D1B-80B8-1A4A5FF8144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Z18" authorId="1" shapeId="0" xr:uid="{3EC86C14-C28C-4D3B-91B3-3F525F41175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A18" authorId="1" shapeId="0" xr:uid="{0E837DAA-DCB7-4D91-9C71-107DBBFD149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B18" authorId="1" shapeId="0" xr:uid="{8EFA0E44-AC08-4DDF-AFF3-2A456C29D1D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C18" authorId="1" shapeId="0" xr:uid="{09C53D44-5A94-4053-8AF2-A08A8BD115F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D18" authorId="1" shapeId="0" xr:uid="{0646488E-812E-4F5D-B381-FBBD8634F20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E18" authorId="1" shapeId="0" xr:uid="{78D36332-727B-4334-A154-5ED55BE95D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F18" authorId="1" shapeId="0" xr:uid="{2E026C80-29B5-4B21-A639-3FE6173BE30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G18" authorId="1" shapeId="0" xr:uid="{E127E2CE-5578-4FCB-8DB4-B21DA955C45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H18" authorId="1" shapeId="0" xr:uid="{002A3FB5-F79B-451B-92A0-627B4415D58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I18" authorId="1" shapeId="0" xr:uid="{8D19B0F8-3A25-493C-A4E2-E56B0C8B61C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J18" authorId="1" shapeId="0" xr:uid="{163ED7F2-73C6-48AC-A355-F3DBFD9192C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K18" authorId="1" shapeId="0" xr:uid="{053706A4-E615-46C4-B9EB-4F9BF0C69F5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L18" authorId="1" shapeId="0" xr:uid="{8C275C76-433F-4FE8-9BE1-E343A9135BD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M18" authorId="1" shapeId="0" xr:uid="{D881AF0D-4D1C-45B6-826D-A1960684755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N18" authorId="1" shapeId="0" xr:uid="{D7E31CC7-7987-4DC0-9563-87D6CA86D99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O18" authorId="1" shapeId="0" xr:uid="{3E3AD9C6-6D60-4D80-921D-AA8365AB6D0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P18" authorId="1" shapeId="0" xr:uid="{306517AA-D24F-4AC9-9995-C668B290EA3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Q18" authorId="1" shapeId="0" xr:uid="{7A558224-C856-4E70-847F-EC8565FEEE5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R18" authorId="1" shapeId="0" xr:uid="{6256D895-6A78-4A59-BD62-E28709BFD38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S18" authorId="1" shapeId="0" xr:uid="{9B51EA5D-5D38-4AF0-99D3-32A25D61AA4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T18" authorId="1" shapeId="0" xr:uid="{36C01800-9721-4590-A958-25CEF05631E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U18" authorId="1" shapeId="0" xr:uid="{09AA2C4D-ECA3-4F2F-BC0B-EC6238A22AD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V18" authorId="1" shapeId="0" xr:uid="{98FBE535-FAE7-4A41-A804-AB098DE964C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W18" authorId="1" shapeId="0" xr:uid="{5D303841-7A98-4CDB-8807-3C18FEFA15F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X18" authorId="1" shapeId="0" xr:uid="{E0218DAF-C830-44D0-B4FF-F6A0CBB614E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Y18" authorId="1" shapeId="0" xr:uid="{36C0D00C-1E65-4920-8E21-FB986825DF5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Z18" authorId="1" shapeId="0" xr:uid="{6AAC79A7-7787-4609-8F50-A4FEBD48AF6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A18" authorId="1" shapeId="0" xr:uid="{6AFE98DF-9244-4483-A0BC-A35170C62AD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B18" authorId="1" shapeId="0" xr:uid="{B011869C-5B43-4934-96CF-2A83333C07B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C18" authorId="1" shapeId="0" xr:uid="{F7B41F4D-0017-4FA6-B990-E91F82BDA18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D18" authorId="1" shapeId="0" xr:uid="{992B2E8F-1B71-4DD9-8155-6C6660ABBCC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E18" authorId="1" shapeId="0" xr:uid="{4CFC06D5-169A-4B4B-9F2E-5A2375653D8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F18" authorId="1" shapeId="0" xr:uid="{2C0A5EFD-59F2-49EA-A54D-435BF1EC998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G18" authorId="1" shapeId="0" xr:uid="{138FE123-6A93-4271-9101-C7F0BDB29FC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H18" authorId="1" shapeId="0" xr:uid="{A39D8D80-F46B-4B25-8F44-678E83E3AA1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I18" authorId="1" shapeId="0" xr:uid="{80ED783A-55B0-429C-88D6-2441F0C4190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J18" authorId="1" shapeId="0" xr:uid="{226717A0-0473-48F7-B86A-2A84BE3C1C3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K18" authorId="1" shapeId="0" xr:uid="{287E98CC-B188-4D04-9F92-C7C108FA649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L18" authorId="1" shapeId="0" xr:uid="{00497062-AB2E-4724-8B21-60684DD3562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M18" authorId="1" shapeId="0" xr:uid="{7C2483C0-5B4D-48C5-8A80-BACAC1ECB38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N18" authorId="1" shapeId="0" xr:uid="{630403BA-D276-4B95-A04E-F081CA26FB9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O18" authorId="1" shapeId="0" xr:uid="{D8380ADF-7D95-4CF6-9E52-48C1EC60FD4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P18" authorId="1" shapeId="0" xr:uid="{DF9B8598-60DD-40D1-8C86-BDA4D3049FB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Q18" authorId="1" shapeId="0" xr:uid="{92D26413-8BA2-49EE-B5DD-E848B078FD9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R18" authorId="1" shapeId="0" xr:uid="{554AFD81-002D-466D-98C2-2A9E78D8508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S18" authorId="1" shapeId="0" xr:uid="{3340C24E-847C-46D1-8FC7-1AFC099B6A0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T18" authorId="1" shapeId="0" xr:uid="{ED2F8D3E-4394-487E-9BDC-5F307155F8F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U18" authorId="1" shapeId="0" xr:uid="{B50A20E1-0291-492D-97BA-D7478CDE067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V18" authorId="1" shapeId="0" xr:uid="{6C3AA0B3-996D-4E2A-AEF6-15FA55F839B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W18" authorId="1" shapeId="0" xr:uid="{EB6BB898-339F-403D-B2A1-229646040C1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X18" authorId="1" shapeId="0" xr:uid="{A94F733C-60AD-4BD1-9C79-0B4E7EAD237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Y18" authorId="1" shapeId="0" xr:uid="{20BF4953-79C2-4D16-A263-9C41C8B5CB1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Z18" authorId="1" shapeId="0" xr:uid="{82F9339E-F9E7-453F-B0C0-039E175DEC8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A18" authorId="1" shapeId="0" xr:uid="{D6E986E6-A984-468C-94C7-83B2C1B439C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B18" authorId="1" shapeId="0" xr:uid="{398FB0C1-D239-49DF-AFDE-B813E6FEF3B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C18" authorId="1" shapeId="0" xr:uid="{0BD49249-A7D1-46B5-83C1-55FD1D9794A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D18" authorId="1" shapeId="0" xr:uid="{46BC6435-FA13-41A6-A0B0-68336B41B49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E18" authorId="1" shapeId="0" xr:uid="{766AB7C2-3680-445E-A4C4-451022327BB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F18" authorId="1" shapeId="0" xr:uid="{0EAA46AC-B544-4752-AB4F-78F414BE5E1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G18" authorId="1" shapeId="0" xr:uid="{3CD68746-A65E-4718-8FE0-08476300C42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H18" authorId="1" shapeId="0" xr:uid="{18E517D2-E932-40EB-ACFC-E52E123D5C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I18" authorId="1" shapeId="0" xr:uid="{663C996D-7EC1-4536-9226-4BA08BD8709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J18" authorId="1" shapeId="0" xr:uid="{E8162C41-1199-4F92-8207-A9FFD981BC7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K18" authorId="1" shapeId="0" xr:uid="{7FE43757-7212-49E3-94D3-EE2E887B6FA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L18" authorId="1" shapeId="0" xr:uid="{AF9C8C4A-4BAA-439E-8961-54329738035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M18" authorId="1" shapeId="0" xr:uid="{33B2D6D4-28AC-474B-9E6D-34647F5C676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N18" authorId="1" shapeId="0" xr:uid="{4634938F-979E-4E30-B508-B3C39B5BA60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O18" authorId="1" shapeId="0" xr:uid="{A74FAF09-BBFB-4A3A-B1F9-5D2180D318B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P18" authorId="1" shapeId="0" xr:uid="{728C448F-DB4F-4CF3-9C6E-4F5CF0ECD65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Q18" authorId="1" shapeId="0" xr:uid="{83E56F3A-C565-481E-9812-1D2F8C9DA28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R18" authorId="1" shapeId="0" xr:uid="{DBC77766-7670-44EC-9C10-B1AD1180B46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S18" authorId="1" shapeId="0" xr:uid="{093BDB23-3625-4E72-9B63-B75F78545A2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T18" authorId="1" shapeId="0" xr:uid="{378D0FDE-BC58-42D3-9B29-18D753734F2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U18" authorId="1" shapeId="0" xr:uid="{8693D882-515A-4D88-99AC-008D8FFE004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V18" authorId="1" shapeId="0" xr:uid="{A34AA3FE-C8FA-495B-BAD3-6BB4435030B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W18" authorId="1" shapeId="0" xr:uid="{2B3F5A3D-BF37-4E01-B2E1-7276F86CA90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X18" authorId="1" shapeId="0" xr:uid="{3C39F6B2-8B23-429F-A97F-B261B1BF199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Y18" authorId="1" shapeId="0" xr:uid="{DC025BA4-78C3-44C0-B130-05A2067CB89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Z18" authorId="1" shapeId="0" xr:uid="{47BF94E9-36F1-4F66-8F47-43F56FDEC3E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A18" authorId="1" shapeId="0" xr:uid="{0409D770-EBF7-4483-A8CF-CB72D896C8C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B18" authorId="1" shapeId="0" xr:uid="{9C111AB5-E224-4C16-8263-DC1202D8E24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C18" authorId="1" shapeId="0" xr:uid="{56A9BF5D-87CE-48C7-981E-9085B465602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D18" authorId="1" shapeId="0" xr:uid="{0ABED2AA-A146-45BC-B770-DD65F45D793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E18" authorId="1" shapeId="0" xr:uid="{E145EC06-0E54-4488-AD83-C3CF7D8FF6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F18" authorId="1" shapeId="0" xr:uid="{9BA4229E-0685-4B92-8800-6FC5A0D7C28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G18" authorId="1" shapeId="0" xr:uid="{A9B04269-E643-4C85-873E-D5897997BD3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H18" authorId="1" shapeId="0" xr:uid="{3B91C824-4BF8-4981-8FE1-EA6B36429D2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I18" authorId="1" shapeId="0" xr:uid="{680A9A6A-4D32-4CDB-8D2A-CC6650E8F91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J18" authorId="1" shapeId="0" xr:uid="{78BB74D7-DD2B-4F54-B5F7-60CB7A766B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K18" authorId="1" shapeId="0" xr:uid="{E3D63230-04C7-4C5F-97A6-190FAD59132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L18" authorId="1" shapeId="0" xr:uid="{D7088C58-340D-4088-9D7F-1A3BA545F30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M18" authorId="1" shapeId="0" xr:uid="{31C79C8F-23D1-420D-8FDA-45F78DB13D9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N18" authorId="1" shapeId="0" xr:uid="{3103AA2F-7964-4727-B472-6FC92689D2A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O18" authorId="1" shapeId="0" xr:uid="{D407EBCA-3339-4AFD-9271-5F40E8AED89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P18" authorId="1" shapeId="0" xr:uid="{C0AF6736-CC71-4317-8844-4757BFC8347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Q18" authorId="1" shapeId="0" xr:uid="{54BB1BD7-AC94-4BF3-BA5F-FCD6A875AAB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R18" authorId="1" shapeId="0" xr:uid="{22FBADB4-37A4-4417-B041-58697A2B58F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S18" authorId="1" shapeId="0" xr:uid="{03C819B6-8ADB-4862-9A0B-CC6BC45CE86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T18" authorId="1" shapeId="0" xr:uid="{0DAE7ED5-8D61-4688-8D17-732FACDB1F8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U18" authorId="1" shapeId="0" xr:uid="{19F14331-3A66-447B-9657-FD4D61C7A53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V18" authorId="1" shapeId="0" xr:uid="{34B3C2F6-3812-4C06-ADA3-C3D5E783C49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W18" authorId="1" shapeId="0" xr:uid="{C798A438-DBD7-45A6-86D6-A411F339574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X18" authorId="1" shapeId="0" xr:uid="{0909CFCC-A901-4C4B-9EE3-FE1B81B9DDE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Y18" authorId="1" shapeId="0" xr:uid="{71EF5CF3-4D41-4EE8-9DC7-4BBB8E98691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Z18" authorId="1" shapeId="0" xr:uid="{538D7CBB-53A6-4B0C-B0C3-4F63154B211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A18" authorId="1" shapeId="0" xr:uid="{95DA97D0-641A-40F6-B490-6151D73566E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B18" authorId="1" shapeId="0" xr:uid="{71EC8BA1-99B7-47BE-B00C-DF5BBC1A896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C18" authorId="1" shapeId="0" xr:uid="{39EBA5E8-1F54-4C83-A05F-B33617D7B09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D18" authorId="1" shapeId="0" xr:uid="{CA233907-6A10-4774-8D68-88DBF065C07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E18" authorId="1" shapeId="0" xr:uid="{30114357-5DBA-4FB0-971C-BC0FA0AB8DB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F18" authorId="1" shapeId="0" xr:uid="{6BF20482-F5D1-4661-A36C-36127FEFFB3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G18" authorId="1" shapeId="0" xr:uid="{45EE723A-C0A7-4A01-B6A4-E77F0A19B01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H18" authorId="1" shapeId="0" xr:uid="{08136F16-FBAF-4248-80FA-8694FAFD7AA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I18" authorId="1" shapeId="0" xr:uid="{7EF61EB0-4576-4270-8CCA-9B42039484A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J18" authorId="1" shapeId="0" xr:uid="{9296C9A6-F4D0-4C1F-932A-50DCE707D9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K18" authorId="1" shapeId="0" xr:uid="{F29F1561-0D84-496F-8C6C-CF6DECDFAD3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L18" authorId="1" shapeId="0" xr:uid="{094B091E-D35A-4579-9715-67AB2F8EBF1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M18" authorId="1" shapeId="0" xr:uid="{9AC8A02E-C80F-4445-97F8-21CD1826709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N18" authorId="1" shapeId="0" xr:uid="{F59C42AB-F182-4D33-86B2-7B59E6AC613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O18" authorId="1" shapeId="0" xr:uid="{8E8B80DA-F783-4412-B64F-FE5188A1976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P18" authorId="1" shapeId="0" xr:uid="{0E70CD1D-E67D-4688-9CB0-509B6031B35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Q18" authorId="1" shapeId="0" xr:uid="{BC0D4441-26C6-4E3B-BB58-C4B8B26F26F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R18" authorId="1" shapeId="0" xr:uid="{70BE9113-EA97-4321-A4E9-26E4A0F2094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S18" authorId="1" shapeId="0" xr:uid="{AB080954-1D94-4160-AE7E-8CE4D346D00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T18" authorId="1" shapeId="0" xr:uid="{85EF5147-2E38-4C19-91AD-73F3D74C6F1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U18" authorId="1" shapeId="0" xr:uid="{ECEA905A-A2B5-4F66-A8EE-0F7DE13034E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V18" authorId="1" shapeId="0" xr:uid="{560BDD88-27D5-472E-B92B-656E77ADDC6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W18" authorId="1" shapeId="0" xr:uid="{A2173016-B303-4921-9EAD-B61FEA1D733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X18" authorId="1" shapeId="0" xr:uid="{92E5D60A-B511-46AA-860E-B0FF00DB71A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Y18" authorId="1" shapeId="0" xr:uid="{1DF07027-491D-49EF-ADE2-E8E756D1637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Z18" authorId="1" shapeId="0" xr:uid="{1C7A5D5C-7169-4478-BCDA-165BFBBCD41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A18" authorId="1" shapeId="0" xr:uid="{677631E0-37F9-4131-BA74-303DF5274C8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B18" authorId="1" shapeId="0" xr:uid="{813E61A1-3088-4707-89F9-EE8547E9C73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C18" authorId="1" shapeId="0" xr:uid="{A78D83E5-C526-43C1-836F-4809088E6F0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D18" authorId="1" shapeId="0" xr:uid="{798307CB-3646-44B5-A1A7-985F41F2D4C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E18" authorId="1" shapeId="0" xr:uid="{7C796F32-F37D-4E98-949A-638E5CE8B09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F18" authorId="1" shapeId="0" xr:uid="{5077F304-A28A-494C-8E8D-04FD908080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G18" authorId="1" shapeId="0" xr:uid="{43FFB243-73E2-4D54-A390-5804D58ED9E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H18" authorId="1" shapeId="0" xr:uid="{F40568BF-BA6C-4D17-89CC-A6B55B909C8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I18" authorId="1" shapeId="0" xr:uid="{21817DA6-0BF8-44B0-BBD5-AD8E5245A78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J18" authorId="1" shapeId="0" xr:uid="{5749BF45-371D-4DCD-A40A-EA50D07D62F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K18" authorId="1" shapeId="0" xr:uid="{D951727E-99E7-409F-A632-3C9C2D57B44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L18" authorId="1" shapeId="0" xr:uid="{7F54DEF5-0F03-489A-8F6D-133FC26A0F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M18" authorId="1" shapeId="0" xr:uid="{00A94861-4550-465E-9E64-87E9BE51CE8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N18" authorId="1" shapeId="0" xr:uid="{F1C925D5-C68E-466B-8C02-5FA0B9C0F2C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O18" authorId="1" shapeId="0" xr:uid="{17F27057-3858-4809-B2B7-940C0254F67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P18" authorId="1" shapeId="0" xr:uid="{3CB4CCF4-1E90-491D-936C-C84D54E9CE8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Q18" authorId="1" shapeId="0" xr:uid="{3F336A29-B51D-429C-8479-B601BF1561B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R18" authorId="1" shapeId="0" xr:uid="{69DB7144-48D6-44F7-B7D7-0EBEB46E05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S18" authorId="1" shapeId="0" xr:uid="{28FB846C-2534-4D55-8A8E-1767515F567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T18" authorId="1" shapeId="0" xr:uid="{F1070895-2C3C-4332-8238-DFF71DE6429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U18" authorId="1" shapeId="0" xr:uid="{879433C9-5298-45D1-9A96-21DF4323A4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V18" authorId="1" shapeId="0" xr:uid="{2E22AF8E-F8F2-427C-9E94-D3E60984936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W18" authorId="1" shapeId="0" xr:uid="{D8724930-B81B-4F0D-9638-0C96CEE4AAB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X18" authorId="1" shapeId="0" xr:uid="{53569020-4797-4462-BC3A-12E692FBE86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Y18" authorId="1" shapeId="0" xr:uid="{8C50FA53-21F6-4367-9BC0-B714BE96830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Z18" authorId="1" shapeId="0" xr:uid="{3FB22881-52F2-4A1C-9E65-5FCB70C31CF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A18" authorId="1" shapeId="0" xr:uid="{27C3FDCD-3857-44D8-895E-7C7A74F08C4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B18" authorId="1" shapeId="0" xr:uid="{922BE574-239F-4FB9-B0EF-BF00FD5316B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C18" authorId="1" shapeId="0" xr:uid="{5EE63007-6630-4804-AE7C-78E49BD99E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D18" authorId="1" shapeId="0" xr:uid="{A36C604D-B4A0-4851-A585-127976D74A2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E18" authorId="1" shapeId="0" xr:uid="{200DDA5A-8B0E-4B7A-B345-350043967B9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F18" authorId="1" shapeId="0" xr:uid="{E49303C5-D552-4122-84E7-1E64C6C9446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G18" authorId="1" shapeId="0" xr:uid="{E64ECE34-BE39-4DD6-9012-E58D5528F05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H18" authorId="1" shapeId="0" xr:uid="{2C8894D2-7AA0-48A6-AC88-06D839934D3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M19" authorId="0" shapeId="0" xr:uid="{4186BD12-FE45-48C9-8AC2-0D29DFC644EE}">
      <text>
        <r>
          <rPr>
            <b/>
            <sz val="10"/>
            <color indexed="81"/>
            <rFont val="Tahoma"/>
            <family val="2"/>
          </rPr>
          <t>EFFECTIFS actualisés à dupliquer pour les effectifs réels du client</t>
        </r>
        <r>
          <rPr>
            <b/>
            <sz val="10"/>
            <color indexed="17"/>
            <rFont val="Tahoma"/>
            <family val="2"/>
          </rPr>
          <t xml:space="preserve">
</t>
        </r>
      </text>
    </comment>
    <comment ref="N19" authorId="1" shapeId="0" xr:uid="{0FEBF3F8-15B4-49D6-B3A3-8B7543C75BC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O19" authorId="1" shapeId="0" xr:uid="{AD03AF7E-A12B-4864-BAA0-7C0CD4E1C92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P19" authorId="1" shapeId="0" xr:uid="{0FADC805-19EA-4B9C-A066-00B0BA4D626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Q19" authorId="1" shapeId="0" xr:uid="{06C04C15-BEFC-4C6E-B1AB-21B4CE74EAE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R19" authorId="1" shapeId="0" xr:uid="{C9B828F7-5DF5-4F55-B3C6-594B500231B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S19" authorId="1" shapeId="0" xr:uid="{96655BFB-F47F-43C7-B3E8-C8C17267F7A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T19" authorId="1" shapeId="0" xr:uid="{2481E81B-6947-4814-90D6-2AC2323868A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U19" authorId="1" shapeId="0" xr:uid="{E1B8596F-F702-4C4E-954D-E8D445B2A3C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V19" authorId="1" shapeId="0" xr:uid="{20A80285-C11F-46CF-94E8-A30A5FD4302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W19" authorId="1" shapeId="0" xr:uid="{7AD701F6-F83D-4908-A114-B63EE0C5E9A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X19" authorId="1" shapeId="0" xr:uid="{688B17DA-1677-4945-B425-29A8DECCFDB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Y19" authorId="1" shapeId="0" xr:uid="{53D728D2-E245-4F8E-87BC-E825E70BF61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Z19" authorId="1" shapeId="0" xr:uid="{D9789C54-65F6-4CCB-AB57-0A7E98A5889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A19" authorId="1" shapeId="0" xr:uid="{192CDD77-1F3A-4DDA-B893-A972BF1647E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B19" authorId="1" shapeId="0" xr:uid="{115B971E-B1CD-4D80-9AEE-DD0BF3691B8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C19" authorId="1" shapeId="0" xr:uid="{0956BABB-B08F-4E2E-9DCF-6B9502097E9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D19" authorId="1" shapeId="0" xr:uid="{BB21E6C8-CCF7-4A83-93AE-366F38316F3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E19" authorId="1" shapeId="0" xr:uid="{8766D5D4-7A33-468C-84E0-4B036D74B98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F19" authorId="1" shapeId="0" xr:uid="{CE73858E-8F96-422F-9931-86D7B2B61D9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G19" authorId="1" shapeId="0" xr:uid="{4E00E01F-577F-44E1-B292-238803733FE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H19" authorId="1" shapeId="0" xr:uid="{E4BD328A-30E9-4220-B83B-5B2EBD9A414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I19" authorId="1" shapeId="0" xr:uid="{785928DC-CA8E-4426-AA9C-B920DB569FB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J19" authorId="1" shapeId="0" xr:uid="{6F747AE7-97C7-4AE4-994E-350DA69AFE2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K19" authorId="1" shapeId="0" xr:uid="{89A47A96-5DE6-494A-ADB4-E796AE5CD7F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L19" authorId="1" shapeId="0" xr:uid="{6C4DAD99-5261-410B-94DB-4E1918DDCD7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M19" authorId="1" shapeId="0" xr:uid="{3C78D8B5-B2BE-4B8E-B6B0-4E87D07B0AF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N19" authorId="1" shapeId="0" xr:uid="{AA71FE86-5EE0-421D-A428-8B1BF57560F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O19" authorId="1" shapeId="0" xr:uid="{20C13908-B7E9-4565-92C9-7FA59AE112B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P19" authorId="1" shapeId="0" xr:uid="{9C97A775-1748-4061-BF2E-A89EA96B8D4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Q19" authorId="1" shapeId="0" xr:uid="{22E78B11-1389-4D41-8B96-A63F1049AE9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R19" authorId="1" shapeId="0" xr:uid="{26F20B53-1F4F-4BAD-8493-D7811289A1D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S19" authorId="1" shapeId="0" xr:uid="{62BD4DCD-B4C4-40D3-AB3D-415A4678A0A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T19" authorId="1" shapeId="0" xr:uid="{209ABB9E-B71A-4571-8941-5E96F6A948C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U19" authorId="1" shapeId="0" xr:uid="{EC0E0F3E-F958-41D2-9A12-AD3117FE35B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V19" authorId="1" shapeId="0" xr:uid="{5BF8BC7C-5C8C-4F6D-9F5A-0E22EC65C46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W19" authorId="1" shapeId="0" xr:uid="{2B9E270F-0D27-4160-B6E5-C3C685840DB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X19" authorId="1" shapeId="0" xr:uid="{160F87D0-08A5-428A-9BAB-F2B07C979EE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Y19" authorId="1" shapeId="0" xr:uid="{3C97E60A-29D4-4305-9D0B-AA1CFD62FAF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AZ19" authorId="1" shapeId="0" xr:uid="{FC2B6850-F667-4DC8-929B-DBCC4FA4763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A19" authorId="1" shapeId="0" xr:uid="{EDA9E7AB-A0AA-409F-9675-42BDB5D0204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B19" authorId="1" shapeId="0" xr:uid="{A0DB40CE-35CB-4EDA-8FD6-BB25274D1E4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C19" authorId="1" shapeId="0" xr:uid="{65A96E97-7655-411E-99D9-C403F71556C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D19" authorId="1" shapeId="0" xr:uid="{CD10694D-2823-47D5-8745-528E352B8F0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E19" authorId="1" shapeId="0" xr:uid="{9C33E292-4990-4A8F-8D96-D29B7AF6EEE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F19" authorId="1" shapeId="0" xr:uid="{213E5DA2-C7CA-4594-BBB7-00785D6C669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G19" authorId="1" shapeId="0" xr:uid="{98188AE0-5EE8-434D-A27E-7E9BC223C4C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H19" authorId="1" shapeId="0" xr:uid="{E2F8E24F-EBFF-43C6-BAD0-B40A0D71B2F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I19" authorId="1" shapeId="0" xr:uid="{771D75AA-188A-4DD4-8936-74679D4974F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J19" authorId="1" shapeId="0" xr:uid="{6EBD4AF3-51A7-450E-92ED-62E1C97DDE7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K19" authorId="1" shapeId="0" xr:uid="{27BE0884-26B9-444B-B1D3-A3B02C0EDA5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L19" authorId="1" shapeId="0" xr:uid="{DC7225AB-D203-4374-AFE3-F1663C5744C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M19" authorId="1" shapeId="0" xr:uid="{076700F7-BDED-4FCA-9457-CCEBEEE2FA9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N19" authorId="1" shapeId="0" xr:uid="{DCA44161-3615-424E-AAAE-127FABCA819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O19" authorId="1" shapeId="0" xr:uid="{B2BCC609-9B09-4E7B-B8EC-88121B854D9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P19" authorId="1" shapeId="0" xr:uid="{8CA3790F-502E-4E89-BA18-22A4BE8C17B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Q19" authorId="1" shapeId="0" xr:uid="{8C0514EE-D36B-4A5F-8A2C-4381A8A9E7F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R19" authorId="1" shapeId="0" xr:uid="{D89080F4-B02E-45E6-89CE-1F40440BF24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S19" authorId="1" shapeId="0" xr:uid="{515C1A03-5C7D-43B8-AD53-5D3E684B515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T19" authorId="1" shapeId="0" xr:uid="{50D88C29-7506-414C-896C-EB626CC608D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U19" authorId="1" shapeId="0" xr:uid="{DA9C23D7-93E6-4C8F-8314-CA37B67BF01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V19" authorId="1" shapeId="0" xr:uid="{FE50215A-BA32-4C61-8A1E-6393E8FB60A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W19" authorId="1" shapeId="0" xr:uid="{7F8CEF64-C691-4EFF-B409-4EED4971494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X19" authorId="1" shapeId="0" xr:uid="{89713C62-A175-4AEA-8BF2-6A90B265B4B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Y19" authorId="1" shapeId="0" xr:uid="{3CC7E7EE-A67C-4E16-9EB9-26E42AE5162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Z19" authorId="1" shapeId="0" xr:uid="{5E3BA121-B801-42A9-88D0-DD47FC50CAC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A19" authorId="1" shapeId="0" xr:uid="{EE8C7C57-E67D-496B-94E5-F4E4E85AFDA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B19" authorId="1" shapeId="0" xr:uid="{EE736C46-C67D-4A1D-80B5-34FC9EE4CBF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C19" authorId="1" shapeId="0" xr:uid="{4853AAA1-6D2F-4BAF-83E0-3A441600DA2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D19" authorId="1" shapeId="0" xr:uid="{D7918F3A-B243-40D2-B75E-442D47FBFA2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E19" authorId="1" shapeId="0" xr:uid="{FEDB4A96-FE90-4C95-BECB-120082BDCF6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F19" authorId="1" shapeId="0" xr:uid="{DF14B7BF-AE0B-4EE1-871F-7AB44A65AAE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G19" authorId="1" shapeId="0" xr:uid="{5C4CFE25-E35C-4B02-88AE-C2282584A18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H19" authorId="1" shapeId="0" xr:uid="{30E39B2D-0D01-45B7-B72B-40264CD8804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I19" authorId="1" shapeId="0" xr:uid="{639834C5-A458-4073-9A79-72248F5B9C1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J19" authorId="1" shapeId="0" xr:uid="{904DA2B5-7061-4A38-9B66-4657D270B65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K19" authorId="1" shapeId="0" xr:uid="{DAC19F6A-FCDC-485C-B804-C6E12F5CCED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L19" authorId="1" shapeId="0" xr:uid="{F14D537C-C251-4CE8-B279-47763D08ED5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M19" authorId="1" shapeId="0" xr:uid="{FE8BF9BB-4654-4A58-8DDB-6C8B45AC581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N19" authorId="1" shapeId="0" xr:uid="{2E350A7E-1C4E-4DB9-939B-3B7B1A9AD5C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O19" authorId="1" shapeId="0" xr:uid="{6BD2330E-C251-465C-8149-89988E0A3FA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P19" authorId="1" shapeId="0" xr:uid="{E48A188C-3DCB-4DB3-BF95-E721130A51B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Q19" authorId="1" shapeId="0" xr:uid="{5B8C288E-C509-40A7-A04F-14ADD9F02CD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R19" authorId="1" shapeId="0" xr:uid="{CC779EA8-F186-4631-9A6A-58179909255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S19" authorId="1" shapeId="0" xr:uid="{49B01D92-5760-4D74-9756-643622EA37B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T19" authorId="1" shapeId="0" xr:uid="{750E7BB3-8FC5-423C-A008-EC15A68A2AA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U19" authorId="1" shapeId="0" xr:uid="{FFA8F7E1-F903-461B-852E-890125E2C8B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V19" authorId="1" shapeId="0" xr:uid="{AEC78FB1-A8BF-4E8C-A840-EB9A14EF5D4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W19" authorId="1" shapeId="0" xr:uid="{4A119FA2-27FC-4646-8F6D-58BBEF8C9E3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X19" authorId="1" shapeId="0" xr:uid="{BBF10398-5FF5-4F8B-81C6-781F5E076DD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Y19" authorId="1" shapeId="0" xr:uid="{09339C95-C169-4000-B003-C94190E8179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CZ19" authorId="1" shapeId="0" xr:uid="{9EE33205-7A61-49BA-9F19-15B2C16BC93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A19" authorId="1" shapeId="0" xr:uid="{B8666DE7-CCEB-45D4-AC23-F4D26AFDACB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B19" authorId="1" shapeId="0" xr:uid="{7C0CE930-EAC0-4FAD-B029-D47411A1F0B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C19" authorId="1" shapeId="0" xr:uid="{BC8BC517-1CE5-44BF-AD0A-67AA815D96B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D19" authorId="1" shapeId="0" xr:uid="{D16E4DFB-0D4E-40E4-A694-27AD43B3E68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E19" authorId="1" shapeId="0" xr:uid="{69AA10DB-27CB-4F2F-81C4-E1EC08CB49F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F19" authorId="1" shapeId="0" xr:uid="{E1E3E40F-1308-49DB-8C55-A70CE4388BD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G19" authorId="1" shapeId="0" xr:uid="{8D15B2E4-EC2F-4AB9-92A8-00C04FD66C2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H19" authorId="1" shapeId="0" xr:uid="{ED4EF5B0-8C51-4159-A5F2-0059A5A2F27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I19" authorId="1" shapeId="0" xr:uid="{7E89E0AF-E8E8-44AF-AF3C-CF0B6C0B05C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J19" authorId="1" shapeId="0" xr:uid="{EE2A7446-3C22-4E00-AF68-05CA9F93299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K19" authorId="1" shapeId="0" xr:uid="{832C0721-C073-4A30-A7B1-A6DF0C85F41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L19" authorId="1" shapeId="0" xr:uid="{F74974BF-E8CD-4A65-80CC-900A1408875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M19" authorId="1" shapeId="0" xr:uid="{104D0C6D-80B6-43D7-9869-C42E026F53F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N19" authorId="1" shapeId="0" xr:uid="{77434EB3-061B-4719-960C-EAF66E357E1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O19" authorId="1" shapeId="0" xr:uid="{CF22104B-8A2C-4503-8C84-BAB6876375C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P19" authorId="1" shapeId="0" xr:uid="{F968B600-FB9C-4DC9-81B9-2E7E15FFB63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Q19" authorId="1" shapeId="0" xr:uid="{61BA2F00-3BEA-44E9-A013-54C635A9C24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R19" authorId="1" shapeId="0" xr:uid="{2094BB04-97EA-4544-9EF0-C7FD8D818D8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S19" authorId="1" shapeId="0" xr:uid="{09D68C8A-BEE8-4331-A1EB-D2ED91E203C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T19" authorId="1" shapeId="0" xr:uid="{C361214A-4E59-4AA7-A783-75CBAC38CE2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U19" authorId="1" shapeId="0" xr:uid="{84EA6F02-39E0-472B-93FD-18DD4E5D204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V19" authorId="1" shapeId="0" xr:uid="{F5AB9756-D592-4272-8DFC-6F31BE7B4D5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W19" authorId="1" shapeId="0" xr:uid="{23871AB2-7477-4B00-97B2-ED1BEC4AEC7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X19" authorId="1" shapeId="0" xr:uid="{50310622-9C31-4AFE-ACC3-8EABE82A57F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Y19" authorId="1" shapeId="0" xr:uid="{AA63F53D-AFD9-452F-AF98-E9E63677C5D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Z19" authorId="1" shapeId="0" xr:uid="{5461DB60-7FDA-4E3B-BE29-351358854C7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A19" authorId="1" shapeId="0" xr:uid="{018D888E-A663-4799-BE18-218B767F131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B19" authorId="1" shapeId="0" xr:uid="{D5ED29B4-0477-4EA3-82D3-22506CE4BE0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C19" authorId="1" shapeId="0" xr:uid="{F838B402-E290-47B9-9172-47CA421ACC6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D19" authorId="1" shapeId="0" xr:uid="{DD1808F0-D24E-4AB4-8335-2563C817FE6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E19" authorId="1" shapeId="0" xr:uid="{11B93299-E1AB-4FBC-9158-208E1C7B6A2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F19" authorId="1" shapeId="0" xr:uid="{EE0A654C-2AAE-43F4-B6ED-B14796392B1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G19" authorId="1" shapeId="0" xr:uid="{78AE3288-2BE4-48BB-A8B8-5950513AF39D}">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H19" authorId="1" shapeId="0" xr:uid="{9AC6A2EF-E187-4FED-A121-D1B9AA14811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I19" authorId="1" shapeId="0" xr:uid="{202547D0-6410-4070-BE5A-CA78A0D8DAB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J19" authorId="1" shapeId="0" xr:uid="{F30A4D00-32BD-47BC-BE2B-92253247C58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K19" authorId="1" shapeId="0" xr:uid="{1F9833EF-637B-4FDD-9BE9-9C533C56EBC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L19" authorId="1" shapeId="0" xr:uid="{A00A380E-4888-4784-93CC-A3A90FFF551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M19" authorId="1" shapeId="0" xr:uid="{662F9346-0F35-44C3-AF4E-6FFE21EE92D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N19" authorId="1" shapeId="0" xr:uid="{E75D90D0-3478-49E5-A785-596F9111DDE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O19" authorId="1" shapeId="0" xr:uid="{19245138-9FB7-42EC-BB7E-1B90B4FAA52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P19" authorId="1" shapeId="0" xr:uid="{0366C754-81CD-42AC-9B66-386D94E24E6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Q19" authorId="1" shapeId="0" xr:uid="{0377D41B-DA83-4E03-A3BD-0C377522A37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R19" authorId="1" shapeId="0" xr:uid="{C542633C-CF7E-4394-BD97-E69A05530A0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S19" authorId="1" shapeId="0" xr:uid="{455076AB-B570-46CC-B87F-A7D725201CB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T19" authorId="1" shapeId="0" xr:uid="{54CC4EF5-4EF8-430F-B178-CEBAAF396164}">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U19" authorId="1" shapeId="0" xr:uid="{EA8246B2-B3C9-4193-91C7-26AD309D2DA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V19" authorId="1" shapeId="0" xr:uid="{060E7AD6-3584-40AC-9119-75334DE0905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W19" authorId="1" shapeId="0" xr:uid="{F22F5907-1F7E-4566-8146-889D2B17700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X19" authorId="1" shapeId="0" xr:uid="{ABB1D0BC-B611-4703-A19F-1132BA59886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Y19" authorId="1" shapeId="0" xr:uid="{248A09CC-EC8A-4952-B421-1CBE7F1A3D6F}">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EZ19" authorId="1" shapeId="0" xr:uid="{8FAA0DAF-B23E-4034-A227-5E9B3E89971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A19" authorId="1" shapeId="0" xr:uid="{548E7DB5-EE7C-45AC-A7D5-E09D54824B2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B19" authorId="1" shapeId="0" xr:uid="{9354F8F7-BB04-4EE1-BB1D-BFB0D5C6765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C19" authorId="1" shapeId="0" xr:uid="{FB33C51D-8C0E-4426-94A5-E1ED3A9AE82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D19" authorId="1" shapeId="0" xr:uid="{1201C48C-99F1-4CDA-BEC9-98CB2694E831}">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E19" authorId="1" shapeId="0" xr:uid="{65851F2C-ABAD-43D0-8AEB-1C4E7CC39F8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F19" authorId="1" shapeId="0" xr:uid="{DD071EDA-B01E-4431-B9BD-63EA8B65561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G19" authorId="1" shapeId="0" xr:uid="{EC18ECD8-968F-4527-81C7-B3542DDAED1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H19" authorId="1" shapeId="0" xr:uid="{99996056-F06A-4979-85B9-3A37E4412CB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I19" authorId="1" shapeId="0" xr:uid="{8AAAA8C4-34C2-4DF5-BDC5-D39994B5D44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J19" authorId="1" shapeId="0" xr:uid="{7C760FC7-308E-4B0C-8F38-990F82D180E3}">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K19" authorId="1" shapeId="0" xr:uid="{64637165-6F4A-4B8B-AAEE-C1AF2300DF8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L19" authorId="1" shapeId="0" xr:uid="{8F96FE58-803B-4294-8641-15EA7BD08FC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M19" authorId="1" shapeId="0" xr:uid="{E488456C-0DCA-4AF4-A5E5-17C128FF116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N19" authorId="1" shapeId="0" xr:uid="{182F4B25-6635-4D65-8118-F4AEAD91513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O19" authorId="1" shapeId="0" xr:uid="{84BBC427-482F-4B27-A723-FFA3E0A08E75}">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P19" authorId="1" shapeId="0" xr:uid="{130B1459-AD9B-402C-9A18-F3130DB27A6E}">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Q19" authorId="1" shapeId="0" xr:uid="{C3004B2B-6718-4171-ABCA-38DA8486C74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R19" authorId="1" shapeId="0" xr:uid="{E00A126E-9C62-4CE2-9CB7-33922DEDD55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S19" authorId="1" shapeId="0" xr:uid="{BB30476C-6A88-43ED-A6D7-E51B1AC35696}">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T19" authorId="1" shapeId="0" xr:uid="{B80128CD-3947-45B8-A6A5-C6F8AD31C96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U19" authorId="1" shapeId="0" xr:uid="{3468DCF8-9616-4285-8807-6BC5980073C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V19" authorId="1" shapeId="0" xr:uid="{4EA21453-D471-4B85-AD56-CB4B69726579}">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W19" authorId="1" shapeId="0" xr:uid="{6AB093BF-EE2E-4E25-AA9B-3D6C9E483CC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X19" authorId="1" shapeId="0" xr:uid="{80840CA5-8567-45FA-BC02-DBBF826B68A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Y19" authorId="1" shapeId="0" xr:uid="{6852277D-AB07-4591-8B64-E1C580A559F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Z19" authorId="1" shapeId="0" xr:uid="{6EF7AFCB-9FBE-4575-8444-BC12835B4D1B}">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A19" authorId="1" shapeId="0" xr:uid="{89D82981-B13D-4204-A0E8-CF0371B3669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B19" authorId="1" shapeId="0" xr:uid="{881D51CE-9836-4939-96E3-F28B8CF59EAA}">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C19" authorId="1" shapeId="0" xr:uid="{3C264879-ABB7-4B73-A972-99271F1D9252}">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D19" authorId="1" shapeId="0" xr:uid="{D6A00A81-A9A2-43A4-88F2-727B9D0401F0}">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E19" authorId="1" shapeId="0" xr:uid="{0AF5B19C-7A7F-4C78-B571-6F8D92515078}">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F19" authorId="1" shapeId="0" xr:uid="{925E4D3F-2156-40D9-AEBF-52DA851BC88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G19" authorId="1" shapeId="0" xr:uid="{E9A8EA8C-11F7-4F3A-8A0D-D9BCA6AE4647}">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GH19" authorId="1" shapeId="0" xr:uid="{22B9DA23-79CC-4C42-B66A-861C2D0EFF7C}">
      <text>
        <r>
          <rPr>
            <b/>
            <sz val="10"/>
            <color indexed="81"/>
            <rFont val="Tahoma"/>
            <family val="2"/>
          </rPr>
          <t>Effectif  à dupliquer</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D24" authorId="0" shapeId="0" xr:uid="{0C194AEB-AA55-4A39-BF9A-462728FFB6B4}">
      <text>
        <r>
          <rPr>
            <b/>
            <sz val="8"/>
            <color indexed="81"/>
            <rFont val="Tahoma"/>
            <family val="2"/>
          </rPr>
          <t>NOM DU PLAT</t>
        </r>
        <r>
          <rPr>
            <sz val="8"/>
            <color indexed="81"/>
            <rFont val="Tahoma"/>
            <family val="2"/>
          </rPr>
          <t xml:space="preserve">
</t>
        </r>
      </text>
    </comment>
    <comment ref="C25" authorId="0" shapeId="0" xr:uid="{5408DA51-D8B5-4E14-AC37-DA92922858E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25" authorId="0" shapeId="0" xr:uid="{8B06FBB0-45C3-413A-B15E-1A51E7CFAC7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25" authorId="0" shapeId="0" xr:uid="{1F9E7786-29DC-4A03-81FF-752189831CE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25" authorId="0" shapeId="0" xr:uid="{65541659-CD32-416D-A09E-0F8EA6D5ABEC}">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25" authorId="0" shapeId="0" xr:uid="{38E30EE2-5F14-4070-9DF0-62297A9976C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25" authorId="0" shapeId="0" xr:uid="{87345DEA-01E8-4AD5-9849-73F436DCCA3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25" authorId="1" shapeId="0" xr:uid="{081045A7-150C-49F8-82B3-1A81F8403C1F}">
      <text>
        <r>
          <rPr>
            <sz val="8"/>
            <color indexed="10"/>
            <rFont val="Tahoma"/>
            <family val="2"/>
          </rPr>
          <t>RAB:
Effectifs Fixes / Constantes ou autre pour simulation oo précaution,</t>
        </r>
        <r>
          <rPr>
            <sz val="8"/>
            <color indexed="81"/>
            <rFont val="Tahoma"/>
            <family val="2"/>
          </rPr>
          <t xml:space="preserve">
</t>
        </r>
      </text>
    </comment>
    <comment ref="C26" authorId="1" shapeId="0" xr:uid="{83085B95-0C15-4F63-82A4-D2F08CC56C9F}">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D26" authorId="1" shapeId="0" xr:uid="{AEA38145-0CD4-4F24-ABEB-610F841DB8A2}">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d'enfants de Maternelle</t>
        </r>
        <r>
          <rPr>
            <b/>
            <sz val="8"/>
            <color indexed="12"/>
            <rFont val="Tahoma"/>
            <family val="2"/>
          </rPr>
          <t xml:space="preserve">
OU
</t>
        </r>
        <r>
          <rPr>
            <sz val="8"/>
            <color indexed="12"/>
            <rFont val="Tahoma"/>
            <family val="2"/>
          </rPr>
          <t xml:space="preserve">Vous voulez servir quel grammage par Enfant de Maternelle
 </t>
        </r>
        <r>
          <rPr>
            <sz val="8"/>
            <rFont val="Arial"/>
            <family val="2"/>
          </rPr>
          <t>(Poids exprimés en Kg  Exp : 0.05 Kg pour 50 Grammes)</t>
        </r>
        <r>
          <rPr>
            <sz val="8"/>
            <color indexed="12"/>
            <rFont val="Tahoma"/>
            <family val="2"/>
          </rPr>
          <t xml:space="preserve">
</t>
        </r>
      </text>
    </comment>
    <comment ref="E26" authorId="1" shapeId="0" xr:uid="{850BD65D-753A-4574-BF08-591B38744126}">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 enfants du Primaire</t>
        </r>
        <r>
          <rPr>
            <b/>
            <sz val="8"/>
            <color indexed="12"/>
            <rFont val="Tahoma"/>
            <family val="2"/>
          </rPr>
          <t xml:space="preserve">
OU
</t>
        </r>
        <r>
          <rPr>
            <sz val="8"/>
            <color indexed="12"/>
            <rFont val="Tahoma"/>
            <family val="2"/>
          </rPr>
          <t>Vous voulez servir quel grammage par Enfant du Primaire</t>
        </r>
        <r>
          <rPr>
            <sz val="8"/>
            <rFont val="Arial"/>
            <family val="2"/>
          </rPr>
          <t>(Poids exprimés en Kg  Exp : 0.05 Kg pour 50 Grammes)</t>
        </r>
        <r>
          <rPr>
            <sz val="8"/>
            <color indexed="12"/>
            <rFont val="Tahoma"/>
            <family val="2"/>
          </rPr>
          <t xml:space="preserve">
</t>
        </r>
      </text>
    </comment>
    <comment ref="F26" authorId="1" shapeId="0" xr:uid="{30FCA220-54DB-46A6-98D1-6079CD609639}">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d'Adultes sédentaires</t>
        </r>
        <r>
          <rPr>
            <b/>
            <sz val="8"/>
            <color indexed="12"/>
            <rFont val="Tahoma"/>
            <family val="2"/>
          </rPr>
          <t xml:space="preserve">
OU
</t>
        </r>
        <r>
          <rPr>
            <sz val="8"/>
            <color indexed="12"/>
            <rFont val="Tahoma"/>
            <family val="2"/>
          </rPr>
          <t xml:space="preserve">Vous voulez servir quel grammage par Adulte sédentaire </t>
        </r>
        <r>
          <rPr>
            <sz val="8"/>
            <rFont val="Arial"/>
            <family val="2"/>
          </rPr>
          <t>(Poids exprimés en Kg  Exp : 0.05 Kg pour 50 Grammes)</t>
        </r>
        <r>
          <rPr>
            <sz val="8"/>
            <color indexed="12"/>
            <rFont val="Tahoma"/>
            <family val="2"/>
          </rPr>
          <t xml:space="preserve">
</t>
        </r>
      </text>
    </comment>
    <comment ref="G26" authorId="1" shapeId="0" xr:uid="{3A948B79-C0CF-4B78-A566-624FDFCB9B6F}">
      <text>
        <r>
          <rPr>
            <b/>
            <sz val="8"/>
            <color indexed="81"/>
            <rFont val="Tahoma"/>
            <family val="2"/>
          </rPr>
          <t xml:space="preserve"> </t>
        </r>
        <r>
          <rPr>
            <b/>
            <sz val="8"/>
            <color indexed="12"/>
            <rFont val="Tahoma"/>
            <family val="2"/>
          </rPr>
          <t xml:space="preserve">Au Choix
</t>
        </r>
        <r>
          <rPr>
            <sz val="8"/>
            <color indexed="12"/>
            <rFont val="Tahoma"/>
            <family val="2"/>
          </rPr>
          <t xml:space="preserve">Vous servez la recette pour combien d'Adultes+ (travailleur de force ou Repas amélioré,Banquet </t>
        </r>
        <r>
          <rPr>
            <sz val="8"/>
            <rFont val="Arial"/>
            <family val="2"/>
          </rPr>
          <t>etc.</t>
        </r>
        <r>
          <rPr>
            <sz val="8"/>
            <color indexed="12"/>
            <rFont val="Tahoma"/>
            <family val="2"/>
          </rPr>
          <t xml:space="preserve">)
</t>
        </r>
        <r>
          <rPr>
            <b/>
            <sz val="8"/>
            <color indexed="12"/>
            <rFont val="Tahoma"/>
            <family val="2"/>
          </rPr>
          <t xml:space="preserve">OU
</t>
        </r>
        <r>
          <rPr>
            <sz val="8"/>
            <color indexed="12"/>
            <rFont val="Tahoma"/>
            <family val="2"/>
          </rPr>
          <t xml:space="preserve">Vous voulez servir quel grammage parAdulte + (travailleur de force ou Repas améliorés,Banquets </t>
        </r>
        <r>
          <rPr>
            <sz val="8"/>
            <rFont val="Arial"/>
            <family val="2"/>
          </rPr>
          <t>etc</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H26" authorId="1" shapeId="0" xr:uid="{693DFD1F-B13C-466C-958E-0ED6D5642663}">
      <text>
        <r>
          <rPr>
            <b/>
            <sz val="8"/>
            <color indexed="81"/>
            <rFont val="Tahoma"/>
            <family val="2"/>
          </rPr>
          <t xml:space="preserve"> </t>
        </r>
        <r>
          <rPr>
            <b/>
            <sz val="8"/>
            <color indexed="12"/>
            <rFont val="Tahoma"/>
            <family val="2"/>
          </rPr>
          <t xml:space="preserve">Au Choix
</t>
        </r>
        <r>
          <rPr>
            <sz val="8"/>
            <color indexed="12"/>
            <rFont val="Tahoma"/>
            <family val="2"/>
          </rPr>
          <t>Vous servez la recette pour combien de Foyers (Personnes Agées)</t>
        </r>
        <r>
          <rPr>
            <b/>
            <sz val="8"/>
            <color indexed="12"/>
            <rFont val="Tahoma"/>
            <family val="2"/>
          </rPr>
          <t xml:space="preserve">
OU
</t>
        </r>
        <r>
          <rPr>
            <sz val="8"/>
            <color indexed="12"/>
            <rFont val="Tahoma"/>
            <family val="2"/>
          </rPr>
          <t xml:space="preserve">Vous voulez servir quel grammage par Personne Agée </t>
        </r>
        <r>
          <rPr>
            <sz val="8"/>
            <rFont val="Arial"/>
            <family val="2"/>
          </rPr>
          <t>(Poids exprimés en Kg  Exp : 0.05 Kg pour 50 Grammes)</t>
        </r>
        <r>
          <rPr>
            <sz val="8"/>
            <color indexed="12"/>
            <rFont val="Tahoma"/>
            <family val="2"/>
          </rPr>
          <t xml:space="preserve">
</t>
        </r>
      </text>
    </comment>
    <comment ref="I26" authorId="1" shapeId="0" xr:uid="{0295E28B-8E65-4711-A0A6-16C9DBA387C3}">
      <text>
        <r>
          <rPr>
            <sz val="8"/>
            <color indexed="10"/>
            <rFont val="Tahoma"/>
            <family val="2"/>
          </rPr>
          <t>Effectifs Fixes / Constantes</t>
        </r>
        <r>
          <rPr>
            <sz val="8"/>
            <color indexed="81"/>
            <rFont val="Tahoma"/>
            <family val="2"/>
          </rPr>
          <t xml:space="preserve">
</t>
        </r>
      </text>
    </comment>
    <comment ref="L26" authorId="1" shapeId="0" xr:uid="{8D8DBBBD-55ED-413E-B2F4-BEF80057AAB6}">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M26" authorId="1" shapeId="0" xr:uid="{CB1DEFA9-8746-4B90-A5F6-8B4ECDE9EE0D}">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GI26" authorId="1" shapeId="0" xr:uid="{E3B7664B-3497-4A45-A1F8-E8FFD8EED177}">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C27" authorId="0" shapeId="0" xr:uid="{F3075579-46D7-4815-9242-FBE906230C38}">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27" authorId="0" shapeId="0" xr:uid="{6A9F08C6-2889-4643-9C19-AF633C315814}">
      <text>
        <r>
          <rPr>
            <b/>
            <sz val="10"/>
            <color indexed="17"/>
            <rFont val="Tahoma"/>
            <family val="2"/>
          </rPr>
          <t xml:space="preserve">Effectif
M </t>
        </r>
        <r>
          <rPr>
            <sz val="10"/>
            <color indexed="17"/>
            <rFont val="Tahoma"/>
            <family val="2"/>
          </rPr>
          <t xml:space="preserve">: enfants maternelle
</t>
        </r>
      </text>
    </comment>
    <comment ref="E27" authorId="0" shapeId="0" xr:uid="{E485DBC3-16D1-419B-8606-9139062478A8}">
      <text>
        <r>
          <rPr>
            <b/>
            <sz val="10"/>
            <color indexed="17"/>
            <rFont val="Tahoma"/>
            <family val="2"/>
          </rPr>
          <t xml:space="preserve">Effectif
</t>
        </r>
        <r>
          <rPr>
            <b/>
            <sz val="10"/>
            <color indexed="17"/>
            <rFont val="Tahoma"/>
            <family val="2"/>
          </rPr>
          <t xml:space="preserve">P </t>
        </r>
        <r>
          <rPr>
            <sz val="10"/>
            <color indexed="17"/>
            <rFont val="Tahoma"/>
            <family val="2"/>
          </rPr>
          <t xml:space="preserve">: enfants école primaire
</t>
        </r>
      </text>
    </comment>
    <comment ref="F27" authorId="0" shapeId="0" xr:uid="{73391CB2-1C87-4EF5-BA33-92C78058DF10}">
      <text>
        <r>
          <rPr>
            <b/>
            <sz val="10"/>
            <color indexed="17"/>
            <rFont val="Tahoma"/>
            <family val="2"/>
          </rPr>
          <t xml:space="preserve">Effectif
</t>
        </r>
        <r>
          <rPr>
            <b/>
            <sz val="10"/>
            <color indexed="17"/>
            <rFont val="Tahoma"/>
            <family val="2"/>
          </rPr>
          <t>A :</t>
        </r>
        <r>
          <rPr>
            <sz val="10"/>
            <color indexed="17"/>
            <rFont val="Tahoma"/>
            <family val="2"/>
          </rPr>
          <t xml:space="preserve"> adultes sédentaies</t>
        </r>
      </text>
    </comment>
    <comment ref="G27" authorId="0" shapeId="0" xr:uid="{19333D5E-0E88-42AF-9FB8-6DED4C4BF9A9}">
      <text>
        <r>
          <rPr>
            <b/>
            <sz val="10"/>
            <color indexed="17"/>
            <rFont val="Tahoma"/>
            <family val="2"/>
          </rPr>
          <t xml:space="preserve">Effectif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text>
    </comment>
    <comment ref="H27" authorId="0" shapeId="0" xr:uid="{D47FFF10-FBC7-4626-9722-1522603663D9}">
      <text>
        <r>
          <rPr>
            <b/>
            <sz val="10"/>
            <color indexed="17"/>
            <rFont val="Tahoma"/>
            <family val="2"/>
          </rPr>
          <t xml:space="preserve">Effectif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27" authorId="1" shapeId="0" xr:uid="{3B530197-9D43-45CD-8855-FF217B064347}">
      <text>
        <r>
          <rPr>
            <sz val="8"/>
            <color indexed="10"/>
            <rFont val="Tahoma"/>
            <family val="2"/>
          </rPr>
          <t>RAB:
Effectifs Fixes / Constantes ou autre pour simulation oo précaution,</t>
        </r>
        <r>
          <rPr>
            <sz val="8"/>
            <color indexed="81"/>
            <rFont val="Tahoma"/>
            <family val="2"/>
          </rPr>
          <t xml:space="preserve">
</t>
        </r>
      </text>
    </comment>
    <comment ref="L27" authorId="0" shapeId="0" xr:uid="{2F6874C2-C542-43E1-B6C5-21CB8292892D}">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M27" authorId="0" shapeId="0" xr:uid="{D741E285-DFAC-425A-A4BC-F9C6548B83D1}">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I27" authorId="0" shapeId="0" xr:uid="{2F4C2C6B-2CC0-47E1-9846-85C311D33E18}">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28" authorId="0" shapeId="0" xr:uid="{32BB2BB3-0191-4507-80B6-05DA5E5F20AE}">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E28" authorId="0" shapeId="0" xr:uid="{A4D38871-E887-458B-9D47-6EBA55673D67}">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F28" authorId="0" shapeId="0" xr:uid="{1CD0286D-CAEE-4524-BDD0-5499F34B2F3E}">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G28" authorId="0" shapeId="0" xr:uid="{EB97F340-E82C-4EB5-906B-303CE0630719}">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H28" authorId="0" shapeId="0" xr:uid="{D3C8C85F-AC2B-4228-A1A7-204458D7310A}">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I28" authorId="0" shapeId="0" xr:uid="{F5FB50EF-C6DA-4F5A-B1E5-AA8EC519069F}">
      <text>
        <r>
          <rPr>
            <b/>
            <sz val="10"/>
            <color indexed="17"/>
            <rFont val="Tahoma"/>
            <family val="2"/>
          </rPr>
          <t xml:space="preserve">Quantités à servir pour :
</t>
        </r>
        <r>
          <rPr>
            <sz val="10"/>
            <color indexed="17"/>
            <rFont val="Tahoma"/>
            <family val="2"/>
          </rPr>
          <t>l'effectif qui vous sert d'appoint ou pour simulation</t>
        </r>
      </text>
    </comment>
    <comment ref="F30" authorId="1" shapeId="0" xr:uid="{47FF6B6D-8EE1-4EE0-AF20-E9469B5CCC99}">
      <text>
        <r>
          <rPr>
            <b/>
            <sz val="8"/>
            <color indexed="10"/>
            <rFont val="Tahoma"/>
            <family val="2"/>
          </rPr>
          <t>Conversion FTBE en nombre de parts Adultes pour fiches de fabrication</t>
        </r>
        <r>
          <rPr>
            <sz val="8"/>
            <color indexed="81"/>
            <rFont val="Tahoma"/>
            <family val="2"/>
          </rPr>
          <t xml:space="preserve">
</t>
        </r>
      </text>
    </comment>
    <comment ref="C31" authorId="0" shapeId="0" xr:uid="{69B56766-F0D5-4456-B20F-03073DA622F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31" authorId="0" shapeId="0" xr:uid="{DAECB935-BC93-453E-9AEA-74D75F9534C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31" authorId="0" shapeId="0" xr:uid="{47F7B146-3682-4F5D-BBC4-39D8AD3BE42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31" authorId="0" shapeId="0" xr:uid="{AFFB3F0C-5220-4696-ACE0-C24E64BD219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31" authorId="0" shapeId="0" xr:uid="{C0BD48DF-AE85-46B9-9D4D-0F25C8D42C7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31" authorId="0" shapeId="0" xr:uid="{05049FAA-8415-413F-9D84-53F8F4D7439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31" authorId="1" shapeId="0" xr:uid="{29A8C61E-42F2-43F3-8F35-C387FE0FB503}">
      <text>
        <r>
          <rPr>
            <sz val="8"/>
            <color indexed="10"/>
            <rFont val="Tahoma"/>
            <family val="2"/>
          </rPr>
          <t>RAB:
Effectifs Fixes / Constantes ou autre pour simulation oo précaution,</t>
        </r>
        <r>
          <rPr>
            <sz val="8"/>
            <color indexed="81"/>
            <rFont val="Tahoma"/>
            <family val="2"/>
          </rPr>
          <t xml:space="preserve">
</t>
        </r>
      </text>
    </comment>
    <comment ref="C32" authorId="0" shapeId="0" xr:uid="{D77CC24F-E507-4942-8EEB-6B07FAA65D1B}">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32" authorId="0" shapeId="0" xr:uid="{9A83C2AD-43BC-48A6-8F22-185F9AD9DF52}">
      <text>
        <r>
          <rPr>
            <b/>
            <sz val="10"/>
            <color indexed="17"/>
            <rFont val="Tahoma"/>
            <family val="2"/>
          </rPr>
          <t xml:space="preserve">Effectif
M </t>
        </r>
        <r>
          <rPr>
            <sz val="10"/>
            <color indexed="17"/>
            <rFont val="Tahoma"/>
            <family val="2"/>
          </rPr>
          <t xml:space="preserve">: enfants maternelle
</t>
        </r>
      </text>
    </comment>
    <comment ref="E32" authorId="0" shapeId="0" xr:uid="{FB3FB79E-4022-4B95-93B7-4E51A372F544}">
      <text>
        <r>
          <rPr>
            <b/>
            <sz val="10"/>
            <color indexed="17"/>
            <rFont val="Tahoma"/>
            <family val="2"/>
          </rPr>
          <t xml:space="preserve">Effectif
</t>
        </r>
        <r>
          <rPr>
            <b/>
            <sz val="10"/>
            <color indexed="17"/>
            <rFont val="Tahoma"/>
            <family val="2"/>
          </rPr>
          <t xml:space="preserve">P </t>
        </r>
        <r>
          <rPr>
            <sz val="10"/>
            <color indexed="17"/>
            <rFont val="Tahoma"/>
            <family val="2"/>
          </rPr>
          <t xml:space="preserve">: enfants école primaire
</t>
        </r>
      </text>
    </comment>
    <comment ref="F32" authorId="0" shapeId="0" xr:uid="{30E86780-67A6-414A-8481-9BF9E3291150}">
      <text>
        <r>
          <rPr>
            <b/>
            <sz val="10"/>
            <color indexed="17"/>
            <rFont val="Tahoma"/>
            <family val="2"/>
          </rPr>
          <t xml:space="preserve">Effectif
</t>
        </r>
        <r>
          <rPr>
            <b/>
            <sz val="10"/>
            <color indexed="17"/>
            <rFont val="Tahoma"/>
            <family val="2"/>
          </rPr>
          <t>A :</t>
        </r>
        <r>
          <rPr>
            <sz val="10"/>
            <color indexed="17"/>
            <rFont val="Tahoma"/>
            <family val="2"/>
          </rPr>
          <t xml:space="preserve"> adultes sédentaies</t>
        </r>
      </text>
    </comment>
    <comment ref="G32" authorId="0" shapeId="0" xr:uid="{25979EDE-5A59-4518-A0B0-1FF4386BF60A}">
      <text>
        <r>
          <rPr>
            <b/>
            <sz val="10"/>
            <color indexed="17"/>
            <rFont val="Tahoma"/>
            <family val="2"/>
          </rPr>
          <t xml:space="preserve">Effectif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text>
    </comment>
    <comment ref="H32" authorId="0" shapeId="0" xr:uid="{7F1420A1-61BE-4CBB-8C4C-66D958A1C5D3}">
      <text>
        <r>
          <rPr>
            <b/>
            <sz val="10"/>
            <color indexed="17"/>
            <rFont val="Tahoma"/>
            <family val="2"/>
          </rPr>
          <t xml:space="preserve">Effectif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32" authorId="1" shapeId="0" xr:uid="{67C49881-5B7C-463D-A900-B0CCF83272EC}">
      <text>
        <r>
          <rPr>
            <b/>
            <sz val="8"/>
            <color indexed="10"/>
            <rFont val="Tahoma"/>
            <family val="2"/>
          </rPr>
          <t>EFFECTIF TOTAL</t>
        </r>
        <r>
          <rPr>
            <sz val="8"/>
            <color indexed="81"/>
            <rFont val="Tahoma"/>
            <family val="2"/>
          </rPr>
          <t xml:space="preserve">
</t>
        </r>
      </text>
    </comment>
    <comment ref="D33" authorId="0" shapeId="0" xr:uid="{B8CDE338-6EEA-4212-8FD6-BD4D1895AB8F}">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E33" authorId="0" shapeId="0" xr:uid="{A739AEE4-ACE3-44C9-9EA5-09A4E616C628}">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F33" authorId="0" shapeId="0" xr:uid="{9762CA5D-1988-4CC1-B89A-91B5161B65F0}">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G33" authorId="0" shapeId="0" xr:uid="{4DD28685-6872-430A-A2C3-DA4A005E9D2D}">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H33" authorId="0" shapeId="0" xr:uid="{8675F4D6-D80D-48A4-997E-589C2306BD0A}">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I33" authorId="0" shapeId="0" xr:uid="{C60FA9A7-0B69-4BFF-98FA-18F817F8D7A8}">
      <text>
        <r>
          <rPr>
            <b/>
            <sz val="10"/>
            <color indexed="17"/>
            <rFont val="Tahoma"/>
            <family val="2"/>
          </rPr>
          <t xml:space="preserve">Quantités à servir pour :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Foyers, personnes agées; nos Ainés; grammages souvent assimilés aux enfants des écoles primaires</t>
        </r>
      </text>
    </comment>
    <comment ref="J33" authorId="0" shapeId="0" xr:uid="{4EF80943-027B-4F94-A9F6-0A18566B6D55}">
      <text>
        <r>
          <rPr>
            <b/>
            <sz val="10"/>
            <color indexed="17"/>
            <rFont val="Tahoma"/>
            <family val="2"/>
          </rPr>
          <t xml:space="preserve">Quantités nécessaire pour :
</t>
        </r>
        <r>
          <rPr>
            <sz val="10"/>
            <color indexed="17"/>
            <rFont val="Tahoma"/>
            <family val="2"/>
          </rPr>
          <t xml:space="preserve">l'effectif  </t>
        </r>
      </text>
    </comment>
    <comment ref="D34" authorId="0" shapeId="0" xr:uid="{3BE582BF-9802-4483-811F-B22A0D8137D9}">
      <text>
        <r>
          <rPr>
            <b/>
            <sz val="10"/>
            <color indexed="17"/>
            <rFont val="Tahoma"/>
            <family val="2"/>
          </rPr>
          <t>Nb de contenants</t>
        </r>
        <r>
          <rPr>
            <sz val="10"/>
            <color indexed="17"/>
            <rFont val="Tahoma"/>
            <family val="2"/>
          </rPr>
          <t xml:space="preserve">
</t>
        </r>
      </text>
    </comment>
    <comment ref="E34" authorId="0" shapeId="0" xr:uid="{A6C186F9-D169-4D48-A343-1A1186508E89}">
      <text>
        <r>
          <rPr>
            <b/>
            <sz val="10"/>
            <color indexed="17"/>
            <rFont val="Tahoma"/>
            <family val="2"/>
          </rPr>
          <t>Nb de contenants</t>
        </r>
        <r>
          <rPr>
            <sz val="10"/>
            <color indexed="17"/>
            <rFont val="Tahoma"/>
            <family val="2"/>
          </rPr>
          <t xml:space="preserve">
</t>
        </r>
      </text>
    </comment>
    <comment ref="F34" authorId="0" shapeId="0" xr:uid="{1A8869D3-839C-44A8-84AE-E09C0AF06140}">
      <text>
        <r>
          <rPr>
            <b/>
            <sz val="10"/>
            <color indexed="17"/>
            <rFont val="Tahoma"/>
            <family val="2"/>
          </rPr>
          <t>Nb de contenants</t>
        </r>
        <r>
          <rPr>
            <sz val="10"/>
            <color indexed="17"/>
            <rFont val="Tahoma"/>
            <family val="2"/>
          </rPr>
          <t xml:space="preserve">
</t>
        </r>
      </text>
    </comment>
    <comment ref="G34" authorId="0" shapeId="0" xr:uid="{9D4FA397-86B6-4145-978D-A7B2A456BD10}">
      <text>
        <r>
          <rPr>
            <b/>
            <sz val="10"/>
            <color indexed="17"/>
            <rFont val="Tahoma"/>
            <family val="2"/>
          </rPr>
          <t>Nb de contenants</t>
        </r>
        <r>
          <rPr>
            <sz val="10"/>
            <color indexed="17"/>
            <rFont val="Tahoma"/>
            <family val="2"/>
          </rPr>
          <t xml:space="preserve">
</t>
        </r>
      </text>
    </comment>
    <comment ref="H34" authorId="0" shapeId="0" xr:uid="{CDABF055-6312-409F-A5E7-BA5F6A17CEDD}">
      <text>
        <r>
          <rPr>
            <b/>
            <sz val="10"/>
            <color indexed="17"/>
            <rFont val="Tahoma"/>
            <family val="2"/>
          </rPr>
          <t>Nb de contenants</t>
        </r>
        <r>
          <rPr>
            <sz val="10"/>
            <color indexed="17"/>
            <rFont val="Tahoma"/>
            <family val="2"/>
          </rPr>
          <t xml:space="preserve">
</t>
        </r>
      </text>
    </comment>
    <comment ref="J34" authorId="0" shapeId="0" xr:uid="{D42523FA-72E9-4313-A796-9514243A264A}">
      <text>
        <r>
          <rPr>
            <b/>
            <sz val="10"/>
            <color indexed="17"/>
            <rFont val="Tahoma"/>
            <family val="2"/>
          </rPr>
          <t xml:space="preserve">Quantités nécessaire pour :
</t>
        </r>
        <r>
          <rPr>
            <sz val="10"/>
            <color indexed="17"/>
            <rFont val="Tahoma"/>
            <family val="2"/>
          </rPr>
          <t xml:space="preserve">l'effectif  </t>
        </r>
      </text>
    </comment>
    <comment ref="E35" authorId="1" shapeId="0" xr:uid="{33F8907A-A452-4FA9-ABF1-ECDBBDA516D9}">
      <text>
        <r>
          <rPr>
            <b/>
            <sz val="8"/>
            <color indexed="10"/>
            <rFont val="Tahoma"/>
            <family val="2"/>
          </rPr>
          <t>Conversion en nombre de parts Adultes pour fiches de fabrication</t>
        </r>
        <r>
          <rPr>
            <sz val="8"/>
            <color indexed="81"/>
            <rFont val="Tahoma"/>
            <family val="2"/>
          </rPr>
          <t xml:space="preserve">
</t>
        </r>
      </text>
    </comment>
    <comment ref="I35" authorId="0" shapeId="0" xr:uid="{CBCDF56D-9405-4271-99CD-BF709A1E39A8}">
      <text>
        <r>
          <rPr>
            <b/>
            <sz val="10"/>
            <color indexed="17"/>
            <rFont val="Tahoma"/>
            <family val="2"/>
          </rPr>
          <t xml:space="preserve">Quantité  que vous avez servi </t>
        </r>
      </text>
    </comment>
    <comment ref="J35" authorId="0" shapeId="0" xr:uid="{61B09A33-1163-410C-924B-6E6CA8DF9955}">
      <text>
        <r>
          <rPr>
            <b/>
            <sz val="10"/>
            <color indexed="17"/>
            <rFont val="Tahoma"/>
            <family val="2"/>
          </rPr>
          <t xml:space="preserve">Quantité nécessaire pour le service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Joël Leboucher</author>
    <author>Chef de production</author>
    <author>Leboucher.joel@wanadoo.fr</author>
    <author>*</author>
  </authors>
  <commentList>
    <comment ref="E135" authorId="0" shapeId="0" xr:uid="{6240469E-0A6C-4FD2-9C28-A88FE39B234A}">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E154" authorId="1" shapeId="0" xr:uid="{A50464DF-2DCB-428D-945D-1B5D360C648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54" authorId="1" shapeId="0" xr:uid="{C1761BCD-D73E-4E9E-8590-67FCBC66D03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154" authorId="1" shapeId="0" xr:uid="{70EB7AF1-F723-43D4-ADD7-65521693F01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154" authorId="1" shapeId="0" xr:uid="{0058747D-BE68-4E01-966A-37A6F9E31BF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I154" authorId="1" shapeId="0" xr:uid="{55B02E43-61AE-4E57-9E5A-496FE14573A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54" authorId="2" shapeId="0" xr:uid="{C79ABF8B-6A16-45A1-AFF4-AF48FD8B0E60}">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D200" authorId="3" shapeId="0" xr:uid="{42BC1226-852B-4E1C-8703-904E45426BFA}">
      <text>
        <r>
          <rPr>
            <b/>
            <sz val="8"/>
            <color indexed="81"/>
            <rFont val="Tahoma"/>
            <family val="2"/>
          </rPr>
          <t>*:DATE:</t>
        </r>
        <r>
          <rPr>
            <sz val="8"/>
            <color indexed="81"/>
            <rFont val="Tahoma"/>
            <family val="2"/>
          </rPr>
          <t xml:space="preserve">
</t>
        </r>
        <r>
          <rPr>
            <sz val="10"/>
            <color indexed="81"/>
            <rFont val="Tahoma"/>
            <family val="2"/>
          </rPr>
          <t>Saisissez la date sous forme 01/11 ou 12/11</t>
        </r>
        <r>
          <rPr>
            <sz val="8"/>
            <color indexed="81"/>
            <rFont val="Tahoma"/>
            <family val="2"/>
          </rPr>
          <t xml:space="preserve">
</t>
        </r>
      </text>
    </comment>
    <comment ref="B204" authorId="1" shapeId="0" xr:uid="{0D39DBB2-23F4-4B09-8C53-CEABD39BB86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04" authorId="1" shapeId="0" xr:uid="{0993F9BD-1433-458B-9F42-CDF732C3258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204" authorId="2" shapeId="0" xr:uid="{84869396-B185-4B8E-92D5-54B5780F6BD7}">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205" authorId="1" shapeId="0" xr:uid="{C5E0F92E-4E3E-4496-AFB1-98EAF46DA6B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05" authorId="1" shapeId="0" xr:uid="{9324C7DA-8E3A-44AA-A37A-93A5B04276A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205" authorId="2" shapeId="0" xr:uid="{D695983A-22A7-4BB2-8DD8-7C53AE7089A9}">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206" authorId="1" shapeId="0" xr:uid="{1C02B79F-BFC8-42AE-B66D-5E46D9E9631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06" authorId="1" shapeId="0" xr:uid="{808F0595-6C42-4296-B00A-75D3D2098A3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206" authorId="2" shapeId="0" xr:uid="{9AE7EA72-3CD2-4C3F-8790-D9EA6AD6126E}">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207" authorId="1" shapeId="0" xr:uid="{3D7C217A-CD39-4E9B-A37A-7862E3F7998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07" authorId="1" shapeId="0" xr:uid="{D135B140-C5C3-4291-8E7A-BD94D6616FF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207" authorId="2" shapeId="0" xr:uid="{F47F9D11-ACFB-4727-A689-B586288B2AA9}">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208" authorId="1" shapeId="0" xr:uid="{6DD8DDB0-93BA-49B4-835D-B88BE02A92E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08" authorId="1" shapeId="0" xr:uid="{31D9417D-C17D-4A19-8618-2B70B7B0DF1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208" authorId="2" shapeId="0" xr:uid="{F9B5F8B3-1741-4F14-8E71-3901A42A7D40}">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209" authorId="2" shapeId="0" xr:uid="{972CAF7D-8A03-4653-B91E-0F63728CEFD9}">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J209" authorId="2" shapeId="0" xr:uid="{8B8AC260-8166-4BAE-B3A3-F41CA7E88A5D}">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K209" authorId="2" shapeId="0" xr:uid="{3DA47962-7072-47BD-A4C0-93ED8799797F}">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K210" authorId="2" shapeId="0" xr:uid="{69FA9D0F-0EE0-4B73-A0D0-612F891EC08B}">
      <text>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B215" authorId="1" shapeId="0" xr:uid="{0CA88B07-61E3-4BA8-AC44-543CEFF2435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15" authorId="1" shapeId="0" xr:uid="{7E2FBF2D-548E-46A4-9971-64E1FB39E37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16" authorId="1" shapeId="0" xr:uid="{0E15581C-6C46-4FB7-9AA6-DA7BA9E2BA7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16" authorId="1" shapeId="0" xr:uid="{5007E264-5954-48CE-A5FB-7AE94CAD14A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17" authorId="1" shapeId="0" xr:uid="{6D27DE7C-7FC9-438D-9725-4A393E6516D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17" authorId="1" shapeId="0" xr:uid="{53C795FB-9A2B-43C3-ADD8-3855D41153E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18" authorId="1" shapeId="0" xr:uid="{C7827F33-3F5A-4F8C-8C53-A43C83C530D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18" authorId="1" shapeId="0" xr:uid="{6FDB7BB9-886A-4AA0-BFB6-30E5B1B0515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19" authorId="1" shapeId="0" xr:uid="{CD9CE4AC-F4F9-45A5-BDE8-B98AF915CC9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19" authorId="1" shapeId="0" xr:uid="{3D691EF7-5489-473A-998E-790E967E9E5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20" authorId="2" shapeId="0" xr:uid="{71AACB49-0F08-44C9-8A19-BEBC88E03E1A}">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J220" authorId="2" shapeId="0" xr:uid="{E05C3DC3-F699-47C7-B012-2EF47DCF9DB0}">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C224" authorId="1" shapeId="0" xr:uid="{CE18C878-60AA-4616-92CD-9E1DA72CD2C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224" authorId="1" shapeId="0" xr:uid="{52883173-7C51-4807-ADA9-1F18B872639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224" authorId="1" shapeId="0" xr:uid="{5B2CE156-8A36-4882-86A5-67A1BC94C47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224" authorId="1" shapeId="0" xr:uid="{86B746BA-BA73-49FA-BCA5-B4C3C013F1C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224" authorId="1" shapeId="0" xr:uid="{66DF278C-7075-417E-8440-075DC937734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224" authorId="2" shapeId="0" xr:uid="{C5238071-F3A2-4EA4-9BD1-D37FD7009B15}">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K227" authorId="1" shapeId="0" xr:uid="{A1AFAA54-7B0A-4FCD-8A41-E4885CD55224}">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O227" authorId="1" shapeId="0" xr:uid="{829FB5C2-984E-4928-B9FE-74B780F62C62}">
      <text>
        <r>
          <rPr>
            <b/>
            <sz val="10"/>
            <color indexed="81"/>
            <rFont val="Tahoma"/>
            <family val="2"/>
          </rPr>
          <t>EFFECTIFS actualisés à dupliquer pour les effectifs réels du client</t>
        </r>
        <r>
          <rPr>
            <b/>
            <sz val="10"/>
            <color indexed="17"/>
            <rFont val="Tahoma"/>
            <family val="2"/>
          </rPr>
          <t xml:space="preserve">
</t>
        </r>
      </text>
    </comment>
    <comment ref="P227" authorId="2" shapeId="0" xr:uid="{C187518B-3FBD-4711-B55D-F58382BAFA9B}">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B228" authorId="1" shapeId="0" xr:uid="{77778B39-0FEE-47FE-B8DD-9C60A430A5A9}">
      <text>
        <r>
          <rPr>
            <sz val="10"/>
            <color indexed="12"/>
            <rFont val="Tahoma"/>
            <family val="2"/>
          </rPr>
          <t xml:space="preserve">les sites ont été numérotés en fonction de l'ordre des tournées de livraisons 
 N° de  code ou de référence du site ou du client à livrer
 Le n° est composé de façon suivante:
 100  pour la première livraison
 200 pour le seconde livraison
 Même si c'est le même véhicule qui est utilisé.
 300 - 400 et ainsi de suite
 Dans chaque centaine : 
 01 pour le premier site à charger au fond du camion
 02 pour le second site à charger en partant du fond
 et ainsi de suite jusqu'aux portes 
 Exp: 212
 2° départ de camion de la journée
 12° site ou client chargé dans le véhicule
 ATTENTION : le 1° Client à livrer doit se situer près des portes; il ne pourra pas avoir le N°2 01 MAIS 212
</t>
        </r>
      </text>
    </comment>
    <comment ref="C228" authorId="2" shapeId="0" xr:uid="{6EFCCDD2-0F8F-4F11-99C6-11400C45D2AA}">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F228" authorId="0" shapeId="0" xr:uid="{F9A9607F-A779-4B2F-B15A-158CF269D7F5}">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28" authorId="1" shapeId="0" xr:uid="{6F92A46E-D9FC-459E-8EE6-F874C7E16FD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28" authorId="1" shapeId="0" xr:uid="{59F70682-2D79-4527-B6B3-00720EE14A5F}">
      <text>
        <r>
          <rPr>
            <b/>
            <sz val="10"/>
            <color indexed="10"/>
            <rFont val="Tahoma"/>
            <family val="2"/>
          </rPr>
          <t>1 Conditionnement pour combien de couverts</t>
        </r>
        <r>
          <rPr>
            <b/>
            <sz val="10"/>
            <color indexed="17"/>
            <rFont val="Tahoma"/>
            <family val="2"/>
          </rPr>
          <t xml:space="preserve">
</t>
        </r>
      </text>
    </comment>
    <comment ref="K228" authorId="1" shapeId="0" xr:uid="{25412581-4AB7-4A91-9B02-23E4E0BCE21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8" authorId="1" shapeId="0" xr:uid="{F222F290-6D26-45C4-8A9A-BDBB8260741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8" authorId="2" shapeId="0" xr:uid="{36095D37-8C5B-4DFF-81AB-B8EFCE2A962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B229" authorId="1" shapeId="0" xr:uid="{3983DA76-9F43-4EE6-8E59-8F268F5EC74A}">
      <text>
        <r>
          <rPr>
            <sz val="10"/>
            <color indexed="12"/>
            <rFont val="Tahoma"/>
            <family val="2"/>
          </rPr>
          <t xml:space="preserve">les sites ont été numérotés en fonction de l'ordre des tournées de livraisons 
 N° de  code ou de référence du site ou du client à livrer
 Le n° est composé de façon suivante:
 100  pour la première livraison
 200 pour le seconde livraison
 Même si c'est le même véhicule qui est utilisé.
 300 - 400 et ainsi de suite
 Dans chaque centaine : 
 01 pour le premier site à charger au fond du camion
 02 pour le second site à charger en partant du fond
 et ainsi de suite jusqu'aux portes 
 Exp: 212
 2° départ de camion de la journée
 12° site ou client chargé dans le véhicule
 ATTENTION : le 1° Client à livrer doit se situer près des portes; il ne pourra pas avoir le N°2 01 MAIS 212
</t>
        </r>
      </text>
    </comment>
    <comment ref="F229" authorId="0" shapeId="0" xr:uid="{0C8EA580-574D-4059-A67B-78312AF7EE5C}">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29" authorId="1" shapeId="0" xr:uid="{A8736A16-16C2-49F8-8742-CA32CE11D93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29" authorId="1" shapeId="0" xr:uid="{30FE1382-F2BE-437D-BE98-48DEB4724B93}">
      <text>
        <r>
          <rPr>
            <b/>
            <sz val="10"/>
            <color indexed="10"/>
            <rFont val="Tahoma"/>
            <family val="2"/>
          </rPr>
          <t>1 Conditionnement pour combien de couverts</t>
        </r>
        <r>
          <rPr>
            <b/>
            <sz val="10"/>
            <color indexed="17"/>
            <rFont val="Tahoma"/>
            <family val="2"/>
          </rPr>
          <t xml:space="preserve">
</t>
        </r>
      </text>
    </comment>
    <comment ref="K229" authorId="1" shapeId="0" xr:uid="{88DE0203-7B0F-47F1-9D00-A8A56C91B30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9" authorId="1" shapeId="0" xr:uid="{84A2C470-6DD4-4F96-A11B-49A00928816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9" authorId="2" shapeId="0" xr:uid="{C1656446-9C17-492A-8A95-14925895888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230" authorId="0" shapeId="0" xr:uid="{6A4F3CB7-54BF-41B1-A8CA-0881C1A6046F}">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30" authorId="1" shapeId="0" xr:uid="{867B9479-6142-4C47-9F45-6C44B4A521F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30" authorId="1" shapeId="0" xr:uid="{49C23CFD-1940-4E07-BCB7-BB088BEF4968}">
      <text>
        <r>
          <rPr>
            <b/>
            <sz val="10"/>
            <color indexed="10"/>
            <rFont val="Tahoma"/>
            <family val="2"/>
          </rPr>
          <t>1 Conditionnement pour combien de couverts</t>
        </r>
        <r>
          <rPr>
            <b/>
            <sz val="10"/>
            <color indexed="17"/>
            <rFont val="Tahoma"/>
            <family val="2"/>
          </rPr>
          <t xml:space="preserve">
</t>
        </r>
      </text>
    </comment>
    <comment ref="K230" authorId="1" shapeId="0" xr:uid="{4ED09E8C-19BB-4EB4-94DA-ADD7B16E424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0" authorId="1" shapeId="0" xr:uid="{42714DD4-1E0D-489E-BB08-E06FB6ACA96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0" authorId="2" shapeId="0" xr:uid="{7F70A514-304D-4E92-A89C-8C7E20190D9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231" authorId="0" shapeId="0" xr:uid="{65310095-643A-4CF0-ADAC-A531002FC38A}">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31" authorId="1" shapeId="0" xr:uid="{FD8B5174-465B-4F26-BA06-823CD0E1EB7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31" authorId="1" shapeId="0" xr:uid="{9F63EDD8-3079-4B0F-AF0A-1DCCC92C375B}">
      <text>
        <r>
          <rPr>
            <b/>
            <sz val="10"/>
            <color indexed="10"/>
            <rFont val="Tahoma"/>
            <family val="2"/>
          </rPr>
          <t>1 Conditionnement pour combien de couverts</t>
        </r>
        <r>
          <rPr>
            <b/>
            <sz val="10"/>
            <color indexed="17"/>
            <rFont val="Tahoma"/>
            <family val="2"/>
          </rPr>
          <t xml:space="preserve">
</t>
        </r>
      </text>
    </comment>
    <comment ref="K231" authorId="1" shapeId="0" xr:uid="{33E2E8D2-7958-4CB8-9C2D-CC7B22556A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1" authorId="1" shapeId="0" xr:uid="{8F0E4348-3EDA-4EEF-A0F9-9274AE2680F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1" authorId="2" shapeId="0" xr:uid="{086DA3C1-11A8-4358-8C3D-8DFCC51D38F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232" authorId="0" shapeId="0" xr:uid="{C878FD33-8E7D-43E9-B792-81D41EE5105B}">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32" authorId="1" shapeId="0" xr:uid="{C17BAAB6-FED2-40EF-87F6-875C63B3C42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32" authorId="1" shapeId="0" xr:uid="{E2D5305C-8701-4FC0-BC4B-ACA4C15D1500}">
      <text>
        <r>
          <rPr>
            <b/>
            <sz val="10"/>
            <color indexed="10"/>
            <rFont val="Tahoma"/>
            <family val="2"/>
          </rPr>
          <t>1 Conditionnement pour combien de couverts</t>
        </r>
        <r>
          <rPr>
            <b/>
            <sz val="10"/>
            <color indexed="17"/>
            <rFont val="Tahoma"/>
            <family val="2"/>
          </rPr>
          <t xml:space="preserve">
</t>
        </r>
      </text>
    </comment>
    <comment ref="K232" authorId="1" shapeId="0" xr:uid="{A4021411-C212-4074-86DF-34C2B07324C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2" authorId="1" shapeId="0" xr:uid="{104A3C62-1C87-45CB-B1DA-8EF87B3F6DA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2" authorId="2" shapeId="0" xr:uid="{B3B91221-CB29-4263-B90C-95929E9D74E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233" authorId="0" shapeId="0" xr:uid="{345C3C47-FE52-4B82-B8BA-5A8030293C3F}">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33" authorId="1" shapeId="0" xr:uid="{0575068C-6C76-4D06-BB0C-DC96F5B2CED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33" authorId="1" shapeId="0" xr:uid="{E1F70D45-A6D0-48F7-AF8C-1D0BDA22D84D}">
      <text>
        <r>
          <rPr>
            <b/>
            <sz val="10"/>
            <color indexed="10"/>
            <rFont val="Tahoma"/>
            <family val="2"/>
          </rPr>
          <t>1 Conditionnement pour combien de couverts</t>
        </r>
        <r>
          <rPr>
            <b/>
            <sz val="10"/>
            <color indexed="17"/>
            <rFont val="Tahoma"/>
            <family val="2"/>
          </rPr>
          <t xml:space="preserve">
</t>
        </r>
      </text>
    </comment>
    <comment ref="K233" authorId="1" shapeId="0" xr:uid="{026859D6-EC2A-4398-A522-C0A0B606B03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3" authorId="1" shapeId="0" xr:uid="{580C53F3-D28F-4BC0-A5BE-AE8BD93541D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3" authorId="2" shapeId="0" xr:uid="{463E3848-BC6B-4E9F-AE6F-EDE750DE9FF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234" authorId="0" shapeId="0" xr:uid="{B9678EA3-D0F4-4EC3-B30B-77B4200E3735}">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34" authorId="1" shapeId="0" xr:uid="{B3AD4333-A0EE-4090-8674-59C45F2D9F8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34" authorId="1" shapeId="0" xr:uid="{9E451C11-E7BB-4695-980B-3337E7AD3E72}">
      <text>
        <r>
          <rPr>
            <b/>
            <sz val="10"/>
            <color indexed="10"/>
            <rFont val="Tahoma"/>
            <family val="2"/>
          </rPr>
          <t>1 Conditionnement pour combien de couverts</t>
        </r>
        <r>
          <rPr>
            <b/>
            <sz val="10"/>
            <color indexed="17"/>
            <rFont val="Tahoma"/>
            <family val="2"/>
          </rPr>
          <t xml:space="preserve">
</t>
        </r>
      </text>
    </comment>
    <comment ref="K234" authorId="1" shapeId="0" xr:uid="{DBFDA676-4A91-4360-AC71-32A9B72DD6E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4" authorId="1" shapeId="0" xr:uid="{C4FBCB9B-86B4-4325-B07D-91F671FAAE5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4" authorId="2" shapeId="0" xr:uid="{76ED48F3-63BC-403B-8FE5-AAFB0492EA2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F235" authorId="0" shapeId="0" xr:uid="{6A0FAE6D-F40E-4C80-B695-D7C1F3881AE3}">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235" authorId="1" shapeId="0" xr:uid="{C372AC90-6BE7-4DF2-B1E2-31E240C0616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35" authorId="1" shapeId="0" xr:uid="{8AA5FAED-E002-4E9A-AB16-072FA5738504}">
      <text>
        <r>
          <rPr>
            <b/>
            <sz val="10"/>
            <color indexed="10"/>
            <rFont val="Tahoma"/>
            <family val="2"/>
          </rPr>
          <t>1 Conditionnement pour combien de couverts</t>
        </r>
        <r>
          <rPr>
            <b/>
            <sz val="10"/>
            <color indexed="17"/>
            <rFont val="Tahoma"/>
            <family val="2"/>
          </rPr>
          <t xml:space="preserve">
</t>
        </r>
      </text>
    </comment>
    <comment ref="K235" authorId="1" shapeId="0" xr:uid="{D0FB894C-4697-4C4F-BB18-375C8964F94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5" authorId="1" shapeId="0" xr:uid="{5573BC9C-8050-4B86-8E77-A2D6CEDEC74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5" authorId="2" shapeId="0" xr:uid="{385A3ACB-CFD0-49D4-91F3-6A687B8B050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Chef de production</author>
    <author>Leboucher.joel@wanadoo.fr</author>
    <author>Joël Leboucher</author>
  </authors>
  <commentList>
    <comment ref="D10" authorId="0" shapeId="0" xr:uid="{D7A378BA-677E-4DEC-8EA9-DFDCDCF66BF7}">
      <text>
        <r>
          <rPr>
            <b/>
            <sz val="8"/>
            <color indexed="81"/>
            <rFont val="Tahoma"/>
            <family val="2"/>
          </rPr>
          <t>*:DATE:</t>
        </r>
        <r>
          <rPr>
            <sz val="8"/>
            <color indexed="81"/>
            <rFont val="Tahoma"/>
            <family val="2"/>
          </rPr>
          <t xml:space="preserve">
</t>
        </r>
        <r>
          <rPr>
            <sz val="10"/>
            <color indexed="81"/>
            <rFont val="Tahoma"/>
            <family val="2"/>
          </rPr>
          <t>Saisissez la date sous forme 01/11 ou 12/11</t>
        </r>
        <r>
          <rPr>
            <sz val="8"/>
            <color indexed="81"/>
            <rFont val="Tahoma"/>
            <family val="2"/>
          </rPr>
          <t xml:space="preserve">
</t>
        </r>
      </text>
    </comment>
    <comment ref="B14" authorId="1" shapeId="0" xr:uid="{F3391566-AB6C-4425-9AAF-3BB2179C792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4" authorId="1" shapeId="0" xr:uid="{FAB2432E-37DB-4569-B572-C84402A39CC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14" authorId="2" shapeId="0" xr:uid="{E10AC270-D020-430F-8011-510023B2B599}">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15" authorId="1" shapeId="0" xr:uid="{29CCC86C-0872-4EC6-A15B-BE8916AE825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5" authorId="1" shapeId="0" xr:uid="{3E2BD8B1-D531-4D5B-AE62-03EB59591B0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15" authorId="2" shapeId="0" xr:uid="{B5200C93-A723-43A4-BF81-CA848C6D331B}">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16" authorId="1" shapeId="0" xr:uid="{5CA25144-99EB-4911-AB4A-14E8380A97C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6" authorId="1" shapeId="0" xr:uid="{DF59F33B-1CE4-4944-964A-8D1573FADD5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16" authorId="2" shapeId="0" xr:uid="{C415C11F-800F-483D-852E-02CE06129E97}">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17" authorId="1" shapeId="0" xr:uid="{909A331E-31AC-44D8-9964-207D9416E15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7" authorId="1" shapeId="0" xr:uid="{A1F70A22-B59D-406F-8C31-B25E03A49F3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17" authorId="2" shapeId="0" xr:uid="{3D5AADCF-DE9F-4AF6-AF6F-B5BA3B7EFF8C}">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18" authorId="1" shapeId="0" xr:uid="{9E0CA895-CCEB-4ADF-A67D-74693FEF1545}">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18" authorId="1" shapeId="0" xr:uid="{E679A0B3-8A5F-4B3D-8398-EFF743CFDC9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K18" authorId="2" shapeId="0" xr:uid="{33A408A8-E427-41C8-8767-2F6F6FBE1D75}">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19" authorId="2" shapeId="0" xr:uid="{6DA0D997-DE75-4B0E-AB69-76C7FBACB2F9}">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J19" authorId="2" shapeId="0" xr:uid="{DDB59D57-3721-4528-B6B5-0E1E00F5A46A}">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K19" authorId="2" shapeId="0" xr:uid="{F947F72C-E293-43DE-A122-B153680D4CFD}">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K20" authorId="2" shapeId="0" xr:uid="{62B207C6-D416-4367-B3AD-5F76831F3477}">
      <text>
        <r>
          <rPr>
            <sz val="11"/>
            <color indexed="12"/>
            <rFont val="Calibri Light"/>
            <family val="2"/>
          </rPr>
          <t xml:space="preserve">Vous voulez servir quel grammage par Convive </t>
        </r>
        <r>
          <rPr>
            <sz val="11"/>
            <rFont val="Calibri Light"/>
            <family val="2"/>
          </rPr>
          <t>(Poids exprimés en Kg  Exp : 0.05 Kg pour 50 Grammes)</t>
        </r>
        <r>
          <rPr>
            <sz val="11"/>
            <color indexed="12"/>
            <rFont val="Calibri Light"/>
            <family val="2"/>
          </rPr>
          <t xml:space="preserve">
</t>
        </r>
      </text>
    </comment>
    <comment ref="B25" authorId="1" shapeId="0" xr:uid="{2F2B1627-B5D2-45F7-AC24-328A95BF1E7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5" authorId="1" shapeId="0" xr:uid="{F7077A65-9FB2-4557-8906-81B1D46E6712}">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6" authorId="1" shapeId="0" xr:uid="{D56FCBA9-EEC8-411C-8D83-BAC6944A51A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6" authorId="1" shapeId="0" xr:uid="{CBCCC267-F28E-4D31-8114-A104E3A7514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7" authorId="1" shapeId="0" xr:uid="{23D8B29A-A77B-4CD6-A6DC-5952457A5CF9}">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7" authorId="1" shapeId="0" xr:uid="{2369E9D9-02E6-4B99-8EDE-6FA133E3291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8" authorId="1" shapeId="0" xr:uid="{E6A38F51-DC36-40C4-BA47-1F9E191512B1}">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8" authorId="1" shapeId="0" xr:uid="{55415E9A-3AD7-4A0A-9DB7-57ED5DB7B11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29" authorId="1" shapeId="0" xr:uid="{9E1DEDD4-64A9-4CCE-B19D-31ECF7FA5D70}">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29" authorId="1" shapeId="0" xr:uid="{0674C12F-26B9-4B36-BF62-40A92528F89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B30" authorId="2" shapeId="0" xr:uid="{066D12D1-92C6-4DE2-B4B2-8E318B7629BB}">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J30" authorId="2" shapeId="0" xr:uid="{69E7CE77-5CDB-4054-924E-65829267F22C}">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C34" authorId="1" shapeId="0" xr:uid="{952EA116-7392-45AA-8D25-E10C2332C27A}">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34" authorId="1" shapeId="0" xr:uid="{CF426DB3-0B0F-4A34-8F04-EADA24919EC3}">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E34" authorId="1" shapeId="0" xr:uid="{51769B59-FE75-4309-848B-2CEDBEDE51AE}">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34" authorId="1" shapeId="0" xr:uid="{3CBD8C54-DE92-4BEF-8541-AF20643F8DD4}">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G34" authorId="1" shapeId="0" xr:uid="{C6AB5F1C-D074-4F9C-AB65-F0D44A5DC258}">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H34" authorId="2" shapeId="0" xr:uid="{5D8F94F0-8735-4263-8489-F61DEA2CC8FC}">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K37" authorId="1" shapeId="0" xr:uid="{D8E0389F-10A1-4A8C-A13E-6C6BEB1BE924}">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O37" authorId="1" shapeId="0" xr:uid="{62BD76A5-230F-4C43-A8A8-B3F87166F961}">
      <text>
        <r>
          <rPr>
            <b/>
            <sz val="10"/>
            <color indexed="81"/>
            <rFont val="Tahoma"/>
            <family val="2"/>
          </rPr>
          <t>EFFECTIFS actualisés à dupliquer pour les effectifs réels du client</t>
        </r>
        <r>
          <rPr>
            <b/>
            <sz val="10"/>
            <color indexed="17"/>
            <rFont val="Tahoma"/>
            <family val="2"/>
          </rPr>
          <t xml:space="preserve">
</t>
        </r>
      </text>
    </comment>
    <comment ref="P37" authorId="2" shapeId="0" xr:uid="{8D24F6FE-19A3-41A0-8BA5-75E78D38F06F}">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B38" authorId="1" shapeId="0" xr:uid="{F95887B9-F733-4875-A26D-25F48EC9A67F}">
      <text>
        <r>
          <rPr>
            <sz val="10"/>
            <color indexed="12"/>
            <rFont val="Tahoma"/>
            <family val="2"/>
          </rPr>
          <t xml:space="preserve">les sites ont été numérotés en fonction de l'ordre des tournées de livraisons 
 N° de  code ou de référence du site ou du client à livrer
 Le n° est composé de façon suivante:
 100  pour la première livraison
 200 pour le seconde livraison
 Même si c'est le même véhicule qui est utilisé.
 300 - 400 et ainsi de suite
 Dans chaque centaine : 
 01 pour le premier site à charger au fond du camion
 02 pour le second site à charger en partant du fond
 et ainsi de suite jusqu'aux portes 
 Exp: 212
 2° départ de camion de la journée
 12° site ou client chargé dans le véhicule
 ATTENTION : le 1° Client à livrer doit se situer près des portes; il ne pourra pas avoir le N°2 01 MAIS 212
</t>
        </r>
      </text>
    </comment>
    <comment ref="C38" authorId="2" shapeId="0" xr:uid="{12E11A22-20EF-42BA-8510-22E69CDADA0E}">
      <text>
        <r>
          <rPr>
            <sz val="11"/>
            <color indexed="10"/>
            <rFont val="Tahoma"/>
            <family val="2"/>
          </rPr>
          <t xml:space="preserve">RAB:
Effectifs et quantités de sécurité pour compenser des pertes éventuelles soit en cuisson en conditionnement ou en périodes incertaines pour les effectifs -exemple été fréquentation des centres aérés - ou à l'occasion d'un menu festif…inscriptions de dernière minute
</t>
        </r>
        <r>
          <rPr>
            <sz val="11"/>
            <color indexed="81"/>
            <rFont val="Tahoma"/>
            <family val="2"/>
          </rPr>
          <t xml:space="preserve">
</t>
        </r>
      </text>
    </comment>
    <comment ref="F38" authorId="3" shapeId="0" xr:uid="{CC3C7DCE-E9CB-4416-820F-44E88C641069}">
      <text>
        <r>
          <rPr>
            <b/>
            <sz val="9"/>
            <color indexed="81"/>
            <rFont val="Tahoma"/>
            <family val="2"/>
          </rPr>
          <t>Joël Leboucher:</t>
        </r>
        <r>
          <rPr>
            <sz val="9"/>
            <color indexed="81"/>
            <rFont val="Tahoma"/>
            <family val="2"/>
          </rPr>
          <t xml:space="preserve">
le tarif 1 pourrait correspondre à M : enfants maternelle 
le tarif 2  à P : enfants  d'age école primaire 
le tarif 3  à A - A+ - F etc… 
 mais vous avez plusieurs possibilités selon l'établissement
 Agent d'encadrant "les repas"
 Personnel communal
 Enseignant avec tarif subventionné etc..</t>
        </r>
      </text>
    </comment>
    <comment ref="I38" authorId="1" shapeId="0" xr:uid="{FBC6DD6C-006B-48CA-BFBE-15CA35F2F4EF}">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J38" authorId="1" shapeId="0" xr:uid="{4A2E476D-AE42-4820-BF4C-B3535CA487FF}">
      <text>
        <r>
          <rPr>
            <b/>
            <sz val="10"/>
            <color indexed="10"/>
            <rFont val="Tahoma"/>
            <family val="2"/>
          </rPr>
          <t>1 Conditionnement pour combien de couverts</t>
        </r>
        <r>
          <rPr>
            <b/>
            <sz val="10"/>
            <color indexed="17"/>
            <rFont val="Tahoma"/>
            <family val="2"/>
          </rPr>
          <t xml:space="preserve">
</t>
        </r>
      </text>
    </comment>
    <comment ref="K38" authorId="1" shapeId="0" xr:uid="{03554F60-0783-442D-8348-8F3D8E03AF5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 authorId="1" shapeId="0" xr:uid="{A62C1D8F-2EA3-4A87-BED6-FC613DEC69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 authorId="2" shapeId="0" xr:uid="{747FA8B5-C34D-4016-9634-D0A93C56882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 authorId="1" shapeId="0" xr:uid="{A553AFFF-2EA9-4A9B-AD43-9DB907F62A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 authorId="1" shapeId="0" xr:uid="{D3C0EF40-1A49-444D-B149-3CA916120E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 authorId="2" shapeId="0" xr:uid="{9242C3BA-A1F1-4CE5-97B6-AA27701109E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 authorId="1" shapeId="0" xr:uid="{92B6A8B4-E1C3-45BE-82A0-B7DEEA7C13B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 authorId="1" shapeId="0" xr:uid="{52A15956-8FD4-4EAC-9129-505E7B91A7D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 authorId="2" shapeId="0" xr:uid="{7361824F-3F70-4B30-97F8-8807DF00BF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 authorId="1" shapeId="0" xr:uid="{C12E9F83-EBD7-467D-8705-BFAD846A79E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 authorId="1" shapeId="0" xr:uid="{ED923DFD-5741-4F1A-B86A-36C257C94A6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 authorId="2" shapeId="0" xr:uid="{CE7180E2-A11C-4AA3-B175-2849264E6D1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 authorId="1" shapeId="0" xr:uid="{2879DB67-4A9F-4A7C-A100-724C5040489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 authorId="1" shapeId="0" xr:uid="{7524091B-4F3B-46D5-980E-AB413F4C072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 authorId="2" shapeId="0" xr:uid="{EB22F2D7-2F12-4BAB-AE8B-174E8D80BE4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 authorId="1" shapeId="0" xr:uid="{B0A4C900-8E71-4F26-858E-D9B11352A90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 authorId="1" shapeId="0" xr:uid="{A8A0BBDE-4971-4517-8DE9-93D0148BCD0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 authorId="2" shapeId="0" xr:uid="{964A1B05-5909-4379-AF00-AE6EFDD1ECD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 authorId="1" shapeId="0" xr:uid="{E4ACC546-E5B3-4406-8E42-7A3D07BF7F2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 authorId="1" shapeId="0" xr:uid="{A1600CB6-A15D-4DCC-B5D6-A50DB0BF8CE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 authorId="2" shapeId="0" xr:uid="{68804E4F-222C-4F11-8B50-C9B642BD2B8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 authorId="1" shapeId="0" xr:uid="{8D7246CA-37B6-4CE0-B242-E480722A8FE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 authorId="1" shapeId="0" xr:uid="{C02B04D2-022C-4341-A022-AFA5DD189AA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 authorId="2" shapeId="0" xr:uid="{40C96AA2-9729-484F-861A-DA8C21E43E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 authorId="1" shapeId="0" xr:uid="{C265FF5B-8BEE-4373-9E79-699C56EFC75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 authorId="1" shapeId="0" xr:uid="{B4E47FB8-4648-4B62-8A7E-C28C09433D7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 authorId="2" shapeId="0" xr:uid="{3D6B5CC1-CB7B-4333-B81E-6ADD2F0352B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 authorId="1" shapeId="0" xr:uid="{131AEC96-4AC2-46A3-B960-25E11D9542B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 authorId="1" shapeId="0" xr:uid="{C04928FD-CF44-4751-9291-C423C26462C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 authorId="2" shapeId="0" xr:uid="{A76D4F42-1C22-4A82-A1A0-D759805527F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 authorId="1" shapeId="0" xr:uid="{2A4A6920-5DE6-4829-8190-B1921F2B273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 authorId="1" shapeId="0" xr:uid="{9B7B2093-1F0C-49E4-AFF6-44AC8FF7F60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 authorId="2" shapeId="0" xr:uid="{07E7C7C4-B73F-45DD-B21A-665A5E6FF55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 authorId="1" shapeId="0" xr:uid="{203C92FB-F753-4D73-989F-83647E2F0DF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 authorId="1" shapeId="0" xr:uid="{C0DD0FE1-358D-4FF9-B6C5-3F611635EC3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 authorId="2" shapeId="0" xr:uid="{2086CA9B-FF6F-403C-82F5-FC38CD6D90C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 authorId="1" shapeId="0" xr:uid="{4510B6B7-129A-4851-9F14-FA404B4B41B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 authorId="1" shapeId="0" xr:uid="{4EC3DD0C-6C32-4B83-B77B-EBEC9BF30B3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 authorId="2" shapeId="0" xr:uid="{DD10082C-8E17-4AFC-A687-7B083ACDC2E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 authorId="1" shapeId="0" xr:uid="{5CB71109-2B58-4B2B-BDB4-D4F8F091586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 authorId="1" shapeId="0" xr:uid="{35E3B8D3-919B-4FC6-8620-33DA0C2975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 authorId="2" shapeId="0" xr:uid="{1D90BEDA-018E-4EA4-80B3-DAC526D25F9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 authorId="1" shapeId="0" xr:uid="{E353E8D0-5B9E-4BAC-A08E-684E24A8123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 authorId="1" shapeId="0" xr:uid="{33D98421-23F8-4D65-BA52-480D120F097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 authorId="2" shapeId="0" xr:uid="{87A5574B-4565-4045-861A-3EDFECE5090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 authorId="1" shapeId="0" xr:uid="{3A98B6E4-7658-4087-907D-45B76360E48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 authorId="1" shapeId="0" xr:uid="{C35AD9A2-6091-4867-A874-9B4D9C1A477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 authorId="2" shapeId="0" xr:uid="{4913944E-0CB3-466C-AC9F-A5620926DE0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4" authorId="1" shapeId="0" xr:uid="{55C74C3B-CB3E-4423-9381-4CF48F96B2B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4" authorId="1" shapeId="0" xr:uid="{E668176C-AA30-4485-9129-A4A096B1DEE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4" authorId="2" shapeId="0" xr:uid="{648983E1-31B6-4829-83B2-FC871D15995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5" authorId="1" shapeId="0" xr:uid="{AFABAEE3-539D-4102-9950-D61D767F856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5" authorId="1" shapeId="0" xr:uid="{DE618BB9-63B1-4195-9D2B-E7245726615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5" authorId="2" shapeId="0" xr:uid="{E6363771-F79B-4529-AF95-6032C29F387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6" authorId="1" shapeId="0" xr:uid="{047F9FBF-FBB0-4302-84D0-6516B8984F3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6" authorId="1" shapeId="0" xr:uid="{20E0B1BE-2DE9-45C6-8894-7A20BBFE58C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6" authorId="2" shapeId="0" xr:uid="{8B7FED4A-A643-4E88-BCBB-A07E276345F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7" authorId="1" shapeId="0" xr:uid="{4C2E71A1-74A8-4B12-9503-4B27D57EE61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7" authorId="1" shapeId="0" xr:uid="{37523DC4-D77B-440A-9FCB-C8AC226B89A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7" authorId="2" shapeId="0" xr:uid="{DF7916CC-7C93-467A-9935-BD8CA061B02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8" authorId="1" shapeId="0" xr:uid="{D07A2197-9324-4626-B38D-3C513FBD548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8" authorId="1" shapeId="0" xr:uid="{06CE3CF3-BDCF-4EED-B555-71E0FA3B45E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8" authorId="2" shapeId="0" xr:uid="{C0CB95FF-DF7F-4DB9-8E5E-E775F40BAA1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9" authorId="1" shapeId="0" xr:uid="{7CD76718-C7C8-4A3B-827E-EF50A2A6358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9" authorId="1" shapeId="0" xr:uid="{6D575C4C-36C2-48CA-B06A-80C9DB9CEF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9" authorId="2" shapeId="0" xr:uid="{4D16C9BE-C877-43CA-BE73-72E53018322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0" authorId="1" shapeId="0" xr:uid="{4A928CAC-4059-4C1E-9824-A9529FC1793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0" authorId="1" shapeId="0" xr:uid="{80BBC7FA-EFB3-4221-84AB-F99C335ACB7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0" authorId="2" shapeId="0" xr:uid="{D63A4948-FAC7-4BFE-B5CA-8775BF3B0B9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1" authorId="1" shapeId="0" xr:uid="{102F7E74-82AE-4633-96DF-45579134D38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1" authorId="1" shapeId="0" xr:uid="{671C72A9-5967-49BE-ABB5-4D02A5A2C51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1" authorId="2" shapeId="0" xr:uid="{35D334CD-093B-403C-9934-B3ACF3D2CF6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2" authorId="1" shapeId="0" xr:uid="{6590B12A-A4D4-47BF-8E3B-A6374D31417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2" authorId="1" shapeId="0" xr:uid="{A7D83CC4-4A21-4E76-99FE-4243C7EF760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2" authorId="2" shapeId="0" xr:uid="{913846B3-3255-4090-BEC3-F709C93B5DA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3" authorId="1" shapeId="0" xr:uid="{675AE3F1-67DB-4EC0-AD93-A13599C8710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3" authorId="1" shapeId="0" xr:uid="{07C285B2-5205-4430-A17D-1F3813E9F21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3" authorId="2" shapeId="0" xr:uid="{DA086F64-2B0A-40E2-B670-DD91E704F4C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4" authorId="1" shapeId="0" xr:uid="{61C418E9-3DA5-4866-A5C5-97AF5352EEB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4" authorId="1" shapeId="0" xr:uid="{32FAAA3D-F3B5-460C-B17F-BBBD5B7C058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4" authorId="2" shapeId="0" xr:uid="{DB5DA04C-AEC8-4153-9A9A-03AA295822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5" authorId="1" shapeId="0" xr:uid="{F9ACF389-19C2-48BE-B0B5-571C687FBBA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5" authorId="1" shapeId="0" xr:uid="{FFE37B87-E86A-40DA-B32D-D57C6E5919A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5" authorId="2" shapeId="0" xr:uid="{6E540A20-22F9-48E4-BADC-FEFAAA2E452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6" authorId="1" shapeId="0" xr:uid="{36C7F6B2-FB40-44B6-9BAD-A68A8C6A064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6" authorId="1" shapeId="0" xr:uid="{23526D52-9C03-4865-BE1E-F12D4D3A8F9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6" authorId="2" shapeId="0" xr:uid="{93CAB2BD-FB32-4059-84D3-DD9FA910DCE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7" authorId="1" shapeId="0" xr:uid="{86D8E8A7-8A2C-4409-ADC7-151F75BC205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7" authorId="1" shapeId="0" xr:uid="{327979A5-75D1-4D06-9403-F17EE3EB8EA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7" authorId="2" shapeId="0" xr:uid="{C8149C87-EF82-4BA9-977B-3936E6160B1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8" authorId="1" shapeId="0" xr:uid="{C2B571D0-64FB-4172-A862-76128A5F833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8" authorId="1" shapeId="0" xr:uid="{0F08A343-B84E-4155-9B56-06019075BC4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8" authorId="2" shapeId="0" xr:uid="{25ACB932-654C-4C77-8CC1-10D75F61E4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69" authorId="1" shapeId="0" xr:uid="{C0E1A4F4-DF79-46B0-A9F5-9C1DE4CBCE0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69" authorId="1" shapeId="0" xr:uid="{82B50BC4-5CF1-4037-A6C7-AC5888C5A88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69" authorId="2" shapeId="0" xr:uid="{B545DE5A-7ABB-4A3E-9D3C-C1A07EECADB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0" authorId="1" shapeId="0" xr:uid="{52531F87-D209-4E82-A920-F7D16652252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0" authorId="1" shapeId="0" xr:uid="{DD3F8711-C1F1-49EE-8C77-D729BC166BC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0" authorId="2" shapeId="0" xr:uid="{74AC15C5-EE0D-48DE-A411-5E2CC99CF69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1" authorId="1" shapeId="0" xr:uid="{9B8391B1-3624-4AB1-BE67-3406DBE0453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1" authorId="1" shapeId="0" xr:uid="{CEA0CA93-6453-41BD-844A-D62442D7200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1" authorId="2" shapeId="0" xr:uid="{B9A0BE13-9CC0-47E0-8DAC-65E40602B2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2" authorId="1" shapeId="0" xr:uid="{F90686EC-8358-4302-915C-46A489A41FE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2" authorId="1" shapeId="0" xr:uid="{5C845245-E350-46D2-8889-A9A747BD445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2" authorId="2" shapeId="0" xr:uid="{C3DB9F03-132B-492B-B5AC-41F21BA7C6B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3" authorId="1" shapeId="0" xr:uid="{AA8E8AC0-DDDF-4765-AA0E-2118509CD86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3" authorId="1" shapeId="0" xr:uid="{B056317E-6D43-4233-9099-418B6168C9D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3" authorId="2" shapeId="0" xr:uid="{4A8D7623-9A2A-45AC-B986-5672B745D85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4" authorId="1" shapeId="0" xr:uid="{8161B463-7C6E-4642-9391-6AA338146BC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4" authorId="1" shapeId="0" xr:uid="{F4BE90A4-A060-4093-A627-F9C8891F8FF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4" authorId="2" shapeId="0" xr:uid="{4C575ED1-C5E7-47D6-ACCC-0ADEAD5AE3F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5" authorId="1" shapeId="0" xr:uid="{3F7D069D-BCAF-4539-AA43-A8760FD5F84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5" authorId="1" shapeId="0" xr:uid="{A9EC9124-74C2-4285-810F-D704F8D19A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5" authorId="2" shapeId="0" xr:uid="{6237DE5C-1D71-4217-8104-8EDB8904EB2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6" authorId="1" shapeId="0" xr:uid="{2230F2CB-EC07-4D44-8612-DE903852540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6" authorId="1" shapeId="0" xr:uid="{414BA19A-061F-431B-9740-AF264EB33E6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6" authorId="2" shapeId="0" xr:uid="{4FF6A21E-D901-4F2E-9F03-5A20CB2F2AA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7" authorId="1" shapeId="0" xr:uid="{CA7416E9-6ED2-4137-BB0B-B0B9B378FA0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7" authorId="1" shapeId="0" xr:uid="{AABB4E46-9B07-459A-92AF-50D85876026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7" authorId="2" shapeId="0" xr:uid="{DDA64B8A-0A20-488A-8502-15CF16C6AB2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8" authorId="1" shapeId="0" xr:uid="{C0E12FFC-FCDE-42ED-918C-4E6BF6C2E10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8" authorId="1" shapeId="0" xr:uid="{0B97D4AE-7620-4C5E-A0FE-B43FFFC0F99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8" authorId="2" shapeId="0" xr:uid="{D391BC34-10D9-4CC2-B040-05A9F3E2CB1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79" authorId="1" shapeId="0" xr:uid="{09B6CFDA-B908-4259-AA50-48F1EC534B3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79" authorId="1" shapeId="0" xr:uid="{95FB426E-BD9A-4C29-AFB9-1D184C5355B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79" authorId="2" shapeId="0" xr:uid="{2A3DBFDB-B014-4F51-9AD3-CD574362963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0" authorId="1" shapeId="0" xr:uid="{E0B65F6E-DB77-44B7-B3B1-81C6B8F7DA9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0" authorId="1" shapeId="0" xr:uid="{23E941D5-B678-453E-A745-F1BA43F6ADA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0" authorId="2" shapeId="0" xr:uid="{B1E3652D-F9D0-4AB3-9893-F383B586C89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1" authorId="1" shapeId="0" xr:uid="{7DCDECE1-8852-463F-8AA1-3DD20911FD6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1" authorId="1" shapeId="0" xr:uid="{BA3AB7B7-84A7-4B96-8371-6CC09AF2600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1" authorId="2" shapeId="0" xr:uid="{CAC6C21E-9A02-437C-8237-33A773386B7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2" authorId="1" shapeId="0" xr:uid="{98522310-D032-4E23-8A14-1F9D04EC0AB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2" authorId="1" shapeId="0" xr:uid="{4287C375-0530-460F-9A61-55463CFE3DC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2" authorId="2" shapeId="0" xr:uid="{2BD0BD3D-2B9F-4F09-9CB8-E29233C4F2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3" authorId="1" shapeId="0" xr:uid="{83740C0A-5904-4EA3-9FCD-5D24405EA38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3" authorId="1" shapeId="0" xr:uid="{B93DFB37-28DE-4457-9127-6CB6269B9F7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3" authorId="2" shapeId="0" xr:uid="{EF1B899E-149B-414A-B052-6AAB280BC3C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4" authorId="1" shapeId="0" xr:uid="{56A6019D-DC2E-4958-AFCD-B09F5AA0D67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4" authorId="1" shapeId="0" xr:uid="{A45AB13F-9A59-4078-9AF2-ED4A9E7EAF2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4" authorId="2" shapeId="0" xr:uid="{A5BDFF09-C892-40A0-8FE7-E4EA3E02E05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5" authorId="1" shapeId="0" xr:uid="{D10DD108-BC8A-4D90-A622-94A94EDA147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5" authorId="1" shapeId="0" xr:uid="{643D77A5-7FB0-4EB3-ADEE-14DA4011895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5" authorId="2" shapeId="0" xr:uid="{F6BE5802-1D3A-48F7-9D68-03A22018B00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6" authorId="1" shapeId="0" xr:uid="{E60ADE57-0510-4938-A17F-777966FDE4B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6" authorId="1" shapeId="0" xr:uid="{5B57F1C0-A641-49A2-8282-C42CA1BEFAB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6" authorId="2" shapeId="0" xr:uid="{6307D5BA-471C-4681-93E6-3CCA0D28175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7" authorId="1" shapeId="0" xr:uid="{A49B9548-A470-4E7D-8F7E-A228CF4C1B7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7" authorId="1" shapeId="0" xr:uid="{727E67E0-1E30-4B53-B568-99E8F92938E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7" authorId="2" shapeId="0" xr:uid="{83573F4B-FD3E-42FC-A2A1-5DC1B0D53A3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8" authorId="1" shapeId="0" xr:uid="{F03755DB-A2B1-4122-8634-D4BA59EA987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8" authorId="1" shapeId="0" xr:uid="{48B01454-2513-4960-BB34-1B33A0C3916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8" authorId="2" shapeId="0" xr:uid="{4C9FCBA4-AC41-42B7-9DEA-A1CFF10F907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89" authorId="1" shapeId="0" xr:uid="{757605E8-644A-42A7-BCA9-53D9BA26E81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89" authorId="1" shapeId="0" xr:uid="{708ED78A-DF3B-4F39-AD4B-05957022A03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89" authorId="2" shapeId="0" xr:uid="{16E26F99-72D5-438E-85C6-1664899CAF1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0" authorId="1" shapeId="0" xr:uid="{208E9A4C-A0D9-4FC4-9168-F21A427377E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0" authorId="1" shapeId="0" xr:uid="{85AB0350-9375-4D4D-9BCC-C0E5F2A6EE3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0" authorId="2" shapeId="0" xr:uid="{8D5FE1E2-72C6-4300-BA73-5761B41C787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1" authorId="1" shapeId="0" xr:uid="{5C3D10B6-D9C1-4C7C-9094-77F19337738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1" authorId="1" shapeId="0" xr:uid="{91DA1FF0-E77B-4AB2-A9F0-1A0196A5F6B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1" authorId="2" shapeId="0" xr:uid="{7258CAC0-6844-47C7-B358-258901E3665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2" authorId="1" shapeId="0" xr:uid="{1CB9E435-5BAF-4736-831C-3C5A1DA650C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2" authorId="1" shapeId="0" xr:uid="{2A6B10DC-1ADF-4BD1-836D-096A15FF9BA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2" authorId="2" shapeId="0" xr:uid="{CEB4A2D9-F6E9-494F-89DD-B61A4DAB52F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3" authorId="1" shapeId="0" xr:uid="{286A9E52-9978-452E-85B8-E6656239903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3" authorId="1" shapeId="0" xr:uid="{0AA03DAF-9589-4C14-9A71-C31B139A780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3" authorId="2" shapeId="0" xr:uid="{879734C9-09D3-4A22-9D9F-A17DA9CB660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4" authorId="1" shapeId="0" xr:uid="{3A7156A6-F09C-46BB-A597-42FF64B00ED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4" authorId="1" shapeId="0" xr:uid="{4DF2989A-649A-4847-80DE-BC5BB5EB850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4" authorId="2" shapeId="0" xr:uid="{C057BA1A-A683-48BF-AB3C-35D8E34EBF5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5" authorId="1" shapeId="0" xr:uid="{629ABA4A-8944-4801-BA60-A401682CF27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5" authorId="1" shapeId="0" xr:uid="{CC36D58D-5F02-4131-B3D2-53B13748D23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5" authorId="2" shapeId="0" xr:uid="{62CA4820-CC57-4868-B80B-17802BAB846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6" authorId="1" shapeId="0" xr:uid="{B0E465C1-DF38-4F42-9B29-9499EEC7836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6" authorId="1" shapeId="0" xr:uid="{7CAE44D0-FC0E-4E98-AD0C-DD7F760A638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6" authorId="2" shapeId="0" xr:uid="{426A8B91-0715-41FF-AC33-92C85758EB5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7" authorId="1" shapeId="0" xr:uid="{B1A3224A-BBC2-4CCD-B463-DC6D62F1ECF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7" authorId="1" shapeId="0" xr:uid="{EA2F0154-9333-40A5-9F3A-F1B7C57E160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7" authorId="2" shapeId="0" xr:uid="{39DC74ED-4529-4023-81B5-EA33ED192BA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8" authorId="1" shapeId="0" xr:uid="{1E6C78C5-EDE8-4311-8D3A-1D58A8A7868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8" authorId="1" shapeId="0" xr:uid="{A20838E2-1947-4881-80A5-81568287373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8" authorId="2" shapeId="0" xr:uid="{26C2F17A-B0C1-4AEA-BFD4-952F7CCF4B5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99" authorId="1" shapeId="0" xr:uid="{195803F7-56FE-497E-B2B7-534981C0F0B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99" authorId="1" shapeId="0" xr:uid="{22EEC7BA-60B1-4C83-98C8-87183969A6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99" authorId="2" shapeId="0" xr:uid="{4FB67A30-A5B0-46E1-9E40-E07FF562838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0" authorId="1" shapeId="0" xr:uid="{EFBD39B9-878F-4676-A26E-2EFD851B4A5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0" authorId="1" shapeId="0" xr:uid="{EF3CF705-10E7-4412-B88D-E732A82B5C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0" authorId="2" shapeId="0" xr:uid="{6B873C2E-3BDB-4DEC-BB17-965470521B8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1" authorId="1" shapeId="0" xr:uid="{B8865D29-74EC-4E3C-8C0C-2527A55BD1C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1" authorId="1" shapeId="0" xr:uid="{9AA36B2B-03EF-44FF-BD64-A22C0A928FE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1" authorId="2" shapeId="0" xr:uid="{2F49630F-4604-4EF8-BF7D-143D9C8FB66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2" authorId="1" shapeId="0" xr:uid="{08DAFCB2-540A-4B50-A9DD-1A6821D0EA7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2" authorId="1" shapeId="0" xr:uid="{04F3298D-0A41-4719-BACA-8CC857F8AC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2" authorId="2" shapeId="0" xr:uid="{34E9ACB6-068B-4E84-A451-70B4778504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3" authorId="1" shapeId="0" xr:uid="{8487A733-8B55-41B8-836D-C544A5E61B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3" authorId="1" shapeId="0" xr:uid="{9B6670AE-1A9A-4753-BE95-FC9AAE48EF3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3" authorId="2" shapeId="0" xr:uid="{CDA3513C-B3E5-41FF-990D-FE32333DCAB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4" authorId="1" shapeId="0" xr:uid="{869FC198-FFBE-471C-B770-AE260CBF16A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4" authorId="1" shapeId="0" xr:uid="{967B6C1A-B18C-4C1A-97D5-2344FAB01DA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4" authorId="2" shapeId="0" xr:uid="{28E4B92B-8732-4D93-94D4-1EB1A1605A0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5" authorId="1" shapeId="0" xr:uid="{4BF21597-ACAD-4203-B15A-23081EB5A68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5" authorId="1" shapeId="0" xr:uid="{40D563DB-9EC8-4363-929A-EDD3206F4BE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5" authorId="2" shapeId="0" xr:uid="{91D87173-10B9-4FAD-AB06-152DB9800B6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6" authorId="1" shapeId="0" xr:uid="{87DC96DB-2338-43F7-A0D0-B47E7A077B5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6" authorId="1" shapeId="0" xr:uid="{4AB5C867-67E0-41E1-A13A-0D518D26FC7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6" authorId="2" shapeId="0" xr:uid="{1F18AB23-6C5C-4F53-84A7-74D0FB2D92C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7" authorId="1" shapeId="0" xr:uid="{ECB432CE-895B-464C-B5AA-06D36B6CFFA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7" authorId="1" shapeId="0" xr:uid="{D764EF0D-34DD-4F59-944C-59B05EB7EF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7" authorId="2" shapeId="0" xr:uid="{6E5F1F3B-9BE3-4832-AA45-628E29BCB70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8" authorId="1" shapeId="0" xr:uid="{93AFE449-2994-474A-86EA-3BE556000F7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8" authorId="1" shapeId="0" xr:uid="{DDCEF16A-7A57-4A44-8425-C9796B7446D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8" authorId="2" shapeId="0" xr:uid="{5CD38B0F-FCDC-4EC9-A773-A18FCE21B05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09" authorId="1" shapeId="0" xr:uid="{0AB8C1AF-3262-4979-890D-834A5840D4A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09" authorId="1" shapeId="0" xr:uid="{D0EE2992-325B-4DB6-8D66-62892C0BE16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09" authorId="2" shapeId="0" xr:uid="{22E52C98-B2B0-4F74-BC25-F1FA3C67979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0" authorId="1" shapeId="0" xr:uid="{1E78F617-0608-4561-843E-A61A145D7E6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0" authorId="1" shapeId="0" xr:uid="{E3071CCC-EBDD-4A2D-B94E-173960F6B51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0" authorId="2" shapeId="0" xr:uid="{D3B28E68-66D3-4ED3-88EE-FC14EA43BCF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1" authorId="1" shapeId="0" xr:uid="{0723AE8E-75F8-4235-8D18-9458C9B4EF8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1" authorId="1" shapeId="0" xr:uid="{80038443-4A4A-44BA-A509-8467AF01AC1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1" authorId="2" shapeId="0" xr:uid="{307E501C-FFA5-4709-9192-35042557413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2" authorId="1" shapeId="0" xr:uid="{7F6480A9-30E7-4BC9-9BCB-51FA7C8A612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2" authorId="1" shapeId="0" xr:uid="{91FAFCD0-D378-4F10-9994-F74FEBBDFE3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2" authorId="2" shapeId="0" xr:uid="{4FA86B4D-A232-4805-BDF1-3384719B3BA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3" authorId="1" shapeId="0" xr:uid="{851D08DF-8FBE-4B26-A525-C03EF2B3A85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3" authorId="1" shapeId="0" xr:uid="{5EBFC424-463F-4BC5-B913-6117F9C2A90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3" authorId="2" shapeId="0" xr:uid="{BA82C5A9-DB44-47F4-982E-D496BEAE1FA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4" authorId="1" shapeId="0" xr:uid="{8F0E671D-8F2A-4FA7-A110-01E17D559E6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4" authorId="1" shapeId="0" xr:uid="{A40137F7-F46A-4D22-9CA8-2FF0B56BC62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4" authorId="2" shapeId="0" xr:uid="{80354FDF-F310-48DC-A458-30465B135C0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5" authorId="1" shapeId="0" xr:uid="{C37A9357-A156-479C-9429-B905191C5D2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5" authorId="1" shapeId="0" xr:uid="{98C178E1-18BF-46EB-AABC-46742875DDD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5" authorId="2" shapeId="0" xr:uid="{49A5C160-819E-4207-A210-C30578407E9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6" authorId="1" shapeId="0" xr:uid="{3FB093C0-7953-48D7-AA76-79D5EB95CB1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6" authorId="1" shapeId="0" xr:uid="{C0DF0B91-5D69-4F98-AA1B-7626117350A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6" authorId="2" shapeId="0" xr:uid="{EF398C8D-F281-4411-8E5A-90FC57100D2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7" authorId="1" shapeId="0" xr:uid="{385F5510-B21C-4946-883B-98E99445D90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7" authorId="1" shapeId="0" xr:uid="{42939585-5624-487E-BDA4-BD0ECB6B6DB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7" authorId="2" shapeId="0" xr:uid="{93D48866-B41E-48A8-96B6-02978ACDC15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8" authorId="1" shapeId="0" xr:uid="{6EF747C3-A4B9-4BCB-8092-97C9ADE1E1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8" authorId="1" shapeId="0" xr:uid="{C7E8A07B-962C-454B-BB75-360E31E07FE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8" authorId="2" shapeId="0" xr:uid="{947696B3-D1D6-46EB-8B7D-F0C385DAECA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19" authorId="1" shapeId="0" xr:uid="{E147DB72-0100-4E68-9595-7566A46B7D4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19" authorId="1" shapeId="0" xr:uid="{E4D62D3B-3E7D-4009-9D8E-BA757468DB2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19" authorId="2" shapeId="0" xr:uid="{631E1C0A-E2FA-4990-8DD7-C383E868A9E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0" authorId="1" shapeId="0" xr:uid="{28879870-D598-4792-A020-018BE46A95C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0" authorId="1" shapeId="0" xr:uid="{18AD13CD-A471-4D76-95F4-904773EE4AA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0" authorId="2" shapeId="0" xr:uid="{1A336332-9953-498D-827F-80FA9E6D063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1" authorId="1" shapeId="0" xr:uid="{E396B471-4E1D-4037-9A2E-5408FDD69C0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1" authorId="1" shapeId="0" xr:uid="{9E84D526-71AE-476F-B84E-57D45146811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1" authorId="2" shapeId="0" xr:uid="{0EFC6C73-B2AD-4223-8D94-FD2BB07DC1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2" authorId="1" shapeId="0" xr:uid="{65B8081D-7407-493E-AFC3-62030C85BD4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2" authorId="1" shapeId="0" xr:uid="{F07F3195-6E86-4F3C-B8BB-86F1C24B8D0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2" authorId="2" shapeId="0" xr:uid="{A6BEABF7-4C5E-4906-BEDE-FBA8E5F256A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3" authorId="1" shapeId="0" xr:uid="{2126DACA-32BF-47F8-98B4-E800F8D1E06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3" authorId="1" shapeId="0" xr:uid="{C2638FC9-FC9F-492F-8799-DD4D3B61286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3" authorId="2" shapeId="0" xr:uid="{82AECCC7-943B-4433-9E86-4FC5F7E21A5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4" authorId="1" shapeId="0" xr:uid="{AA441746-EE2D-448E-8F50-13038A787A0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4" authorId="1" shapeId="0" xr:uid="{5E204B1E-A5F0-4FEA-8BAF-4FA316CDCBC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4" authorId="2" shapeId="0" xr:uid="{9A5DB521-C4F5-4A23-8C99-EE2BE180C5F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5" authorId="1" shapeId="0" xr:uid="{47F64429-93EF-4141-8F67-F43BD5D3C35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5" authorId="1" shapeId="0" xr:uid="{6F9710B7-D910-40CC-9631-69277DC05ED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5" authorId="2" shapeId="0" xr:uid="{E1032D21-DCE1-4756-A6CF-C03177A5B1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6" authorId="1" shapeId="0" xr:uid="{AFA00D62-46C1-4033-9428-2D6C8A75351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6" authorId="1" shapeId="0" xr:uid="{C6F90967-3FFF-4019-8092-B747913FC28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6" authorId="2" shapeId="0" xr:uid="{C3667CF6-F12D-4F10-9F96-5314CA02E2D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7" authorId="1" shapeId="0" xr:uid="{0BC95C25-7915-4DFD-9677-2C09F358243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7" authorId="1" shapeId="0" xr:uid="{BA826904-B19D-4047-9AA8-B9199BD4E32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7" authorId="2" shapeId="0" xr:uid="{BAFE91BA-3FAE-4EA0-95CB-34934D3130C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8" authorId="1" shapeId="0" xr:uid="{93A52CFC-2663-45B6-AEE9-52DFB7A7BE6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8" authorId="1" shapeId="0" xr:uid="{0461F74B-E5B1-439B-A9DE-9F199BD079E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8" authorId="2" shapeId="0" xr:uid="{0C922708-A5CF-419A-AE4C-21A37CFF179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29" authorId="1" shapeId="0" xr:uid="{3AF935B0-CF80-474B-8565-41677886E8C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29" authorId="1" shapeId="0" xr:uid="{006EB7E5-2AB2-466B-89C8-471842820A1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29" authorId="2" shapeId="0" xr:uid="{BF8C35BA-D757-4294-9911-99593A46016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0" authorId="1" shapeId="0" xr:uid="{953B6C83-3F19-4F32-BAD0-2B22F9055CC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0" authorId="1" shapeId="0" xr:uid="{ADCC5891-A4F1-4CF6-988D-A7D6FC50B7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0" authorId="2" shapeId="0" xr:uid="{DCD1CEBD-2ADD-4C1C-B49A-16DA4272BF5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1" authorId="1" shapeId="0" xr:uid="{E2C5A7FA-F36B-4982-B12A-B8981DD7090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1" authorId="1" shapeId="0" xr:uid="{119EFCE3-3C16-40B5-85F5-D820B2BB0AC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1" authorId="2" shapeId="0" xr:uid="{AF498916-EF7C-4816-ACB6-20F45E993E5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2" authorId="1" shapeId="0" xr:uid="{B88E6D89-F559-4170-ADF8-AA93D84CF0E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2" authorId="1" shapeId="0" xr:uid="{490A2AFD-1E5C-493A-AC62-D66B1ABD9F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2" authorId="2" shapeId="0" xr:uid="{07297ACB-00C1-4A2E-89E9-9DB08475D25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3" authorId="1" shapeId="0" xr:uid="{4FE407DB-F114-4AAC-BD96-35E58389956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3" authorId="1" shapeId="0" xr:uid="{7ADFC082-A9F5-431F-8CA1-446B1775A69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3" authorId="2" shapeId="0" xr:uid="{37D20778-D577-4524-A0EE-0673198AD82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4" authorId="1" shapeId="0" xr:uid="{32C7DE5D-4D79-45C2-96EC-8D25BDF5016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4" authorId="1" shapeId="0" xr:uid="{67259BC6-7B65-4728-860E-CBF52BBD35F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4" authorId="2" shapeId="0" xr:uid="{AA0BEF04-EF95-42A8-8D3A-F8799D28FBF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5" authorId="1" shapeId="0" xr:uid="{7952862D-33B1-4B06-A44E-5C73C561DAA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5" authorId="1" shapeId="0" xr:uid="{5C80B30E-A4FA-480F-A01A-60AA0A3E69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5" authorId="2" shapeId="0" xr:uid="{CD091532-E032-4E96-B44C-1A797A40A7B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6" authorId="1" shapeId="0" xr:uid="{B076FDEF-030D-4BEF-B844-75F67F1AAD7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6" authorId="1" shapeId="0" xr:uid="{990F37B8-8657-4C34-884A-0046A004B17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6" authorId="2" shapeId="0" xr:uid="{0D96BC47-BED3-4141-9ED8-C105CE042E3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7" authorId="1" shapeId="0" xr:uid="{7340C74A-B5A5-4B05-9567-37AB843FCF6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7" authorId="1" shapeId="0" xr:uid="{6BB7F834-D9DA-4932-8084-C94A49B5083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7" authorId="2" shapeId="0" xr:uid="{B156563E-3C14-4EC4-852A-7D13E503F80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8" authorId="1" shapeId="0" xr:uid="{4CECE3DA-77D7-4F94-AB9D-E886E632840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8" authorId="1" shapeId="0" xr:uid="{97239D20-E410-4CE5-B535-DEC1381D3C4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8" authorId="2" shapeId="0" xr:uid="{B1A06DF4-6E1D-47A9-AADC-29865BF827B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39" authorId="1" shapeId="0" xr:uid="{1E2F0BA9-75EF-4E2B-80C0-AEECB5F2E54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39" authorId="1" shapeId="0" xr:uid="{AC91E390-0CED-43F0-AD4C-A2FAFF28394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39" authorId="2" shapeId="0" xr:uid="{7385E00D-5958-466A-B106-19CF853C819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0" authorId="1" shapeId="0" xr:uid="{F5A59BE7-6837-4BAC-B536-97042B2C4E7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0" authorId="1" shapeId="0" xr:uid="{26A1B188-C076-4A7B-AF31-694EFA22FD6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0" authorId="2" shapeId="0" xr:uid="{3F459542-A9E0-45C4-8AEC-32FF2774742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1" authorId="1" shapeId="0" xr:uid="{4262A114-11E7-4678-B04A-D2EB64DDD07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1" authorId="1" shapeId="0" xr:uid="{B0BA067B-D529-42E2-A9E2-D6A414D7337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1" authorId="2" shapeId="0" xr:uid="{885A50AD-882D-484F-812F-BFC9C01F6D5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2" authorId="1" shapeId="0" xr:uid="{9B7A4C7B-9FDE-4BDE-AC59-1393FFD4065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2" authorId="1" shapeId="0" xr:uid="{7B6335B9-93ED-44A4-A36D-C215843F4E0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2" authorId="2" shapeId="0" xr:uid="{E8B62402-14CF-4683-A053-016672A69F7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3" authorId="1" shapeId="0" xr:uid="{A009F848-A603-44A0-B203-F5B5E67F22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3" authorId="1" shapeId="0" xr:uid="{E4297094-995E-4044-9722-6A4BE101523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3" authorId="2" shapeId="0" xr:uid="{33D25EA5-5D79-4D86-BCB0-F3C76E85EBA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4" authorId="1" shapeId="0" xr:uid="{19D97426-C22F-490E-AE11-64C5C2182FA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4" authorId="1" shapeId="0" xr:uid="{B37ECA42-E5DD-4F4C-8EF0-A7D213083BD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4" authorId="2" shapeId="0" xr:uid="{B239FE69-1035-426E-A09C-D19B1427B6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5" authorId="1" shapeId="0" xr:uid="{B726047D-527D-4638-B12E-EE19461F16C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5" authorId="1" shapeId="0" xr:uid="{BA7841AD-9554-4208-A750-A597266EF48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5" authorId="2" shapeId="0" xr:uid="{EBC2DC97-A561-4701-9880-1340761C678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6" authorId="1" shapeId="0" xr:uid="{FE82E16E-F408-4E90-A1DE-BC0213FC302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6" authorId="1" shapeId="0" xr:uid="{E7B1FC0B-AF7B-4CAC-9EBB-0C34FDEB751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6" authorId="2" shapeId="0" xr:uid="{03216616-33B4-43A1-8BD7-A3160CF8E88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7" authorId="1" shapeId="0" xr:uid="{571302CE-3BFF-4CAD-B2DC-B9AED5A45C1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7" authorId="1" shapeId="0" xr:uid="{61C2A7F5-3268-4947-A62E-CCD3995C518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7" authorId="2" shapeId="0" xr:uid="{8911099D-537D-4B63-BD92-46A3A0288B9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8" authorId="1" shapeId="0" xr:uid="{0C0FDE8A-14FE-4E29-A3EF-B00CCEF19F1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8" authorId="1" shapeId="0" xr:uid="{D64BA2F7-C994-4C64-A863-28151DD1029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8" authorId="2" shapeId="0" xr:uid="{23B0669A-1CDD-46F2-A3A0-3106743C824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49" authorId="1" shapeId="0" xr:uid="{85FE58F1-783E-4DAF-8FDB-056CE330546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49" authorId="1" shapeId="0" xr:uid="{EA240EC0-AB8E-4B1D-B2E0-15F7EF9A2EA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49" authorId="2" shapeId="0" xr:uid="{59C50B03-E6FB-4E63-9B5F-F24A7C93C14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0" authorId="1" shapeId="0" xr:uid="{75C812CB-9A06-4E2A-A03C-AFB1230A0C2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0" authorId="1" shapeId="0" xr:uid="{9FCE9840-034B-403B-B167-994941B3F0E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0" authorId="2" shapeId="0" xr:uid="{4A60E821-1E3E-4493-8CB3-4D3B860B32B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1" authorId="1" shapeId="0" xr:uid="{7D1C535F-1F6B-4818-B767-D9D7D36A079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1" authorId="1" shapeId="0" xr:uid="{2BD84401-03C4-4814-AEEF-B7E3964217F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1" authorId="2" shapeId="0" xr:uid="{3FF8C73C-1DEB-4AC6-976F-9CB082873A2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2" authorId="1" shapeId="0" xr:uid="{A7F2BB4B-01FB-44D2-8F76-02CD07EEDFF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2" authorId="1" shapeId="0" xr:uid="{78EE211B-EBD3-4575-9811-9A03C0DC952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2" authorId="2" shapeId="0" xr:uid="{7D99CA62-95A7-48D3-B587-9A950CDEBD5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3" authorId="1" shapeId="0" xr:uid="{A6D11B7C-45E0-4FC7-B44C-9DE8D3CF0B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3" authorId="1" shapeId="0" xr:uid="{9B27A4D0-F50A-48F0-BFA0-E4CDDCB21ED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3" authorId="2" shapeId="0" xr:uid="{1DECBBBA-E1DE-43D5-A7DB-18C72046F79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4" authorId="1" shapeId="0" xr:uid="{3D17CCEA-17DF-49A6-96ED-A57C3D2D7FC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4" authorId="1" shapeId="0" xr:uid="{CFBF1735-2160-42C9-AF30-BBBB069F36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4" authorId="2" shapeId="0" xr:uid="{F55C7AA4-DB8A-42EF-A3EA-E7EAD988B3F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5" authorId="1" shapeId="0" xr:uid="{7675A279-1B75-46A0-A4D6-B29EB0496EB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5" authorId="1" shapeId="0" xr:uid="{60D82DFC-9087-4A12-9C5D-C6FB5E47748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5" authorId="2" shapeId="0" xr:uid="{52AF73E5-53A7-4EF9-ADE9-5F33FBAD004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6" authorId="1" shapeId="0" xr:uid="{A4394460-14A8-4BA3-9B98-A25AEDB61F8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6" authorId="1" shapeId="0" xr:uid="{C8B5FAE3-B5FF-46C9-A852-AB659942E47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6" authorId="2" shapeId="0" xr:uid="{54C29EEB-C981-440B-962C-C44BAEF99C4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7" authorId="1" shapeId="0" xr:uid="{70DBFDB5-1EC1-40EB-9190-5D8D2DC4FAE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7" authorId="1" shapeId="0" xr:uid="{9C914FDC-83BC-4741-ABAD-4A205AE126E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7" authorId="2" shapeId="0" xr:uid="{70AD6ADC-06A4-4038-9A84-186F9B00992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8" authorId="1" shapeId="0" xr:uid="{8DE5ACE3-3DB6-4021-9009-C5502CEC835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8" authorId="1" shapeId="0" xr:uid="{9F069A3B-CE67-42E4-B7E3-977A282BBF3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8" authorId="2" shapeId="0" xr:uid="{E40899A0-C7B6-41F7-9D55-7881A627CEB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59" authorId="1" shapeId="0" xr:uid="{2E70F2BC-8CEE-42D9-BDA3-69071514985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59" authorId="1" shapeId="0" xr:uid="{64BC7ECC-727E-49FE-BD84-C796519997A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59" authorId="2" shapeId="0" xr:uid="{6B0B93F1-5BF3-4B95-93B4-95FB1223481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0" authorId="1" shapeId="0" xr:uid="{6DDFCE50-26D2-485F-A0D1-50C90C3F953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0" authorId="1" shapeId="0" xr:uid="{E826ADC1-B0C1-4A8B-8440-37460A6671B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0" authorId="2" shapeId="0" xr:uid="{F4E165D7-E415-46FF-A0B4-F4D5BAD524F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1" authorId="1" shapeId="0" xr:uid="{727F1579-94AF-4693-904A-3ECF18D29CF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1" authorId="1" shapeId="0" xr:uid="{5C9734EF-7E35-48AB-840A-976B0B9FDA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1" authorId="2" shapeId="0" xr:uid="{D31223F9-2C2C-4536-9BE3-260C25D62F9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2" authorId="1" shapeId="0" xr:uid="{F0BC78B9-1481-460F-A460-230DB674C26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2" authorId="1" shapeId="0" xr:uid="{CEAFA667-5F66-4ACB-8BB1-2261CAA8DDF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2" authorId="2" shapeId="0" xr:uid="{2C25279C-C6EE-4DFE-A8D4-FC44FD0A95A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3" authorId="1" shapeId="0" xr:uid="{088B7101-2DA2-4D38-9375-3EA96EF05FF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3" authorId="1" shapeId="0" xr:uid="{2049AC3B-0620-4530-8E56-A92389B255D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3" authorId="2" shapeId="0" xr:uid="{857DFCDB-5413-4C24-AB7C-32A14B95525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4" authorId="1" shapeId="0" xr:uid="{B0A0E7BC-A8B6-43FD-A979-38D0834319F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4" authorId="1" shapeId="0" xr:uid="{F58B831E-E7FD-4312-962D-2E5150BBD9A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4" authorId="2" shapeId="0" xr:uid="{13AC6F74-3D7A-4213-91A6-22ACD09462E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5" authorId="1" shapeId="0" xr:uid="{36C442B3-1BBF-49E2-BBD8-23C92014EA6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5" authorId="1" shapeId="0" xr:uid="{A9918F7F-76A3-4B9C-B78A-067CE424449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5" authorId="2" shapeId="0" xr:uid="{EC2EFA8E-4EA7-4841-A75F-6E9CF57CBDE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6" authorId="1" shapeId="0" xr:uid="{521CC80C-2FC5-4CD8-BAF8-C7BF11E9391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6" authorId="1" shapeId="0" xr:uid="{27BD623C-D542-4E4F-B948-3E2F7172C58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6" authorId="2" shapeId="0" xr:uid="{E10F48EE-E3A3-49E0-B5FA-52E545CA14D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7" authorId="1" shapeId="0" xr:uid="{9B17DD66-43B9-4207-84E9-05EE3F3C1AE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7" authorId="1" shapeId="0" xr:uid="{77813178-08A4-4880-8637-DECF384F5BE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7" authorId="2" shapeId="0" xr:uid="{20D1360D-3A15-4D20-B36D-31AEBFB5249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8" authorId="1" shapeId="0" xr:uid="{1A65C9B0-B4F6-42DE-AE8F-9D860C52995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8" authorId="1" shapeId="0" xr:uid="{3588CF78-E7DD-4A90-BA8F-645755D7F88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8" authorId="2" shapeId="0" xr:uid="{A5AF0DB0-0F68-41FF-9437-3C21B0168E6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69" authorId="1" shapeId="0" xr:uid="{2391BCBD-E61D-4089-9007-8973A30FB57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69" authorId="1" shapeId="0" xr:uid="{5EB61482-15FA-4E1C-8841-9D40817186F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69" authorId="2" shapeId="0" xr:uid="{9B21475B-0F75-4D9F-AD69-96948B37303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0" authorId="1" shapeId="0" xr:uid="{4FF5897F-F110-4F73-9CB2-7A3305F431F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0" authorId="1" shapeId="0" xr:uid="{D477633B-837E-41C8-AFD4-8679E01D125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0" authorId="2" shapeId="0" xr:uid="{A073726B-32D1-4BD9-A279-195B8FC4653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1" authorId="1" shapeId="0" xr:uid="{FFE4BDF1-3E84-4F43-A21C-9764795FDA7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1" authorId="1" shapeId="0" xr:uid="{57447E79-C758-4959-9A04-250574B78CB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1" authorId="2" shapeId="0" xr:uid="{188E0F73-BDAA-4BBC-98C2-C24EA7AC170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2" authorId="1" shapeId="0" xr:uid="{B6B854B8-CB05-4DB9-9262-B90B39AC277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2" authorId="1" shapeId="0" xr:uid="{1F9DB6CC-3C2A-47C4-A0DC-3C1D9D9625B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2" authorId="2" shapeId="0" xr:uid="{A93F789E-F5CF-4B9A-A14C-EDBE7935EA8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3" authorId="1" shapeId="0" xr:uid="{A69F81E3-751A-45E9-BD49-59A96018446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3" authorId="1" shapeId="0" xr:uid="{B0E4B50E-4608-465C-959B-F05E0A23402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3" authorId="2" shapeId="0" xr:uid="{D01DCF92-2BF9-4203-BEF2-7F7AFD5340E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4" authorId="1" shapeId="0" xr:uid="{05DE0F1B-64BA-46E6-A22C-1CE7028B938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4" authorId="1" shapeId="0" xr:uid="{43B44095-5BDB-42FF-8FDE-379728EEE44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4" authorId="2" shapeId="0" xr:uid="{5B4E33BA-7E50-4240-B45C-FC2505C6887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5" authorId="1" shapeId="0" xr:uid="{D51CB379-ACE9-4325-A6B7-9A6363D3133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5" authorId="1" shapeId="0" xr:uid="{E5A03540-E01F-4514-A93C-89371BCCCB7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5" authorId="2" shapeId="0" xr:uid="{CA490620-E6C0-40AB-BD80-F91FA19B0B8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6" authorId="1" shapeId="0" xr:uid="{A6A25346-E9B5-4185-A494-0A1191088E5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6" authorId="1" shapeId="0" xr:uid="{D71FBD9F-5269-4A86-B327-584230ED5F3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6" authorId="2" shapeId="0" xr:uid="{0497E7BA-2F01-4A5B-868E-F3A7DC1B5DF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7" authorId="1" shapeId="0" xr:uid="{0875BCDA-D45F-4E0C-B38A-A0E794F4E28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7" authorId="1" shapeId="0" xr:uid="{7631C998-080E-4D43-8B47-8A1B53189F2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7" authorId="2" shapeId="0" xr:uid="{8941A56E-37F3-4980-8257-2A2F098B420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8" authorId="1" shapeId="0" xr:uid="{0D9F504D-8BC3-4E5A-964A-54B49FC7B3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8" authorId="1" shapeId="0" xr:uid="{7DAFE810-6540-46B0-80FC-D895BB4A764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8" authorId="2" shapeId="0" xr:uid="{D48A20B4-1EBF-4953-8ABB-BC086D63459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79" authorId="1" shapeId="0" xr:uid="{5C706499-B92F-4EE3-AE02-832752A2CF6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79" authorId="1" shapeId="0" xr:uid="{EA023BB8-84A6-4AE2-84DF-59728822291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79" authorId="2" shapeId="0" xr:uid="{0FDE5E20-190A-4034-BEA9-CEE4408B6E5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0" authorId="1" shapeId="0" xr:uid="{6AC44975-690C-4804-830A-F7A9FBF32C8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0" authorId="1" shapeId="0" xr:uid="{5ED3FDC4-F5BF-4693-AC1E-FADD043044C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0" authorId="2" shapeId="0" xr:uid="{5F5DA23E-EC70-4273-B93B-8A47E0A5CF3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1" authorId="1" shapeId="0" xr:uid="{0BD644BB-E396-4547-BC6F-8602C3767FC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1" authorId="1" shapeId="0" xr:uid="{37C757D5-4014-4E0D-8AC7-C5E187AFB7D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1" authorId="2" shapeId="0" xr:uid="{5D8251DB-65C4-43A2-8FA5-2075F094D3F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2" authorId="1" shapeId="0" xr:uid="{5A27E6DA-510A-48DB-AB07-B06E97BC087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2" authorId="1" shapeId="0" xr:uid="{A8773D7D-A0B6-48AA-A4A6-504B9D71BD7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2" authorId="2" shapeId="0" xr:uid="{9CE56B7B-D74F-43D3-86C7-C4DE49FBD2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3" authorId="1" shapeId="0" xr:uid="{D0D338AA-21BA-4237-A23D-B6251C1E30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3" authorId="1" shapeId="0" xr:uid="{348964CC-9B08-41E8-A7D3-69DE92975B8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3" authorId="2" shapeId="0" xr:uid="{0AFBBB5F-70B9-41EA-9DAD-AF99E1193C8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4" authorId="1" shapeId="0" xr:uid="{4BFF8DD3-11BE-4505-AFB8-82E7F77F944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4" authorId="1" shapeId="0" xr:uid="{F6FF5446-93C3-4E43-9160-096FD1BD441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4" authorId="2" shapeId="0" xr:uid="{F2725A30-EE7D-441C-A4C5-9F8C4C201A5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5" authorId="1" shapeId="0" xr:uid="{6C727184-FFE4-4F0C-836D-C9D6AF7FE97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5" authorId="1" shapeId="0" xr:uid="{F48F8F92-3787-4F77-8B1A-E5E4F060894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5" authorId="2" shapeId="0" xr:uid="{D49EBABC-68E5-48E3-957B-CD63E863161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6" authorId="1" shapeId="0" xr:uid="{745C3E83-64CD-47AA-A20D-7A9776B9E2A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6" authorId="1" shapeId="0" xr:uid="{DE1F6948-AB4F-454D-9B69-065386D92AB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6" authorId="2" shapeId="0" xr:uid="{80C90065-37D7-4EE8-917F-BE8CCD633FB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7" authorId="1" shapeId="0" xr:uid="{B3CE2AC3-8609-44CB-B830-8B01C44285C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7" authorId="1" shapeId="0" xr:uid="{00229C99-ECE4-44F9-BC29-8FA9C0F5333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7" authorId="2" shapeId="0" xr:uid="{41883CBA-B477-4DF4-A0A2-9D60455E11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8" authorId="1" shapeId="0" xr:uid="{A9852E67-317C-410E-80DC-D290184F494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8" authorId="1" shapeId="0" xr:uid="{5C00A1D1-33F1-4C2A-B1C3-9F0E1D9FA19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8" authorId="2" shapeId="0" xr:uid="{261EB3D4-6D6F-43AB-BFB3-F6F1E8CB8A6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89" authorId="1" shapeId="0" xr:uid="{0D15C4E6-E53E-4E74-9EE4-AA010826FC2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89" authorId="1" shapeId="0" xr:uid="{81FE9E39-1FFE-44B2-A8E7-57B65945356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89" authorId="2" shapeId="0" xr:uid="{927F4B29-2ABD-4E0B-8526-2451FA4E1C0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0" authorId="1" shapeId="0" xr:uid="{77073F6C-793C-446F-AC37-500A3A16B0A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0" authorId="1" shapeId="0" xr:uid="{0CAC4C40-059F-48D4-AAA4-6A459A5499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0" authorId="2" shapeId="0" xr:uid="{1A744997-ADA3-40FB-9FEE-C9F977AD4CC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1" authorId="1" shapeId="0" xr:uid="{62BEA271-4249-415A-8DDA-B6A33EDD034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1" authorId="1" shapeId="0" xr:uid="{336247B3-18A1-40C6-BDFA-7091787E4B1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1" authorId="2" shapeId="0" xr:uid="{DDA92D21-80E0-4624-9DE1-EE149E4B8B8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2" authorId="1" shapeId="0" xr:uid="{28924F6B-DA97-46B4-B43B-9242834C1E6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2" authorId="1" shapeId="0" xr:uid="{93888B19-4860-4C83-85D5-007F9FC507E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2" authorId="2" shapeId="0" xr:uid="{ECE5DE09-D671-4AAE-AAE0-0FDCA93A19D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3" authorId="1" shapeId="0" xr:uid="{661D785F-A283-45DF-9EF3-4B9D36CF203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3" authorId="1" shapeId="0" xr:uid="{6779447E-8121-4606-B7DD-856A3858A76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3" authorId="2" shapeId="0" xr:uid="{AC919710-FC5E-4A59-81A5-2196E61B896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4" authorId="1" shapeId="0" xr:uid="{06450F9B-5C48-48C7-8907-683B21E17DA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4" authorId="1" shapeId="0" xr:uid="{7DCA8941-C70D-49F5-89CD-25CC887D980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4" authorId="2" shapeId="0" xr:uid="{C73A0216-7586-493B-95E2-2ED3691D905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5" authorId="1" shapeId="0" xr:uid="{B02F6F97-4216-43F8-BD59-D10FFC28A31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5" authorId="1" shapeId="0" xr:uid="{D7278130-F508-49DF-BBFD-855910E76E1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5" authorId="2" shapeId="0" xr:uid="{A7D9A4DF-45F2-4A89-8743-E4BF388E12E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6" authorId="1" shapeId="0" xr:uid="{730AAC8C-3786-4A74-8794-1A77B595143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6" authorId="1" shapeId="0" xr:uid="{99C9A2BC-0C94-466F-AD45-1FF53B031C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6" authorId="2" shapeId="0" xr:uid="{DADF89FA-898D-4A5D-8E0D-4F18785675E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7" authorId="1" shapeId="0" xr:uid="{7BD389C9-ECAE-40A6-8D2B-0097CD126C1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7" authorId="1" shapeId="0" xr:uid="{9644C8E8-4799-4A35-AA46-E3CC41DA43D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7" authorId="2" shapeId="0" xr:uid="{184BF139-5416-4DB3-A680-C30BB7DEF13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8" authorId="1" shapeId="0" xr:uid="{D819E308-DA23-45B3-92D1-63025EDB37C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8" authorId="1" shapeId="0" xr:uid="{E84057E2-2799-4BAA-B92D-D3C750AF52F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8" authorId="2" shapeId="0" xr:uid="{3830DDDD-23C2-494C-97E9-3DF272738B7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199" authorId="1" shapeId="0" xr:uid="{84A4DEEF-7517-4EFD-A19E-14012DB845A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199" authorId="1" shapeId="0" xr:uid="{770B4692-AA70-4778-BCB4-A2274288588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199" authorId="2" shapeId="0" xr:uid="{A7903F2D-B0D7-4F77-AF9F-753215D5D4B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0" authorId="1" shapeId="0" xr:uid="{3230EAC9-6A5D-4B92-AFCD-B7A76D62FD1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0" authorId="1" shapeId="0" xr:uid="{2CA6DBEE-4D31-42B7-9B93-53A41E0B4DD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0" authorId="2" shapeId="0" xr:uid="{01E34F4C-CF94-4666-891A-76EB36CC8C5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1" authorId="1" shapeId="0" xr:uid="{A6E44AEF-CDBC-4B73-ABC9-DFF66FA60FB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1" authorId="1" shapeId="0" xr:uid="{4C42EA4C-7A8D-4F59-9731-B9CD05C74B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1" authorId="2" shapeId="0" xr:uid="{89862022-EE8E-4484-8AE1-DE98447C188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2" authorId="1" shapeId="0" xr:uid="{43B08D9A-7263-4191-B300-1808B86979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2" authorId="1" shapeId="0" xr:uid="{00B6458B-804C-407D-9905-5F08CBCB54C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2" authorId="2" shapeId="0" xr:uid="{6ECA7CB4-60E0-4126-8B31-1692DBE0677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3" authorId="1" shapeId="0" xr:uid="{A5729179-9850-43BE-BE78-9C6EB704D1A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3" authorId="1" shapeId="0" xr:uid="{C9C83FDD-DDC3-4336-9FED-97357675912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3" authorId="2" shapeId="0" xr:uid="{EE44ACBA-F0E6-4D1C-83B1-2FCCD08F735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4" authorId="1" shapeId="0" xr:uid="{1ECAC048-D27C-43FB-AF0B-3D928B02661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4" authorId="1" shapeId="0" xr:uid="{E9E0EFD3-9BE3-42DF-909A-28BD569547D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4" authorId="2" shapeId="0" xr:uid="{C6A7AC83-A78E-41DB-B245-1DF5DDEC226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5" authorId="1" shapeId="0" xr:uid="{6ECEAB44-A6AC-4B7A-B96A-5DF20E94D6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5" authorId="1" shapeId="0" xr:uid="{9AB6108A-202F-4317-8CB1-DA4780F6EDE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5" authorId="2" shapeId="0" xr:uid="{2B977646-6F1A-457C-9FD3-4EE99174CCC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6" authorId="1" shapeId="0" xr:uid="{1016A328-E4FE-42AA-AC79-C5917F460A3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6" authorId="1" shapeId="0" xr:uid="{859C2267-E250-4705-B6F4-AE8859A76BD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6" authorId="2" shapeId="0" xr:uid="{79F4EFCE-8B4E-46D7-8DEC-59067BF7076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7" authorId="1" shapeId="0" xr:uid="{6D67BA52-78A3-4772-BE95-D12F4769286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7" authorId="1" shapeId="0" xr:uid="{0219F50C-359C-4D4B-84FF-C5C9C8954F8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7" authorId="2" shapeId="0" xr:uid="{BD206E28-200E-4638-8A4F-1D2D5841363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8" authorId="1" shapeId="0" xr:uid="{5B3E980F-21ED-418F-93DD-191B678D874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8" authorId="1" shapeId="0" xr:uid="{6233F212-CE29-40E4-BD9D-2E640DF3567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8" authorId="2" shapeId="0" xr:uid="{750088F3-41CD-43DE-9665-92F866D2848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09" authorId="1" shapeId="0" xr:uid="{ACFB6798-AA88-4E5F-BA45-C9163C9BF15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09" authorId="1" shapeId="0" xr:uid="{3329BD86-D7BD-4E6F-BF23-D4692354E57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09" authorId="2" shapeId="0" xr:uid="{D9638F3A-68F2-4B1A-9C34-B802B9A12EF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0" authorId="1" shapeId="0" xr:uid="{F4E4D5DB-1204-427D-91F8-47CAEBFC0D9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0" authorId="1" shapeId="0" xr:uid="{64A8DF69-29F1-4964-9A17-BE6D49480F0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0" authorId="2" shapeId="0" xr:uid="{0A12F385-A117-4FF4-A689-8A76282008A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1" authorId="1" shapeId="0" xr:uid="{A23CD940-6674-4FE2-85AE-0A19AA962F7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1" authorId="1" shapeId="0" xr:uid="{42394706-F821-4CF4-87C4-FE7BC80D615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1" authorId="2" shapeId="0" xr:uid="{1F35927D-22C3-4A1F-9E94-B2C16FE2B45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2" authorId="1" shapeId="0" xr:uid="{EFA33170-CF16-457F-97E7-3FBA85C2088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2" authorId="1" shapeId="0" xr:uid="{EA749811-723A-49E5-BF74-F5948AF31E6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2" authorId="2" shapeId="0" xr:uid="{29A2B7E4-B9E2-4CB1-A5B4-EB4DC7AB644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3" authorId="1" shapeId="0" xr:uid="{812BD08E-6761-40DB-BED6-B45BCF0ADD1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3" authorId="1" shapeId="0" xr:uid="{096A86ED-3595-4D51-9A06-44E29185851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3" authorId="2" shapeId="0" xr:uid="{A5BB637F-206B-4D88-8EDF-0FD6D01B8A1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4" authorId="1" shapeId="0" xr:uid="{76CBD92C-E8CF-45CB-A306-30758827A1D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4" authorId="1" shapeId="0" xr:uid="{4AF8915B-3302-4DC8-A5E0-9BCF7B9C36E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4" authorId="2" shapeId="0" xr:uid="{3D2457EA-BE89-4ACC-A8E7-AC58AF1001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5" authorId="1" shapeId="0" xr:uid="{E0E9388A-3ACD-4154-8711-99493FF7235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5" authorId="1" shapeId="0" xr:uid="{51872465-5144-4116-91CF-B523AB0D7BB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5" authorId="2" shapeId="0" xr:uid="{96806D56-C8AE-4F97-82C6-3FBA1AB6B88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6" authorId="1" shapeId="0" xr:uid="{C28CD383-BD39-4AEA-9E0C-A2DB82C7C2F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6" authorId="1" shapeId="0" xr:uid="{7083A0CF-5BC0-4AA6-BF91-08C05027C94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6" authorId="2" shapeId="0" xr:uid="{64D4D01F-B0F0-4EE1-8C5A-4A0ED67F4E9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7" authorId="1" shapeId="0" xr:uid="{A5AC464E-A9F2-4D94-A731-0ED48770312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7" authorId="1" shapeId="0" xr:uid="{4F6AE49C-54F8-4328-A392-3AE7CC0473B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7" authorId="2" shapeId="0" xr:uid="{B108A081-7291-4149-AF11-05960475322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8" authorId="1" shapeId="0" xr:uid="{186A52BE-27BE-42C4-9F15-F3B187AA7D3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8" authorId="1" shapeId="0" xr:uid="{9B3E3D0E-8FFF-4F42-9E29-955B76516E0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8" authorId="2" shapeId="0" xr:uid="{0F8A0C70-CCD2-4BCA-8449-759B2AC3934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19" authorId="1" shapeId="0" xr:uid="{DECBE338-59C6-4192-B304-7B42191E6D5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19" authorId="1" shapeId="0" xr:uid="{A85A2757-268F-4448-86B3-9AACAF65366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19" authorId="2" shapeId="0" xr:uid="{E594B981-BE9F-4B99-9BCB-EDD7FB902C4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0" authorId="1" shapeId="0" xr:uid="{8C13D506-C8E9-41BF-831D-A8108221EF2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0" authorId="1" shapeId="0" xr:uid="{9D588588-FC02-4D17-AFA5-494F288BC73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0" authorId="2" shapeId="0" xr:uid="{C35058F1-6E27-461F-9CE1-64905B880FE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1" authorId="1" shapeId="0" xr:uid="{64FF4619-B373-4CB7-B023-372FB342124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1" authorId="1" shapeId="0" xr:uid="{F37E8910-D41C-4E9A-951F-828A39ACAA6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1" authorId="2" shapeId="0" xr:uid="{DA709346-1048-4CE5-ADF3-7AB999096EB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2" authorId="1" shapeId="0" xr:uid="{CE3078DF-AFC6-4E35-9EEE-75449980048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2" authorId="1" shapeId="0" xr:uid="{7885D2F6-040A-48C4-8ED8-DAB33418363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2" authorId="2" shapeId="0" xr:uid="{9A7326FE-2EE5-47FC-BCBF-965FA7B8D97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3" authorId="1" shapeId="0" xr:uid="{F9F43E9A-43B4-4BFC-8CA9-AEB6F39993F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3" authorId="1" shapeId="0" xr:uid="{4A875EE6-3081-4815-94D3-A38AA7F8557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3" authorId="2" shapeId="0" xr:uid="{C2A51266-6508-4394-BFC3-FE37861D754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4" authorId="1" shapeId="0" xr:uid="{C4CDF16D-46E7-4B2F-9690-8E7D7035F63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4" authorId="1" shapeId="0" xr:uid="{7667760F-7A56-477D-9928-323E98D6927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4" authorId="2" shapeId="0" xr:uid="{E1ECB6B7-8220-4FCC-B3AD-CE63D585CCA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5" authorId="1" shapeId="0" xr:uid="{8E9A7357-2FA0-4049-BD41-2A9D638E88F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5" authorId="1" shapeId="0" xr:uid="{E536C9A9-6DD5-4D60-A490-87B1AFEC1D4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5" authorId="2" shapeId="0" xr:uid="{19FC62E8-66B3-444A-B3B7-559ED578060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6" authorId="1" shapeId="0" xr:uid="{82317B57-FD2E-4E97-A06A-F0E763796F8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6" authorId="1" shapeId="0" xr:uid="{A40ADFE6-47DF-4660-81A9-A61F5D970B9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6" authorId="2" shapeId="0" xr:uid="{EE624EF0-0B9B-442D-8D4A-65F12983A9B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7" authorId="1" shapeId="0" xr:uid="{6AD72055-C91A-4916-9045-C73BB530A84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7" authorId="1" shapeId="0" xr:uid="{B8243A20-5B20-48C8-832B-5C99A33299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7" authorId="2" shapeId="0" xr:uid="{EEEDAEC6-04E6-4E31-B315-801B20DA2AF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8" authorId="1" shapeId="0" xr:uid="{CF664EAB-3981-463D-AEE0-7A80AE9D1E6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8" authorId="1" shapeId="0" xr:uid="{DF1B7608-F881-4499-926E-2EA26A23412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8" authorId="2" shapeId="0" xr:uid="{62E90A2F-DCFA-4054-BD7D-C73C337B963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29" authorId="1" shapeId="0" xr:uid="{6C2C393B-4DD6-4F5F-9FFF-8628658AFC6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29" authorId="1" shapeId="0" xr:uid="{5744AECF-277B-495E-8149-4611224DC92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29" authorId="2" shapeId="0" xr:uid="{3DC60585-FFE1-4726-BBAF-33835959445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0" authorId="1" shapeId="0" xr:uid="{17D035A0-7D0D-46CB-99A1-0ECD42C1ACF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0" authorId="1" shapeId="0" xr:uid="{147FB805-3C04-4600-A732-F545669E452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0" authorId="2" shapeId="0" xr:uid="{5EA4B817-798D-40B6-A586-7250A036029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1" authorId="1" shapeId="0" xr:uid="{9008EEEA-FC2A-4B8A-B709-D931AB42501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1" authorId="1" shapeId="0" xr:uid="{170C13D1-FEFE-4AC5-A849-A9ECF171E4A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1" authorId="2" shapeId="0" xr:uid="{F01D7BA5-CF86-400C-A4FC-788D93581C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2" authorId="1" shapeId="0" xr:uid="{EA628973-3069-4F84-9FC8-FEE84A89DCC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2" authorId="1" shapeId="0" xr:uid="{8F868848-DE8D-4CD8-A778-82AA8491A00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2" authorId="2" shapeId="0" xr:uid="{7BB3009A-03AF-4048-B4F0-98D5A71107F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3" authorId="1" shapeId="0" xr:uid="{C33465CA-AD15-4269-BC78-F20C906B0C9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3" authorId="1" shapeId="0" xr:uid="{5077BF2D-092E-428A-8CFC-2ACE14A59E6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3" authorId="2" shapeId="0" xr:uid="{58A4FEE2-B6ED-499D-82C8-CF622A1845C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4" authorId="1" shapeId="0" xr:uid="{EEC87478-30A3-448B-AB18-46F528FB1E2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4" authorId="1" shapeId="0" xr:uid="{24DE6CF3-7B73-400C-AF19-AD44BAEF356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4" authorId="2" shapeId="0" xr:uid="{0C94944A-573B-401A-AD0C-CF881D5B9BC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5" authorId="1" shapeId="0" xr:uid="{A40AE932-F305-48DB-BE89-0FA187ACB23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5" authorId="1" shapeId="0" xr:uid="{870B4B2F-B6A8-4E97-8F83-B778FE038D4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5" authorId="2" shapeId="0" xr:uid="{6FF7F548-5E7D-475E-ACE8-5D51BC6462A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6" authorId="1" shapeId="0" xr:uid="{6E7C08A9-60EA-40C0-8123-FF174F00226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6" authorId="1" shapeId="0" xr:uid="{F01E6609-75D5-458F-B9EE-EB85FD7A33D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6" authorId="2" shapeId="0" xr:uid="{7E2219CD-ADF0-48F0-9614-5C45AB36333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7" authorId="1" shapeId="0" xr:uid="{47907BB5-28E1-4AB4-AC8F-D98C097A197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7" authorId="1" shapeId="0" xr:uid="{DD5CC532-8C53-43AA-A3CE-2BBC4D448B8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7" authorId="2" shapeId="0" xr:uid="{D15E3542-0156-4A03-A49C-42C8751D6B6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8" authorId="1" shapeId="0" xr:uid="{79F0F0AD-EF5E-4CEF-9365-2D07AD09D4D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8" authorId="1" shapeId="0" xr:uid="{F0EAD859-4FF6-4AE6-A72E-0194680CDA7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8" authorId="2" shapeId="0" xr:uid="{7B8DDDE4-0E29-4527-BF5F-D028752C96A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39" authorId="1" shapeId="0" xr:uid="{1F7380D6-2A37-48CF-BBF2-66B7E605D6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9" authorId="1" shapeId="0" xr:uid="{FBF726B2-6217-4B68-95EF-C547F7A4F9E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39" authorId="2" shapeId="0" xr:uid="{76CC1048-E26B-42E7-8F65-0A3122199D3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0" authorId="1" shapeId="0" xr:uid="{1E44D3E4-35EF-4A71-8013-028217BC4D5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0" authorId="1" shapeId="0" xr:uid="{89E3CE9D-30CE-4F84-8137-EE5098C2F29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0" authorId="2" shapeId="0" xr:uid="{FF315796-B2B9-4562-9F09-E6A1AC65998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1" authorId="1" shapeId="0" xr:uid="{1DB1F39C-EC0A-4936-B22A-74C39FC3570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1" authorId="1" shapeId="0" xr:uid="{65EA5916-A9D5-49CA-BA1C-221D86679B0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1" authorId="2" shapeId="0" xr:uid="{77C726B7-82FB-4C51-A5EE-669CBBD9BC9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2" authorId="1" shapeId="0" xr:uid="{34ABEFB8-B024-4020-9020-07ABCB65434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2" authorId="1" shapeId="0" xr:uid="{71FD9DE8-D3E3-4A6F-9CF9-F03C8DDC8AC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2" authorId="2" shapeId="0" xr:uid="{38836EC0-1A60-4FA0-BD1C-D9A66B3851F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3" authorId="1" shapeId="0" xr:uid="{2FF339F2-CC0B-4983-9336-EABC4E6334C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3" authorId="1" shapeId="0" xr:uid="{5A7E049C-CA5F-47D2-B80A-FBBC531FE28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3" authorId="2" shapeId="0" xr:uid="{935409EB-16A3-4F2B-91BE-C2257A4DBF7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4" authorId="1" shapeId="0" xr:uid="{09B0210B-F47A-405B-A27A-EA7F993CDB2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4" authorId="1" shapeId="0" xr:uid="{9F9B5A49-11D2-497C-8F16-14339609A46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4" authorId="2" shapeId="0" xr:uid="{F8ADACE5-15AB-4442-8B16-C5994AC8EE7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5" authorId="1" shapeId="0" xr:uid="{DA791F4B-7C1A-4C89-B39D-D8D89FBCF1D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5" authorId="1" shapeId="0" xr:uid="{0B13823B-E3C6-40FB-B9CC-6EA92BE592F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5" authorId="2" shapeId="0" xr:uid="{6F69EC1A-0BB2-4B3C-AA28-956804BE82F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6" authorId="1" shapeId="0" xr:uid="{8EB64B4B-F1B6-4ECC-9022-D61D72C3C97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6" authorId="1" shapeId="0" xr:uid="{60FBA1EE-6A0D-4FBA-8F17-6C34528ED0C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6" authorId="2" shapeId="0" xr:uid="{BD9235F8-3E8E-4A71-B80C-111FDD0F961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7" authorId="1" shapeId="0" xr:uid="{D5540B14-2B0B-4570-966E-F571E80BFD6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7" authorId="1" shapeId="0" xr:uid="{C985C3C9-D8C3-4F25-BC06-E2F4FE3D69B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7" authorId="2" shapeId="0" xr:uid="{8096AC4B-1767-4F28-A77D-08CB7DFED05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8" authorId="1" shapeId="0" xr:uid="{61902599-A6EC-4882-89CC-7DB3F002D11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8" authorId="1" shapeId="0" xr:uid="{615C5045-AE67-47E9-B60F-EC5E73FA317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8" authorId="2" shapeId="0" xr:uid="{25DA5A75-E577-4724-9B8B-AB00F4460FC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49" authorId="1" shapeId="0" xr:uid="{8316FAB8-8CFF-447E-A305-6B1B30C2B3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49" authorId="1" shapeId="0" xr:uid="{B0C17890-ED6D-4624-8AC7-E7700EAE8D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49" authorId="2" shapeId="0" xr:uid="{C261F99B-03E6-4734-9671-411B60615EB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0" authorId="1" shapeId="0" xr:uid="{EFA27245-C71F-4367-B295-41E5E5A9BD2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0" authorId="1" shapeId="0" xr:uid="{EF4E3097-08CB-4C1D-A9F1-EF9ED549D48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0" authorId="2" shapeId="0" xr:uid="{C1283E16-E308-438B-9938-DDA8415D1CE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1" authorId="1" shapeId="0" xr:uid="{F49A27E3-7639-4C64-8280-0355FF8AE8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1" authorId="1" shapeId="0" xr:uid="{065EFEFA-871A-4250-B2AF-B48BA9A3B1D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1" authorId="2" shapeId="0" xr:uid="{3C5C2C28-F7BA-44DB-899E-1536E8E70B5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2" authorId="1" shapeId="0" xr:uid="{52C61086-EF3A-4ED2-BF0E-F9730A2A914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2" authorId="1" shapeId="0" xr:uid="{CA1D0001-00D2-45D6-A762-F5A11FCD4EA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2" authorId="2" shapeId="0" xr:uid="{0DF5F061-99DC-4D2D-8F91-7A81EDA4831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3" authorId="1" shapeId="0" xr:uid="{510B6484-12B4-4227-96EB-997E0D0D11D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3" authorId="1" shapeId="0" xr:uid="{71265E23-49FD-4722-8D65-68D2E38960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3" authorId="2" shapeId="0" xr:uid="{762C5614-8B7F-40CF-B7B2-131EAF2B743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4" authorId="1" shapeId="0" xr:uid="{EF528582-9C1F-4A2A-B9BE-051F9BCC5E7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4" authorId="1" shapeId="0" xr:uid="{9A8CED7F-2B38-49D9-AE51-280985DD291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4" authorId="2" shapeId="0" xr:uid="{4A497C11-931E-4133-A99F-9451DD6DCEA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5" authorId="1" shapeId="0" xr:uid="{AD3B83D5-E218-4F50-8FDD-ABA1840C2E5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5" authorId="1" shapeId="0" xr:uid="{22A19FD7-CC9C-4582-B318-9FC74EC00B8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5" authorId="2" shapeId="0" xr:uid="{12F06328-D6C7-41F4-9239-53F2596F53F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6" authorId="1" shapeId="0" xr:uid="{447CEC48-8752-4218-982B-939CF14EAC0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6" authorId="1" shapeId="0" xr:uid="{B8605841-CDBE-405A-9D6F-2507BD649B1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6" authorId="2" shapeId="0" xr:uid="{8E16995A-8BEE-4E51-9CCC-53499E81658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7" authorId="1" shapeId="0" xr:uid="{499D78ED-8797-4875-A625-213E7FC7F51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7" authorId="1" shapeId="0" xr:uid="{E08F5DC6-7F46-4FBE-87F8-B92004A5541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7" authorId="2" shapeId="0" xr:uid="{24D3EFD0-E90D-4CD2-AB47-D3981F9C5A1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8" authorId="1" shapeId="0" xr:uid="{B5E32B5D-49D1-43B3-A83C-A83FC055430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8" authorId="1" shapeId="0" xr:uid="{F414BE99-1F0A-4CB2-B847-DF1B32DDCBB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8" authorId="2" shapeId="0" xr:uid="{70C39A0F-C81A-48A2-8197-1C065B08559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59" authorId="1" shapeId="0" xr:uid="{B3564AF4-8885-40FF-B739-834E318A35E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59" authorId="1" shapeId="0" xr:uid="{CA966E35-9619-4FE9-ABCA-7BA00E6875B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59" authorId="2" shapeId="0" xr:uid="{BF42569A-6E39-45CE-AF2B-91FCA9C72F0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0" authorId="1" shapeId="0" xr:uid="{2DE27C30-E011-4DAF-8A69-53748AF1852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0" authorId="1" shapeId="0" xr:uid="{2F79D6FE-07B3-4003-B723-876C9B0714F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0" authorId="2" shapeId="0" xr:uid="{637AE9BE-16AE-4795-BD8E-8B6B446D1D8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1" authorId="1" shapeId="0" xr:uid="{BC6BBD22-A373-4595-958C-09D58801659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1" authorId="1" shapeId="0" xr:uid="{3180C408-34E1-440E-A0EC-3C2D437915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1" authorId="2" shapeId="0" xr:uid="{7BACB77D-27C8-4907-BB7B-5C220C264A8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2" authorId="1" shapeId="0" xr:uid="{B0E0592F-EFCF-4304-A69F-F7C6F5E0F99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2" authorId="1" shapeId="0" xr:uid="{819A897E-66A7-4FEC-9F45-FA2A059267F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2" authorId="2" shapeId="0" xr:uid="{7A41C811-97BE-49BC-BB57-9DEFFBE9B7D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3" authorId="1" shapeId="0" xr:uid="{97C528B7-4D97-451B-A1AB-6E2C8BB6D3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3" authorId="1" shapeId="0" xr:uid="{D0D6B586-B4B6-4E5F-B3D3-C3FA4FDF843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3" authorId="2" shapeId="0" xr:uid="{EE144A8B-7C4D-45CE-B137-1F5CB60E0D8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4" authorId="1" shapeId="0" xr:uid="{C46A6274-06D9-4495-9369-6DAA54649CA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4" authorId="1" shapeId="0" xr:uid="{232E503D-D75B-479B-9C98-C0DF4292A18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4" authorId="2" shapeId="0" xr:uid="{F4AB1EFD-1CBA-432D-AE0F-B8D36FC5069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5" authorId="1" shapeId="0" xr:uid="{395CEA58-7DA2-4878-9E8E-A6C7631C08E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5" authorId="1" shapeId="0" xr:uid="{50B531BA-170A-4422-A700-900D78FD815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5" authorId="2" shapeId="0" xr:uid="{F2BF0EFC-6885-46B7-83E9-FD217F3AB4D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6" authorId="1" shapeId="0" xr:uid="{66A4C135-3545-4FF8-B212-E5D5AEADBD8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6" authorId="1" shapeId="0" xr:uid="{9C21FA8F-83F5-47E6-8DD8-440F2D774EA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6" authorId="2" shapeId="0" xr:uid="{BC07BF31-4468-4789-9362-39F60D7019E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7" authorId="1" shapeId="0" xr:uid="{995FE08C-3EC3-493B-BE79-1E55BFC2C77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7" authorId="1" shapeId="0" xr:uid="{12CBAEBF-66CA-41A2-A2BE-A1F004050BB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7" authorId="2" shapeId="0" xr:uid="{CFA22F65-006B-4D13-A531-16085C7E81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8" authorId="1" shapeId="0" xr:uid="{78E5668D-6412-4D12-ABD4-BF4A1A55D35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8" authorId="1" shapeId="0" xr:uid="{3AAC10DA-7F62-46ED-B294-E2DDC9EF0A5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8" authorId="2" shapeId="0" xr:uid="{9E9BC9DE-5914-45EB-B58D-5CBE84DB91A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69" authorId="1" shapeId="0" xr:uid="{44E0B550-ACA6-4EBF-ABEE-CD4F33A72AE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69" authorId="1" shapeId="0" xr:uid="{45849776-66B7-450B-9BE5-D27B477C94A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69" authorId="2" shapeId="0" xr:uid="{A151ED0C-43AB-436C-A802-170FAC7C229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0" authorId="1" shapeId="0" xr:uid="{B5D650DA-A33D-4FF0-8FD1-5B5FA1E482C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0" authorId="1" shapeId="0" xr:uid="{A5B3DA1D-9DEB-4A06-A8D9-3D5FB395732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0" authorId="2" shapeId="0" xr:uid="{3820444B-21A0-4EF6-B567-21A31E777DD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1" authorId="1" shapeId="0" xr:uid="{ADF5357E-901E-42AA-B1D5-88622914188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1" authorId="1" shapeId="0" xr:uid="{750DE5DE-6B8B-4F49-ABE2-86E6F008A78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1" authorId="2" shapeId="0" xr:uid="{5C31383E-41C9-437F-A8F1-D2E1435F389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2" authorId="1" shapeId="0" xr:uid="{986E0395-A525-4E01-B1E6-4F4EA34541B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2" authorId="1" shapeId="0" xr:uid="{F7BAC241-A786-48C2-9E90-2ACE8853B45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2" authorId="2" shapeId="0" xr:uid="{8D62FA40-592F-46FB-A51C-17CE77429E7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3" authorId="1" shapeId="0" xr:uid="{F3FDBDFF-2511-43FE-A8F2-785585E483B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3" authorId="1" shapeId="0" xr:uid="{6EB03DD6-E3E4-4F57-A24C-8890FCED1AC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3" authorId="2" shapeId="0" xr:uid="{15D5B561-9F22-4547-835C-989BC3DEF53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4" authorId="1" shapeId="0" xr:uid="{E4BE9307-E198-4FAE-97B1-82C09D67957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4" authorId="1" shapeId="0" xr:uid="{12ED6CA6-F24A-4682-BF0F-9B73768680A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4" authorId="2" shapeId="0" xr:uid="{B1CBB1AB-163E-4CB0-BCF4-64536838D7E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5" authorId="1" shapeId="0" xr:uid="{409339D4-BAC6-4CA9-940F-FC932950FE7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5" authorId="1" shapeId="0" xr:uid="{E449D8B1-D0A9-4153-BE17-F9FD6A2D050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5" authorId="2" shapeId="0" xr:uid="{22868072-5E8F-4834-88A9-58CD6B0246E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6" authorId="1" shapeId="0" xr:uid="{E10E811F-CF6D-4B94-85DA-1B643C79A5B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6" authorId="1" shapeId="0" xr:uid="{EF7728E3-CB07-40C4-90EF-EAA3166FD65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6" authorId="2" shapeId="0" xr:uid="{01E2637E-FA7A-42C2-B4E3-D83304B114A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7" authorId="1" shapeId="0" xr:uid="{241BDB3E-93C2-463B-B016-E0DF3B3E804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7" authorId="1" shapeId="0" xr:uid="{91D60132-8F55-48C2-950F-8243E036558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7" authorId="2" shapeId="0" xr:uid="{9F9CD3D6-2829-49B9-BF28-122748A03B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8" authorId="1" shapeId="0" xr:uid="{81758FF2-9A17-4B97-8CC8-D470132BB56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8" authorId="1" shapeId="0" xr:uid="{D2335765-2151-469B-AFBD-8E89D6D6FFC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8" authorId="2" shapeId="0" xr:uid="{7F7B1B11-3DA2-4631-A0E9-40D76AB62ED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79" authorId="1" shapeId="0" xr:uid="{125740DD-CFEC-4C07-9F26-C0B0AB6A96D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79" authorId="1" shapeId="0" xr:uid="{4DEEB149-D225-4574-B556-13D9345C86E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79" authorId="2" shapeId="0" xr:uid="{63C013F3-5097-4B58-B64E-C1D42478DB3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0" authorId="1" shapeId="0" xr:uid="{1325C460-4F7B-4D3A-A3C1-347EA0D9973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0" authorId="1" shapeId="0" xr:uid="{FD276943-A208-4B50-B923-7729C29E76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0" authorId="2" shapeId="0" xr:uid="{71154CF5-EDC6-45F1-8E16-2EAE1FD18B8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1" authorId="1" shapeId="0" xr:uid="{147F1C20-D862-4232-BBC4-5F44E883B73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1" authorId="1" shapeId="0" xr:uid="{C639B6D4-B604-4493-A45F-BC826CD0673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1" authorId="2" shapeId="0" xr:uid="{5B66C5FF-B563-4434-9722-8F326ABEC9C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2" authorId="1" shapeId="0" xr:uid="{39BE7539-87E8-4E51-968D-CB99F717EB6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2" authorId="1" shapeId="0" xr:uid="{74D7D6B1-C5A2-496A-81CB-73958B83F1A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2" authorId="2" shapeId="0" xr:uid="{49ECE68B-638F-460E-A09B-04FCC336912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3" authorId="1" shapeId="0" xr:uid="{44615AF6-637D-4B97-98EF-F53BD3F8B49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3" authorId="1" shapeId="0" xr:uid="{CE255E7D-3A7E-48A1-9A3F-DA217B052CA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3" authorId="2" shapeId="0" xr:uid="{554A7158-B7B8-4EF4-BB13-4F6BA1F15CA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4" authorId="1" shapeId="0" xr:uid="{A046E248-D250-4C98-8AA4-64F6479ED1A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4" authorId="1" shapeId="0" xr:uid="{C18AE17C-0FED-4785-BDA0-E2F2AFEC6F0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4" authorId="2" shapeId="0" xr:uid="{F0370344-7CB3-4EBE-9184-F9293A37AAD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5" authorId="1" shapeId="0" xr:uid="{9153D59B-DE81-48FD-92BF-349BC6FE71E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5" authorId="1" shapeId="0" xr:uid="{2D8F5AA1-CFDF-4442-ADCB-4C08CC9DD5D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5" authorId="2" shapeId="0" xr:uid="{0E6E9BB1-7889-470F-9218-8BE54EA26A3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6" authorId="1" shapeId="0" xr:uid="{CC0439F3-844E-462D-879B-FD4C582334F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6" authorId="1" shapeId="0" xr:uid="{D1FD5215-5B09-4D80-9AF7-FAE6661FC31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6" authorId="2" shapeId="0" xr:uid="{BE17D229-95FC-4645-9137-DEA0D9E2EC7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7" authorId="1" shapeId="0" xr:uid="{EC8ABC1E-756E-44C7-A2DC-130D2018509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7" authorId="1" shapeId="0" xr:uid="{55FB2204-4911-4AA4-8DFA-071110DFF45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7" authorId="2" shapeId="0" xr:uid="{DE65B9A9-25D1-4C8E-80BF-EE4D7B25142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8" authorId="1" shapeId="0" xr:uid="{B6CE0203-E404-4A1B-9B0C-591E9ECAE27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8" authorId="1" shapeId="0" xr:uid="{E1FA1436-11DF-4C22-8D74-509DAB0C0BD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8" authorId="2" shapeId="0" xr:uid="{86C18D48-61E6-494F-8B96-7C89013A21E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89" authorId="1" shapeId="0" xr:uid="{8094BB97-D86E-4211-A919-BA7E5957E1B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89" authorId="1" shapeId="0" xr:uid="{FC92C846-80B6-4FA2-B21D-FC2B6C3B5D2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89" authorId="2" shapeId="0" xr:uid="{3BA8F78E-8544-4F36-A07E-A9E649FA924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0" authorId="1" shapeId="0" xr:uid="{7CFEE2C5-B937-4466-8A4A-1552BC8FBB7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0" authorId="1" shapeId="0" xr:uid="{F511F3C1-F168-4A30-86AE-2D0DC5BFDF3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0" authorId="2" shapeId="0" xr:uid="{41DC874D-6C0F-4748-AEFE-1A976B0BAB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1" authorId="1" shapeId="0" xr:uid="{D533A406-B5E4-4CB1-835C-38E3BE9273C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1" authorId="1" shapeId="0" xr:uid="{7E5D501E-928D-458B-B394-083F4CF014C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1" authorId="2" shapeId="0" xr:uid="{5182D9AA-0EC6-486A-BB26-1025C9FE9D7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2" authorId="1" shapeId="0" xr:uid="{78DEA9B1-242B-43E8-A158-CFF3B66A698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2" authorId="1" shapeId="0" xr:uid="{C2B808E4-E7C7-407C-A4A6-79207896F31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2" authorId="2" shapeId="0" xr:uid="{1026D255-9D1B-44E4-AB48-18CDBDA9259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3" authorId="1" shapeId="0" xr:uid="{A46AE898-B0C1-4DFA-B9D9-E384AC2D3DE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3" authorId="1" shapeId="0" xr:uid="{D8B61A84-446D-455C-A5B6-4ED01CF9FBE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3" authorId="2" shapeId="0" xr:uid="{4E019A07-EAF9-42BE-AA24-76DE5A33660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4" authorId="1" shapeId="0" xr:uid="{1FD03D15-527A-41F3-8AA8-3140A22C510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4" authorId="1" shapeId="0" xr:uid="{0367CF5F-A63D-451C-AC21-09A8D932C57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4" authorId="2" shapeId="0" xr:uid="{B0CF429C-DB36-47BF-A769-D133623B17F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5" authorId="1" shapeId="0" xr:uid="{CF6F0F89-2DF1-472B-9F46-163617587A9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5" authorId="1" shapeId="0" xr:uid="{0A56F2DF-4CFD-4E60-BE5D-78476007DBD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5" authorId="2" shapeId="0" xr:uid="{AED8B794-7641-4A5E-BEE1-1CD870C2177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6" authorId="1" shapeId="0" xr:uid="{DB45DB12-ABF4-4A49-A7D2-9A46D6A6092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6" authorId="1" shapeId="0" xr:uid="{C232BDC5-263E-442D-A3AE-0F427659D13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6" authorId="2" shapeId="0" xr:uid="{BD02C8D9-D285-4A5B-9FFA-E036C52AAB6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7" authorId="1" shapeId="0" xr:uid="{4C18D48E-0543-4A09-9482-363E667F945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7" authorId="1" shapeId="0" xr:uid="{6F3B9DF8-7B6A-45ED-B7A8-9816A96AAEC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7" authorId="2" shapeId="0" xr:uid="{CBE72624-7161-4FF3-86DD-6286D1E8BCA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8" authorId="1" shapeId="0" xr:uid="{8C11F91A-8443-4253-BD64-EBA5B5E60C0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8" authorId="1" shapeId="0" xr:uid="{2CE625DD-1981-42FB-893D-A54EE0762AC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8" authorId="2" shapeId="0" xr:uid="{F73B441A-1699-4276-839F-59E1E4742FE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299" authorId="1" shapeId="0" xr:uid="{FCA71546-3704-459A-8109-757483D157E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99" authorId="1" shapeId="0" xr:uid="{048DD35C-B9EA-4650-B91F-9783F85FF5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299" authorId="2" shapeId="0" xr:uid="{2F27847F-18D7-4AC6-8022-FB91D928856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0" authorId="1" shapeId="0" xr:uid="{D57EE1F6-3843-4C7A-8243-4DAC744CA98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0" authorId="1" shapeId="0" xr:uid="{3B232ED3-90D0-402A-A680-456598B9E68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0" authorId="2" shapeId="0" xr:uid="{43A79CD9-9497-4E3A-8A90-6FD75524392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1" authorId="1" shapeId="0" xr:uid="{04746839-5834-482E-AB37-0C98054FDC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1" authorId="1" shapeId="0" xr:uid="{AAF16F3C-4DD7-4635-99F9-8F896B7E25A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1" authorId="2" shapeId="0" xr:uid="{DA19ACE6-B3B0-46E3-9162-C1AE0092E73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2" authorId="1" shapeId="0" xr:uid="{9F73E352-694D-4095-A5C5-AF44BA3D4AA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2" authorId="1" shapeId="0" xr:uid="{0261EE3F-1B27-4545-98AB-AC8A541BF6B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2" authorId="2" shapeId="0" xr:uid="{C49674BC-565B-44E4-A1AC-7CC11B72895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3" authorId="1" shapeId="0" xr:uid="{7990B6AF-9858-46C8-8EBA-97CBFD1EB20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3" authorId="1" shapeId="0" xr:uid="{95F3AD8B-0BE1-4E68-A6E3-68BA5827DF9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3" authorId="2" shapeId="0" xr:uid="{9F4B117A-D77A-417D-8D2C-5120A5DBF76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4" authorId="1" shapeId="0" xr:uid="{11453FB6-1DB6-492F-9B22-1EE587F56D0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4" authorId="1" shapeId="0" xr:uid="{7D9FBF85-55DF-44F8-BFD2-E2790A96189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4" authorId="2" shapeId="0" xr:uid="{DB19700B-CE6B-48D0-99E8-91DF765B129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5" authorId="1" shapeId="0" xr:uid="{1501A6A6-D1F1-4ED0-90B1-C23E73B3A55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5" authorId="1" shapeId="0" xr:uid="{66B26D70-7B6D-45C7-AB58-E7D4199BBCE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5" authorId="2" shapeId="0" xr:uid="{A9FDEBEF-A97E-4E12-83B9-DC9D86AEB11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6" authorId="1" shapeId="0" xr:uid="{B7F73285-B436-40D7-8C88-EF5589DC26D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6" authorId="1" shapeId="0" xr:uid="{5F76E737-3BD6-4A2E-B2B9-D6D5F608397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6" authorId="2" shapeId="0" xr:uid="{010B1190-7A2E-490F-90B1-F5DF90B0F40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7" authorId="1" shapeId="0" xr:uid="{FE4A930E-3271-4C66-859A-AC7A954940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7" authorId="1" shapeId="0" xr:uid="{CAB3748D-B462-4F92-A937-FD36BA2E672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7" authorId="2" shapeId="0" xr:uid="{8161246D-E912-4424-8345-2238B5BC32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8" authorId="1" shapeId="0" xr:uid="{B7116275-4067-4DA2-94F0-4F73D2B8174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8" authorId="1" shapeId="0" xr:uid="{44735E9F-E315-4164-8A80-0C8878C563F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8" authorId="2" shapeId="0" xr:uid="{AC4FF768-36EA-4B19-9B58-37EF5E94D1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09" authorId="1" shapeId="0" xr:uid="{737934CF-6939-4127-A923-74FA7256FDE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09" authorId="1" shapeId="0" xr:uid="{AA9E52ED-3D43-4302-BAE2-4A8AB259F39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09" authorId="2" shapeId="0" xr:uid="{D9E13C59-B262-44EB-A5EC-D59FDE6EB55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0" authorId="1" shapeId="0" xr:uid="{E6F0663B-53F5-4201-B715-0096D3B49CA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0" authorId="1" shapeId="0" xr:uid="{D2EC4C91-E433-41E4-B203-A1E2694D6D0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0" authorId="2" shapeId="0" xr:uid="{60B9E1EC-436B-4105-A683-E3822B064F3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1" authorId="1" shapeId="0" xr:uid="{BEEDE8F2-BC77-4908-B933-17E059ABF2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1" authorId="1" shapeId="0" xr:uid="{2986BB34-AD27-41D9-8821-0324ADC61BE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1" authorId="2" shapeId="0" xr:uid="{153F4DDD-7A66-438B-B0A7-FB7973CE01C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2" authorId="1" shapeId="0" xr:uid="{2F4B9522-DA7B-4362-BD0C-AEC4A92019B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2" authorId="1" shapeId="0" xr:uid="{8DD4F524-C57A-40BA-93B8-D5F4863AF3B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2" authorId="2" shapeId="0" xr:uid="{610C0B95-7815-4CE2-8570-3ACED5F06B6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3" authorId="1" shapeId="0" xr:uid="{3C618B80-40C3-40AC-8FD7-DEED2EEC28F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3" authorId="1" shapeId="0" xr:uid="{634D9561-4055-4C27-9F39-0CD572ABDB5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3" authorId="2" shapeId="0" xr:uid="{376275A4-4797-4811-8224-B2EEA964E44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4" authorId="1" shapeId="0" xr:uid="{DF533FE8-7440-493D-895A-39ED3BA3309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4" authorId="1" shapeId="0" xr:uid="{07CA7392-E49D-44C2-AB92-9E25D249A99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4" authorId="2" shapeId="0" xr:uid="{153ED588-FCF7-43DF-88B8-E0D2622F560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5" authorId="1" shapeId="0" xr:uid="{374C2035-8AE3-47E6-BB1F-C7BEDB9652C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5" authorId="1" shapeId="0" xr:uid="{087C41A5-DF7F-4D91-8BD2-74B5A4F150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5" authorId="2" shapeId="0" xr:uid="{5CB9BFE7-B905-479F-A168-4693B176114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6" authorId="1" shapeId="0" xr:uid="{E2B607BA-3F28-4A25-A512-B352535927D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6" authorId="1" shapeId="0" xr:uid="{C00C19F9-3130-45F6-960B-0ED137A811E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6" authorId="2" shapeId="0" xr:uid="{FD0B2441-17F8-4D49-80C3-BF49175F341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7" authorId="1" shapeId="0" xr:uid="{0D28B0A3-CAC9-4EB6-88EB-5EA6009815B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7" authorId="1" shapeId="0" xr:uid="{8CC4E982-5E33-4510-9AA7-3B259B7C8DD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7" authorId="2" shapeId="0" xr:uid="{8A118E47-7F70-4385-BD9B-9FF6F0672D7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8" authorId="1" shapeId="0" xr:uid="{3B26F597-6FF5-45F8-8F82-6F2D830A4F2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8" authorId="1" shapeId="0" xr:uid="{ABCEDB68-CED8-448D-AE38-BFC10E92AB6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8" authorId="2" shapeId="0" xr:uid="{C4CFB988-7E82-4A85-9D46-329574EFAA3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19" authorId="1" shapeId="0" xr:uid="{B9C4C295-D108-44DC-B681-BB6819112D9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19" authorId="1" shapeId="0" xr:uid="{B0B9FF0A-B938-4A17-B597-FA5AC5052A2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19" authorId="2" shapeId="0" xr:uid="{83FA230B-886E-4868-A414-842BF5D09F3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0" authorId="1" shapeId="0" xr:uid="{202700DB-138D-456E-8998-F3E3796D628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0" authorId="1" shapeId="0" xr:uid="{39423708-6FA3-49F9-ADC2-23C6310474E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0" authorId="2" shapeId="0" xr:uid="{6A5327BD-A3F8-492B-ABE6-CCA3F173B33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1" authorId="1" shapeId="0" xr:uid="{C43B631C-BE2B-44D8-841F-35CE6EA4530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1" authorId="1" shapeId="0" xr:uid="{23C44745-3E18-4B25-94B0-33008275F9F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1" authorId="2" shapeId="0" xr:uid="{67122D1D-7B7A-45A9-925E-698D4052247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2" authorId="1" shapeId="0" xr:uid="{C341D2FD-9168-4717-9581-7EB9E9C4C9B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2" authorId="1" shapeId="0" xr:uid="{F837D925-FC10-4B26-9B17-A2EF6D66E69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2" authorId="2" shapeId="0" xr:uid="{9BB1D389-D760-4257-9A69-02FA1883DA1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3" authorId="1" shapeId="0" xr:uid="{D39D4855-4592-4A47-95B0-4E85CB8084C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3" authorId="1" shapeId="0" xr:uid="{3ACF2715-A7CF-4FA0-B0E6-E19E893FE16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3" authorId="2" shapeId="0" xr:uid="{7B30AD69-F9A4-4690-998F-6CD22C3B59A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4" authorId="1" shapeId="0" xr:uid="{4305B0E6-1628-42F9-9C3B-963F75D3CCA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4" authorId="1" shapeId="0" xr:uid="{1A3CA7B3-22EB-48C9-9951-BDD0506C66C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4" authorId="2" shapeId="0" xr:uid="{10943183-44CD-4FBE-A981-ABC59F9099B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5" authorId="1" shapeId="0" xr:uid="{FA9A9FE7-55A0-45CA-B34D-1DD9B9A5944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5" authorId="1" shapeId="0" xr:uid="{AED7BC98-0C96-4707-BC46-08FF4721DE5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5" authorId="2" shapeId="0" xr:uid="{CA8AA625-646D-41B8-8F19-F32693E1D9F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6" authorId="1" shapeId="0" xr:uid="{503A41CF-B14B-4700-A330-0353343FD91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6" authorId="1" shapeId="0" xr:uid="{DE86F8AB-7CF7-43C5-AC30-7AA84551FE0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6" authorId="2" shapeId="0" xr:uid="{D30AFC3E-6AE5-4ED1-B7BC-FE2718589C1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7" authorId="1" shapeId="0" xr:uid="{7BE011A1-9811-4C9E-A871-AAD47899D6D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7" authorId="1" shapeId="0" xr:uid="{4E606D73-91B9-454D-8262-60362371AB8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7" authorId="2" shapeId="0" xr:uid="{4328ED02-7579-430C-AFA3-F26A3B1030C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8" authorId="1" shapeId="0" xr:uid="{FEBC3746-C170-4127-A848-E9B925B52D9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8" authorId="1" shapeId="0" xr:uid="{2ED77A66-2039-4832-BA2A-46322EC1272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8" authorId="2" shapeId="0" xr:uid="{99EB12B4-3B84-4F36-85B7-690ACCA94D8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29" authorId="1" shapeId="0" xr:uid="{92AD6933-CEEE-4F43-A899-F8F2F940F19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29" authorId="1" shapeId="0" xr:uid="{6FF88911-A711-422C-9438-98E2961B2EC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29" authorId="2" shapeId="0" xr:uid="{D29C4D81-0C92-4947-87C3-E9362DE4D03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0" authorId="1" shapeId="0" xr:uid="{A5562E34-D488-46ED-AA09-D1940E95EC5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0" authorId="1" shapeId="0" xr:uid="{80A01580-B727-44CC-837F-10B5B3573B8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0" authorId="2" shapeId="0" xr:uid="{99640DB7-B0FF-4434-8552-31E82DB8FB2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1" authorId="1" shapeId="0" xr:uid="{A62C4197-AE48-4934-9F9B-E7474C3B2D9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1" authorId="1" shapeId="0" xr:uid="{28D583A8-4002-4E51-B91A-EC1E237D237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1" authorId="2" shapeId="0" xr:uid="{815FB0E6-31EA-4B5A-9093-8754C4B9AD3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2" authorId="1" shapeId="0" xr:uid="{6AB501DF-7EEF-47FC-A667-C5C57AA8B7A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2" authorId="1" shapeId="0" xr:uid="{BD2F23FF-9536-4DE2-84BE-7F6DBC55A16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2" authorId="2" shapeId="0" xr:uid="{6B7B14BF-CAC4-49F8-9DDC-AF54A6B0386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3" authorId="1" shapeId="0" xr:uid="{1D9B162B-31F3-49F0-BB4D-74696B5F6AD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3" authorId="1" shapeId="0" xr:uid="{2E6ADDB8-CCFB-4D84-BB3F-1A47A719763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3" authorId="2" shapeId="0" xr:uid="{60FC4841-C43B-4018-87F6-6EA091833B6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4" authorId="1" shapeId="0" xr:uid="{4436F028-EFF4-4A38-89D4-6FE38DD98D1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4" authorId="1" shapeId="0" xr:uid="{FFD7B799-8D5A-41B9-92FF-7AF0D5DC8E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4" authorId="2" shapeId="0" xr:uid="{10B8A4E7-81DC-40AE-AC8F-519FB73D2B7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5" authorId="1" shapeId="0" xr:uid="{39253F0C-6371-422D-988D-B3D0B7E87EE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5" authorId="1" shapeId="0" xr:uid="{EE905DE0-B971-451B-B582-DFCA411C0DC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5" authorId="2" shapeId="0" xr:uid="{CC703473-E402-40A2-8273-960D6339F00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6" authorId="1" shapeId="0" xr:uid="{97A9504C-3813-493B-95F5-5462892B32A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6" authorId="1" shapeId="0" xr:uid="{9D2795D1-E96D-457D-BDF3-086CA47AAAA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6" authorId="2" shapeId="0" xr:uid="{48FF2C1A-7C67-448F-A40C-329B686ED51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7" authorId="1" shapeId="0" xr:uid="{17FEA987-63C6-47D5-BCA5-CAC412D80CC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7" authorId="1" shapeId="0" xr:uid="{D331E2E1-E848-413B-A0FD-7DA15A674B8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7" authorId="2" shapeId="0" xr:uid="{CED5CF5D-562D-4F3A-8214-018E1A3988D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8" authorId="1" shapeId="0" xr:uid="{4FBF8659-9657-4AE9-B6AB-74A1CF209DF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8" authorId="1" shapeId="0" xr:uid="{C3FAC97A-1A4D-47E5-A8EB-8215C7A79AF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8" authorId="2" shapeId="0" xr:uid="{E18E7C72-6651-47EC-8145-7FE09CA1C33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39" authorId="1" shapeId="0" xr:uid="{B3D984E3-51D2-4B7B-9267-BB48CB99CB2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39" authorId="1" shapeId="0" xr:uid="{4F2031E1-CEF1-4B25-9D0A-941AEFA447C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39" authorId="2" shapeId="0" xr:uid="{E3E929A9-8DD9-49D2-8B68-DE5BF1A8FB7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0" authorId="1" shapeId="0" xr:uid="{4BB88A2E-C092-4CA1-AA06-349E1CFAADB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0" authorId="1" shapeId="0" xr:uid="{450A1104-F19C-4B4B-821F-66F9F80CC98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0" authorId="2" shapeId="0" xr:uid="{237DA1AC-7DB8-4675-A144-F4A33DF9761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1" authorId="1" shapeId="0" xr:uid="{267D016E-BDC4-42A8-9964-40EEEA00ACE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1" authorId="1" shapeId="0" xr:uid="{8A44B084-2B49-4C86-9007-AF0D9A01FC7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1" authorId="2" shapeId="0" xr:uid="{86CA1FE5-A0EE-40B0-AE5C-1B423A84553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2" authorId="1" shapeId="0" xr:uid="{07081B7C-7475-4B2B-B517-C61E794ECC0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2" authorId="1" shapeId="0" xr:uid="{8D906591-7A1F-4F8C-9023-6FED1BE839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2" authorId="2" shapeId="0" xr:uid="{2925CC39-44E9-4DE5-8CBE-D26A68E4809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3" authorId="1" shapeId="0" xr:uid="{BB891AD0-C4B8-49A8-B866-EBABF735E1F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3" authorId="1" shapeId="0" xr:uid="{EFEA358A-221E-40FD-A497-C6D0B9F023D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3" authorId="2" shapeId="0" xr:uid="{FBC2C362-8E1B-486E-8534-3ED5D639031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4" authorId="1" shapeId="0" xr:uid="{895B8C9C-64D7-467E-95C1-8479F013893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4" authorId="1" shapeId="0" xr:uid="{D3B71714-96CB-4CC4-984A-E4E12679E6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4" authorId="2" shapeId="0" xr:uid="{A261D269-6C25-4745-A0C4-FD7AE9ED869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5" authorId="1" shapeId="0" xr:uid="{780A9237-6E01-46D9-BAF8-879A28A7863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5" authorId="1" shapeId="0" xr:uid="{54F7D878-84B2-4DA4-BD55-B971D45D4BE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5" authorId="2" shapeId="0" xr:uid="{7CE2D109-E4D1-4671-832D-208A499E980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6" authorId="1" shapeId="0" xr:uid="{EB457CBA-3719-437E-9D06-92F2B38EB7D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6" authorId="1" shapeId="0" xr:uid="{407AE8AC-DD1D-4932-A6E0-573B2322FBA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6" authorId="2" shapeId="0" xr:uid="{37931C83-E8B2-438C-88BA-14D2C73A368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7" authorId="1" shapeId="0" xr:uid="{DCA31A2B-A957-4CC1-B6F3-63AF0078442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7" authorId="1" shapeId="0" xr:uid="{8D3F83D5-C0E8-4E01-A9B8-C2B302A112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7" authorId="2" shapeId="0" xr:uid="{40577EBE-B092-4075-BE5A-1AC8DCF47FF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8" authorId="1" shapeId="0" xr:uid="{AB710916-A336-4400-93C7-FBF91E5A639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8" authorId="1" shapeId="0" xr:uid="{ADAFBA2A-5028-4F1F-AA10-D3A3549359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8" authorId="2" shapeId="0" xr:uid="{DF8C3754-8A2A-4C4D-8A86-0113D855DD4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49" authorId="1" shapeId="0" xr:uid="{26229B75-1D2C-4EB1-81EE-53DF4B94345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49" authorId="1" shapeId="0" xr:uid="{5C401BD4-711A-4D15-B9EF-93CE401B1FF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49" authorId="2" shapeId="0" xr:uid="{F6A105A9-47A3-4B85-B6BD-5DF30BBA3F2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0" authorId="1" shapeId="0" xr:uid="{8715E721-7107-4480-9C69-08716B7A4B8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0" authorId="1" shapeId="0" xr:uid="{5118251B-FFA7-4CA0-A8B4-C51DE62FDC1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0" authorId="2" shapeId="0" xr:uid="{0C94D879-EAAD-4B67-A5E4-C58A2BB6B83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1" authorId="1" shapeId="0" xr:uid="{FDD27F59-5623-4B2F-8491-8CFCF2DE915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1" authorId="1" shapeId="0" xr:uid="{88682C1A-17AD-4A90-9A60-CBD56A0666F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1" authorId="2" shapeId="0" xr:uid="{3C9A8C5C-2032-4311-B70C-C56A31C097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2" authorId="1" shapeId="0" xr:uid="{5A591676-1FFC-41BF-90CF-35E5902B26E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2" authorId="1" shapeId="0" xr:uid="{C2147C82-26E3-4381-9CF2-74396CD4E5B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2" authorId="2" shapeId="0" xr:uid="{C4E3ACDE-F12A-48CF-B756-7FB8B6464C5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3" authorId="1" shapeId="0" xr:uid="{39407F2F-17FC-4C28-A487-B332ACC63C5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3" authorId="1" shapeId="0" xr:uid="{060E9585-0993-47F2-B428-6B6DFF70164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3" authorId="2" shapeId="0" xr:uid="{8916A03A-DF79-47B6-81C2-D9B8FB02D5A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4" authorId="1" shapeId="0" xr:uid="{14753D50-1D79-4E2F-837C-74E4422327C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4" authorId="1" shapeId="0" xr:uid="{AC966E66-043D-4294-B32D-AD38547CE6E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4" authorId="2" shapeId="0" xr:uid="{F4067514-E77E-4CEC-ACE4-86C8A46D760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5" authorId="1" shapeId="0" xr:uid="{F22265A7-1227-4A20-A192-CFE69D4980C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5" authorId="1" shapeId="0" xr:uid="{78B84A64-394C-442E-96CB-C354F17D7F9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5" authorId="2" shapeId="0" xr:uid="{38957EB8-4046-4AB3-8F30-DF2AF94DA59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6" authorId="1" shapeId="0" xr:uid="{954EEEF9-8191-480A-BA88-C1EA43E2848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6" authorId="1" shapeId="0" xr:uid="{31B38F43-2AD3-454D-883E-42EE2E45857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6" authorId="2" shapeId="0" xr:uid="{D37E808D-816A-4BED-82CF-53F8337B243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7" authorId="1" shapeId="0" xr:uid="{3AEC276C-2E99-439D-BCA7-024ACB97F84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7" authorId="1" shapeId="0" xr:uid="{62654969-F94B-4467-838A-74B1C4AFA30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7" authorId="2" shapeId="0" xr:uid="{8AF56A60-9FFA-4A6B-B8F4-BA925FBD61A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8" authorId="1" shapeId="0" xr:uid="{88E6D04C-8D59-4DA4-BC16-6D9592FB1D2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8" authorId="1" shapeId="0" xr:uid="{EC669889-7BE2-477E-8C60-1E4813713F8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8" authorId="2" shapeId="0" xr:uid="{141FBB2E-BF6F-4214-AA36-36E6069FE39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59" authorId="1" shapeId="0" xr:uid="{E84DE8E8-0FEF-4BEF-AD71-DC203A414D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59" authorId="1" shapeId="0" xr:uid="{F2024FC6-3425-44A5-8106-44BCD7D2691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59" authorId="2" shapeId="0" xr:uid="{DDC78F3D-61C8-4B7E-BA90-908E6AA48CA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0" authorId="1" shapeId="0" xr:uid="{FF20A472-D1B8-4F2A-AADB-90531C1CD2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0" authorId="1" shapeId="0" xr:uid="{1B83A443-CFB4-49AA-A449-3D43AEB587E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0" authorId="2" shapeId="0" xr:uid="{2C88CE2C-55B9-4B01-AB8A-5E324CB047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1" authorId="1" shapeId="0" xr:uid="{A2F42C60-CF39-4822-AAB2-F9E4E04DD50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1" authorId="1" shapeId="0" xr:uid="{A09B92E2-AC1F-4593-8239-5080ABDF3C5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1" authorId="2" shapeId="0" xr:uid="{C0DA394A-9130-44E8-9129-937C89A1DFC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2" authorId="1" shapeId="0" xr:uid="{29981242-4E41-4246-A3C0-A369210F96A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2" authorId="1" shapeId="0" xr:uid="{D099948D-7EC1-48FE-AB85-4F9F784DB83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2" authorId="2" shapeId="0" xr:uid="{6A5016A8-6477-4AD9-A555-DDC69D15EC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3" authorId="1" shapeId="0" xr:uid="{7154F280-27C0-4955-B227-4A5C2B157CD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3" authorId="1" shapeId="0" xr:uid="{4822532A-258B-4E67-904B-23FA27F19F9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3" authorId="2" shapeId="0" xr:uid="{1B82CC3B-B22D-4913-9CDF-C7115B4A899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4" authorId="1" shapeId="0" xr:uid="{6726DAD4-DC70-4C7C-A7FB-8CB826943C1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4" authorId="1" shapeId="0" xr:uid="{F65054E5-D0C0-4685-823F-43CB0E9448A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4" authorId="2" shapeId="0" xr:uid="{92B9F46E-F223-4C6E-80E7-BAC29EA7930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5" authorId="1" shapeId="0" xr:uid="{1CA217B8-CEF7-4041-B35A-03B969F5E8C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5" authorId="1" shapeId="0" xr:uid="{EE2B5609-E13A-4C33-BB7C-A0773CC5BD0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5" authorId="2" shapeId="0" xr:uid="{3F21377D-5DA8-41F3-B043-465FD4EC50F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6" authorId="1" shapeId="0" xr:uid="{4A3CD08F-FCE5-405A-BDF8-878DBF8CD08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6" authorId="1" shapeId="0" xr:uid="{14E14BFB-CE73-4073-9AAF-72D9550E349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6" authorId="2" shapeId="0" xr:uid="{E3952816-3C5F-4688-B3B3-DB23F01E58C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7" authorId="1" shapeId="0" xr:uid="{B317DA96-77D5-42D3-9854-0EE272D494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7" authorId="1" shapeId="0" xr:uid="{4CF98CBC-366F-44CB-8D14-AE2B7D2F70B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7" authorId="2" shapeId="0" xr:uid="{4B2FD3ED-AA48-41A5-80FA-2CA6C7367D0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8" authorId="1" shapeId="0" xr:uid="{5CB30C9F-9968-46CA-8F19-3B6A107901F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8" authorId="1" shapeId="0" xr:uid="{A9C1A9F5-B786-4468-851F-CBE2E00B08C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8" authorId="2" shapeId="0" xr:uid="{AFD83891-1FD4-43D5-8CC2-E3B675B980B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69" authorId="1" shapeId="0" xr:uid="{F7ADD5E7-18B4-4673-ACB4-836B1D2070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69" authorId="1" shapeId="0" xr:uid="{1E5F2562-3D87-4ACE-9159-1296F3C869B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69" authorId="2" shapeId="0" xr:uid="{777E3B17-8F55-4E09-9656-6E905AE6000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0" authorId="1" shapeId="0" xr:uid="{498DF110-CF01-4B47-8F49-8DED74AC442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0" authorId="1" shapeId="0" xr:uid="{DD5A655D-806F-49A0-B805-DF969DD35E8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0" authorId="2" shapeId="0" xr:uid="{02B076D9-B534-462A-920F-D35D9CCDFF9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1" authorId="1" shapeId="0" xr:uid="{E2D7AE71-7E1C-4079-B2DE-3EA3100DFA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1" authorId="1" shapeId="0" xr:uid="{0724E1E6-9C25-4213-A341-9CE4AF99D53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1" authorId="2" shapeId="0" xr:uid="{52361875-180D-4570-A345-A77DC746BE1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2" authorId="1" shapeId="0" xr:uid="{299D1E03-98BD-41B2-A14B-6F23A38F687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2" authorId="1" shapeId="0" xr:uid="{72EE0F9F-C5B8-43CC-966D-4931FB5FCEA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2" authorId="2" shapeId="0" xr:uid="{D45A5D4E-F6A9-4D23-9ED7-8BE5510AD84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3" authorId="1" shapeId="0" xr:uid="{4D2F2DFA-8B64-4F05-A8D4-E821CB048D7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3" authorId="1" shapeId="0" xr:uid="{CF8CBFAF-DB7F-4F6E-AF15-10D70D545B1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3" authorId="2" shapeId="0" xr:uid="{DF45AEAF-9B03-444F-9E39-04D19204BED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4" authorId="1" shapeId="0" xr:uid="{23F87A75-C602-4051-A378-2CD8C7D22FD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4" authorId="1" shapeId="0" xr:uid="{9C7B5861-D4E9-45F1-A6A1-E45F8079B30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4" authorId="2" shapeId="0" xr:uid="{16BF0964-B50B-4285-9E47-38C9C62F6C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5" authorId="1" shapeId="0" xr:uid="{F4F4FD58-E617-4FD3-9C98-36001AB2B3A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5" authorId="1" shapeId="0" xr:uid="{B0648B49-8148-44F5-A7F7-66DC6DB39C6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5" authorId="2" shapeId="0" xr:uid="{127C5D31-5602-4B8F-965F-D8426F17794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6" authorId="1" shapeId="0" xr:uid="{4D459839-F9E5-413B-BAEA-693735D5454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6" authorId="1" shapeId="0" xr:uid="{C82005A4-4F8C-4D3C-9FBB-761476CF6A1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6" authorId="2" shapeId="0" xr:uid="{6253A76D-D4F5-4120-9246-DD12C9B94C3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7" authorId="1" shapeId="0" xr:uid="{DCA4A645-9015-442C-826E-889E71BD064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7" authorId="1" shapeId="0" xr:uid="{F8CAB494-70EC-4E44-A82A-5D78F4D18E9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7" authorId="2" shapeId="0" xr:uid="{45F99247-2AD3-45C1-9EED-2C0D6B1DAD1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8" authorId="1" shapeId="0" xr:uid="{0B686636-93BB-4218-AA41-5E4C143BFF7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8" authorId="1" shapeId="0" xr:uid="{2592345D-B03B-4BAC-9489-5D0A7DCA1FC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8" authorId="2" shapeId="0" xr:uid="{12DB80FD-E77B-4A3E-82CD-6A42701F820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79" authorId="1" shapeId="0" xr:uid="{FBBD21D8-0B7D-4D4F-B745-CA0EF75BCCA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79" authorId="1" shapeId="0" xr:uid="{1700509A-AE4D-47DA-94A4-B491178D101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79" authorId="2" shapeId="0" xr:uid="{6D5FA6B0-E8B1-4F32-A94C-B7CF007CEBC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0" authorId="1" shapeId="0" xr:uid="{BA41E892-F008-4060-85D4-1363596206C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0" authorId="1" shapeId="0" xr:uid="{6778417D-5B17-43FB-8BD7-8FC6FAFE40B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0" authorId="2" shapeId="0" xr:uid="{8C14DF3F-5E7B-4E1A-A305-08CA6BD33A4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1" authorId="1" shapeId="0" xr:uid="{28813A14-0037-409E-93CF-1AE87BE128A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1" authorId="1" shapeId="0" xr:uid="{6ACF4303-9D69-43CB-B690-09DBE65A609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1" authorId="2" shapeId="0" xr:uid="{D60859D6-FF63-40FE-9AB2-014D684C61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2" authorId="1" shapeId="0" xr:uid="{3C91F827-10FE-46D6-B647-42ADDCF7C30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2" authorId="1" shapeId="0" xr:uid="{88FAC0D7-94AA-45D9-9003-A65E6334827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2" authorId="2" shapeId="0" xr:uid="{7D9CBFE3-C01A-4273-A9B2-00152B0BBEA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3" authorId="1" shapeId="0" xr:uid="{28E5874D-309C-4B8E-AE99-A3885530C4F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3" authorId="1" shapeId="0" xr:uid="{CF749AA6-5F9F-4E46-B13C-45509020B6D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3" authorId="2" shapeId="0" xr:uid="{E2BFF5E2-8BA5-44E9-B043-998F3D49DEF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4" authorId="1" shapeId="0" xr:uid="{4529F31F-C206-44D3-91FE-DDD1A3F94E4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4" authorId="1" shapeId="0" xr:uid="{DF2AC74F-8B41-453A-8807-BF0A864370F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4" authorId="2" shapeId="0" xr:uid="{583E359B-A7F5-46A4-8740-9DBC8CD22CB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5" authorId="1" shapeId="0" xr:uid="{0DAEFC14-1757-47B4-AE6E-D39B54E0FE2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5" authorId="1" shapeId="0" xr:uid="{ECE701BD-D4EF-42E9-85FD-5D31E052E67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5" authorId="2" shapeId="0" xr:uid="{494ED6F9-2FF1-4D99-AA7E-13D46DA7C0D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6" authorId="1" shapeId="0" xr:uid="{BC153B98-20F9-411A-AEDF-AA978D3D18D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6" authorId="1" shapeId="0" xr:uid="{245561ED-DFC0-490A-9A9A-51A6B46700A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6" authorId="2" shapeId="0" xr:uid="{A579647B-8039-47B5-BB93-3CB213E62B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7" authorId="1" shapeId="0" xr:uid="{D834D137-EE89-4AB9-A885-F7263B49CC6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7" authorId="1" shapeId="0" xr:uid="{07C01161-1B01-4AC6-8AAF-034691998F7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7" authorId="2" shapeId="0" xr:uid="{607F0349-1F11-4562-8E8E-FCD388866A4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8" authorId="1" shapeId="0" xr:uid="{8EA38709-B30A-4A26-B0D7-EEEC37EB7DD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8" authorId="1" shapeId="0" xr:uid="{8184844D-2DF9-4AC5-BD5A-F886305E94E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8" authorId="2" shapeId="0" xr:uid="{42C1F890-F447-4065-97EF-3B0DE6CC8AF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89" authorId="1" shapeId="0" xr:uid="{06E3F47C-27FF-4617-853C-E339152260B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89" authorId="1" shapeId="0" xr:uid="{D0D0EE7F-CCB1-4ECF-AE3E-A600733D22F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89" authorId="2" shapeId="0" xr:uid="{1748976F-6A79-4A9B-B916-D63808E67C3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0" authorId="1" shapeId="0" xr:uid="{0C754C07-7AFB-4D72-A9F0-8975F458BDB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0" authorId="1" shapeId="0" xr:uid="{C3E4A750-EB3A-473F-8C96-D40E6D94A47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0" authorId="2" shapeId="0" xr:uid="{A837F350-836D-451C-9822-AAB3064C3C1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1" authorId="1" shapeId="0" xr:uid="{D2C6B1C4-3AF0-4CAC-B720-BD405EAEABA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1" authorId="1" shapeId="0" xr:uid="{357249DA-F4CA-48E1-9AB4-AADD073DDD7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1" authorId="2" shapeId="0" xr:uid="{72A4A858-3F17-4BFE-ACC5-EA59EDE59A0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2" authorId="1" shapeId="0" xr:uid="{86B12DD7-C476-4DB4-8219-DFB17E4C47C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2" authorId="1" shapeId="0" xr:uid="{F3B89C02-4A22-4BA5-B0A2-3733199E136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2" authorId="2" shapeId="0" xr:uid="{FF391C46-73D3-4D76-8634-C4AB8FE30BE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3" authorId="1" shapeId="0" xr:uid="{AE7EFF38-EDC4-4C85-AAB9-49F4ACAA1C4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3" authorId="1" shapeId="0" xr:uid="{573D1C68-4DED-4BF4-9FD7-97243EA6D9A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3" authorId="2" shapeId="0" xr:uid="{FEA92615-6C3D-4CD5-AF74-70B24D3A2D1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4" authorId="1" shapeId="0" xr:uid="{F5E826F4-5CC3-4FD2-B11E-C27144886DA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4" authorId="1" shapeId="0" xr:uid="{45142B00-D855-4929-9A1E-E8A7D30E195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4" authorId="2" shapeId="0" xr:uid="{C136F16E-0F99-4359-ACEC-C1AD217B3F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5" authorId="1" shapeId="0" xr:uid="{56B650D0-6018-4CB1-AAF4-CF0C92AB2D5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5" authorId="1" shapeId="0" xr:uid="{F282A9EA-28DC-49EC-A143-F1899D7A3D9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5" authorId="2" shapeId="0" xr:uid="{0BA9EC76-99BC-482A-AB3C-21C6077CE18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6" authorId="1" shapeId="0" xr:uid="{0FA9157E-ED15-468C-B764-94963E1A55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6" authorId="1" shapeId="0" xr:uid="{644645C9-29A3-4253-8422-473C4CCB9B6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6" authorId="2" shapeId="0" xr:uid="{D1616BFA-37F6-4643-87A7-7AF0E854405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7" authorId="1" shapeId="0" xr:uid="{2A64E508-3F6C-4E41-B032-D04BEFD25CD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7" authorId="1" shapeId="0" xr:uid="{619DC21E-896E-499E-AB7B-CA7D090299C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7" authorId="2" shapeId="0" xr:uid="{8064E4BC-9114-471B-9A51-9B915234732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8" authorId="1" shapeId="0" xr:uid="{BED81552-C8F4-41B1-9CBC-67C0858FD42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8" authorId="1" shapeId="0" xr:uid="{8D5F6A0E-B6F5-4174-ACF0-82083A4FC58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8" authorId="2" shapeId="0" xr:uid="{357278A8-A41B-4349-AEDE-7B0A59FFED5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399" authorId="1" shapeId="0" xr:uid="{D43865CC-DF06-41E1-8176-007779D716B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399" authorId="1" shapeId="0" xr:uid="{635B7A60-CF3A-484B-ADA2-FC0FF22CFD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399" authorId="2" shapeId="0" xr:uid="{52C1288B-D805-4F04-9905-95BAD2D029D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0" authorId="1" shapeId="0" xr:uid="{66F46D2E-0347-4B86-97F6-ED8D20F3B98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0" authorId="1" shapeId="0" xr:uid="{6BEEFCE0-0E29-4150-ADD3-EB3AE69D74D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0" authorId="2" shapeId="0" xr:uid="{2D2C33D1-4447-4248-8575-15830816482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1" authorId="1" shapeId="0" xr:uid="{126E0850-C7DD-4AE9-A41F-DF9E3C88EE1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1" authorId="1" shapeId="0" xr:uid="{E0A869B2-8A8F-4CCC-884B-55D5AA3D579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1" authorId="2" shapeId="0" xr:uid="{23E13283-57C3-4103-B02E-591CF2E1B96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2" authorId="1" shapeId="0" xr:uid="{FCE006D9-9407-46DC-9511-5299D1EE00A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2" authorId="1" shapeId="0" xr:uid="{355BC2C3-79CC-4DDD-BC3B-47B67B6F444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2" authorId="2" shapeId="0" xr:uid="{02448F64-0DC0-452F-AFF9-968D770CD28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3" authorId="1" shapeId="0" xr:uid="{13FEE632-D69F-43C5-A6F2-5AF100AD58C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3" authorId="1" shapeId="0" xr:uid="{09508CB1-E52F-456C-8644-96E010C62F4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3" authorId="2" shapeId="0" xr:uid="{5616EBA3-CEA7-4A44-824E-2AA7E49838B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4" authorId="1" shapeId="0" xr:uid="{5521BE1A-E6F6-4F18-ACBB-0200ACB44AC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4" authorId="1" shapeId="0" xr:uid="{F0000C84-4FC5-4C8A-A961-5AF775CB99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4" authorId="2" shapeId="0" xr:uid="{40BDACE3-8DEF-45CA-97D2-9F42454CDB9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5" authorId="1" shapeId="0" xr:uid="{3F8D5DD8-D3B6-4A87-B72D-E802218DBA2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5" authorId="1" shapeId="0" xr:uid="{C581A20B-65AF-4484-826C-037097B1F07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5" authorId="2" shapeId="0" xr:uid="{6E7DAC7F-D6C9-4D78-9DCA-0EC90765F50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6" authorId="1" shapeId="0" xr:uid="{1725339B-8D9D-451B-AB40-C9B290133DE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6" authorId="1" shapeId="0" xr:uid="{65F95C33-CD4B-40D6-A1A1-1CDBBA4D02C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6" authorId="2" shapeId="0" xr:uid="{20386BA9-485C-4999-9685-726C559A3DA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7" authorId="1" shapeId="0" xr:uid="{7ED570FC-A0C5-4900-B0A6-CA806BBDB19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7" authorId="1" shapeId="0" xr:uid="{B9043BD5-EA76-4B88-AB20-DEC40828D1B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7" authorId="2" shapeId="0" xr:uid="{3BFD1990-A126-4580-AF00-753BEBA7B94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8" authorId="1" shapeId="0" xr:uid="{C14233FB-CCD5-4187-B588-96FA4CBD794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8" authorId="1" shapeId="0" xr:uid="{85C673F9-4CA3-4325-8784-1132C0B9663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8" authorId="2" shapeId="0" xr:uid="{D768AD30-88B2-4C08-839B-03CAB4387BF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09" authorId="1" shapeId="0" xr:uid="{AE78F64C-1EC0-49AD-A567-5908CA8EF2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09" authorId="1" shapeId="0" xr:uid="{6F2357D1-4CDF-479D-96E6-BE6CDFDC7F0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09" authorId="2" shapeId="0" xr:uid="{65CCF242-C1E9-4A0A-8E3D-CB8863D418B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0" authorId="1" shapeId="0" xr:uid="{8740CB50-8333-4837-993C-6A110A7EB33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0" authorId="1" shapeId="0" xr:uid="{3417A191-B7C0-4C61-84BE-3DB739122DB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0" authorId="2" shapeId="0" xr:uid="{680DEB7C-D063-49B2-B6DC-518558C5EC9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1" authorId="1" shapeId="0" xr:uid="{1E9A925E-9A32-458F-BEE0-D78787A1DBF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1" authorId="1" shapeId="0" xr:uid="{68386E5E-4C55-476E-BA39-2363B51EBF3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1" authorId="2" shapeId="0" xr:uid="{BD462C01-737C-46C8-949E-3ABC8926583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2" authorId="1" shapeId="0" xr:uid="{B540A8ED-90DE-46E8-8ED7-9BC65E7E0A3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2" authorId="1" shapeId="0" xr:uid="{C38B6243-F534-4932-9ABA-F9693DC728A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2" authorId="2" shapeId="0" xr:uid="{452E1669-C3A4-4F80-8BB6-B7894845D16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3" authorId="1" shapeId="0" xr:uid="{70190751-B14A-4506-824E-51B7C26E8DD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3" authorId="1" shapeId="0" xr:uid="{1C0A6D78-3525-49CB-AAF3-3DF90D80294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3" authorId="2" shapeId="0" xr:uid="{3A6CF126-DE0B-4AEB-898B-2206B5AD8C3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4" authorId="1" shapeId="0" xr:uid="{50A15190-ECCB-4E3D-B78D-B04367E63F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4" authorId="1" shapeId="0" xr:uid="{0C851C39-89FA-4302-9B8F-2501511F0A1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4" authorId="2" shapeId="0" xr:uid="{91330EC7-EB2D-422E-979E-837261E622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5" authorId="1" shapeId="0" xr:uid="{2085444B-5289-4F81-B31E-0C889BFECA4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5" authorId="1" shapeId="0" xr:uid="{BE253A7B-9F9B-4179-9305-8314804C2DC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5" authorId="2" shapeId="0" xr:uid="{F8F288F6-E8EE-4971-B189-2E9B43B207C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6" authorId="1" shapeId="0" xr:uid="{6634793A-80FD-42F8-837B-958D616989B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6" authorId="1" shapeId="0" xr:uid="{3965BB92-D8F4-4E68-BE85-084ED61BCC6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6" authorId="2" shapeId="0" xr:uid="{13A4D776-981C-40D5-989D-A4E89E46F39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7" authorId="1" shapeId="0" xr:uid="{86694D7E-FC0F-4278-B119-35A22E1B2DE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7" authorId="1" shapeId="0" xr:uid="{49C9CE95-B192-414B-9A48-07E1F3E8BD2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7" authorId="2" shapeId="0" xr:uid="{80B9B32B-0C66-4ED4-995C-5DC6B496DFA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8" authorId="1" shapeId="0" xr:uid="{A5B39500-4AA1-419F-A677-536BF8AF945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8" authorId="1" shapeId="0" xr:uid="{55A567F9-46AD-4499-8D40-DABA306C9B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8" authorId="2" shapeId="0" xr:uid="{08FDF3DF-4878-4194-94CA-AD34B4DDBE8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19" authorId="1" shapeId="0" xr:uid="{FC3EF6DD-463B-4052-9DF9-BB477A9D286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19" authorId="1" shapeId="0" xr:uid="{A1C26C56-2534-4377-866A-03062D94564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19" authorId="2" shapeId="0" xr:uid="{E8715176-4DC2-4FD2-B3C8-9785E4BE91F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0" authorId="1" shapeId="0" xr:uid="{69AD9C3C-77D2-4103-8625-EDF6965D97F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0" authorId="1" shapeId="0" xr:uid="{D482C593-65FE-42B6-9200-699FEF70477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0" authorId="2" shapeId="0" xr:uid="{E98F889A-8B66-4847-B174-7BF4A918C5B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1" authorId="1" shapeId="0" xr:uid="{F1DE880C-4FA6-4D89-A6F4-ED72CEBB906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1" authorId="1" shapeId="0" xr:uid="{7DB5DB3B-52C7-4E04-8110-640F0D634C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1" authorId="2" shapeId="0" xr:uid="{996DCA94-5E54-4D08-9AE6-1EA5AD57A81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2" authorId="1" shapeId="0" xr:uid="{00D9BD8D-8062-41EF-B7AB-76969DC193A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2" authorId="1" shapeId="0" xr:uid="{AB4C48D5-2452-42F8-8652-48BDA35E00A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2" authorId="2" shapeId="0" xr:uid="{6167017B-C6BB-418F-A1B3-7AF52F0AB23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3" authorId="1" shapeId="0" xr:uid="{4AB116B3-3344-441D-A17C-5ADC926EEC6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3" authorId="1" shapeId="0" xr:uid="{0626D4A1-8446-4652-898C-0B6EE2F38AA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3" authorId="2" shapeId="0" xr:uid="{34773427-0395-42AC-AD72-8CC435762B4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4" authorId="1" shapeId="0" xr:uid="{8757F5C4-94C5-4B6A-A285-2F08490EB84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4" authorId="1" shapeId="0" xr:uid="{E409FA0B-7EFB-48AE-BEE2-C3063BD122D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4" authorId="2" shapeId="0" xr:uid="{E97FC664-7DBC-4BEB-AF91-75BD3B29AFB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5" authorId="1" shapeId="0" xr:uid="{C18A35BE-B7F2-4ABB-8A04-B20450AAC85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5" authorId="1" shapeId="0" xr:uid="{6351692E-F801-412C-8066-2B40CF1805F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5" authorId="2" shapeId="0" xr:uid="{0A0DD40E-7A3F-4FAB-9CA2-8CABD51519C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6" authorId="1" shapeId="0" xr:uid="{83B42749-1984-4782-AAFE-05AD8E5B7A0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6" authorId="1" shapeId="0" xr:uid="{B561CC37-0910-4C38-A3DF-9A6CD786E2B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6" authorId="2" shapeId="0" xr:uid="{0EAFC32B-9B1F-4379-B0A4-4FB01142A28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7" authorId="1" shapeId="0" xr:uid="{DFE5A3CF-09EC-4D50-8C82-900C165932F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7" authorId="1" shapeId="0" xr:uid="{37439228-5F83-45B8-9B78-81D68FC0EE9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7" authorId="2" shapeId="0" xr:uid="{3BF0008E-7297-4EC3-9B00-0F310282D35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8" authorId="1" shapeId="0" xr:uid="{9893F792-2153-4B1A-B887-551ACDF2D18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8" authorId="1" shapeId="0" xr:uid="{10DC14E1-B972-4321-9452-289EBF03F52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8" authorId="2" shapeId="0" xr:uid="{D1932368-6608-42D2-BE6F-5D866E8761E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29" authorId="1" shapeId="0" xr:uid="{4512254F-1424-4B4F-B2E3-86C690CCB69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29" authorId="1" shapeId="0" xr:uid="{90EDC330-5006-4D48-A0F6-C5436D4A396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29" authorId="2" shapeId="0" xr:uid="{7C3326DB-A89F-4008-8B62-C34B745FCE2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0" authorId="1" shapeId="0" xr:uid="{8E6B3649-830A-49B3-BABA-5C11D6DAB51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0" authorId="1" shapeId="0" xr:uid="{7C6A4757-6698-4454-B397-1F842C9FD45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0" authorId="2" shapeId="0" xr:uid="{87B29D9A-F7D1-446E-818D-0330D5D6515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1" authorId="1" shapeId="0" xr:uid="{3CBF7C18-A306-4C52-A06E-18C8F9592B7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1" authorId="1" shapeId="0" xr:uid="{8DCEB226-2C7D-4577-BCCA-9A41F5FED89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1" authorId="2" shapeId="0" xr:uid="{08C4EA4C-FB58-4F02-BE5A-8A118EC4C20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2" authorId="1" shapeId="0" xr:uid="{F6B65A8A-17DA-452F-B362-F34745E5E97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2" authorId="1" shapeId="0" xr:uid="{08E2741D-5094-4A0F-86D8-B4C420D641F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2" authorId="2" shapeId="0" xr:uid="{B8E9EFFD-C8DC-4D41-95BC-22950ECC2F5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3" authorId="1" shapeId="0" xr:uid="{7BFE68E0-7507-4508-9B2E-531D66D3A5E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3" authorId="1" shapeId="0" xr:uid="{07B09994-2201-4E7F-94F9-EB9CF3FC9B9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3" authorId="2" shapeId="0" xr:uid="{615EF9EC-277C-481F-A800-3EA5CEBF7B0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4" authorId="1" shapeId="0" xr:uid="{BD598858-E4D0-46E4-8EDC-AF39402B055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4" authorId="1" shapeId="0" xr:uid="{EAF8BD94-0C0A-4808-AB2A-2F4FF766851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4" authorId="2" shapeId="0" xr:uid="{6ADFC891-366E-47BD-B5BB-4E04EBD1C64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5" authorId="1" shapeId="0" xr:uid="{AF20406B-A2E4-46E5-996F-F4CE31B86A9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5" authorId="1" shapeId="0" xr:uid="{09DD422E-F499-4D06-B678-8EBF40C04F1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5" authorId="2" shapeId="0" xr:uid="{6FDF3470-4CF8-4306-9FCA-5F79C840DD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6" authorId="1" shapeId="0" xr:uid="{7CC46E87-96A8-4663-A2B0-F8592F6FCCE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6" authorId="1" shapeId="0" xr:uid="{018D8BFB-D10C-4BE7-90F5-F608DCA1CC6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6" authorId="2" shapeId="0" xr:uid="{1AEFBA5F-B5D5-4319-B6BC-9B4776C6D37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7" authorId="1" shapeId="0" xr:uid="{453DF6AA-4ABB-485C-A5D3-4E3EBF79767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7" authorId="1" shapeId="0" xr:uid="{41F3F255-02D6-4B7F-BDE0-FA504F6B465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7" authorId="2" shapeId="0" xr:uid="{BA723BC9-51DC-411D-A745-00CE40F1AB7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8" authorId="1" shapeId="0" xr:uid="{9E7EE9CF-46EC-4061-95B1-89D19308D95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8" authorId="1" shapeId="0" xr:uid="{C89C359B-E612-4E33-8208-592F23EFAD9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8" authorId="2" shapeId="0" xr:uid="{C058BD5C-EEC7-43E9-B9FB-D47C072A622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39" authorId="1" shapeId="0" xr:uid="{81D17CE1-3C53-4FC8-B60D-F9E0B96EBEC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39" authorId="1" shapeId="0" xr:uid="{C729CB8B-EF4D-43E9-87A8-C8FB8A2EA0B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39" authorId="2" shapeId="0" xr:uid="{CA744DB9-EDD4-4577-859C-96EA8253800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0" authorId="1" shapeId="0" xr:uid="{2C9FAF9E-0530-4D2E-BDA8-3E44B3BAE55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0" authorId="1" shapeId="0" xr:uid="{A69F31D6-2F23-41E9-A10B-EEB1B608872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0" authorId="2" shapeId="0" xr:uid="{DDB91872-ECBA-4078-B710-33A57BB74C7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1" authorId="1" shapeId="0" xr:uid="{7C678091-1BC0-47AA-A6C1-5111FD6E62A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1" authorId="1" shapeId="0" xr:uid="{DCD8618A-11C2-4C7D-8401-5C3188468B4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1" authorId="2" shapeId="0" xr:uid="{56FF1E7A-0444-438A-8FF9-84E340B5B18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2" authorId="1" shapeId="0" xr:uid="{4508B60A-3AB9-4C5D-8759-743AB4BA45B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2" authorId="1" shapeId="0" xr:uid="{E809BF2D-2E92-430D-916B-414651FBE87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2" authorId="2" shapeId="0" xr:uid="{63A2A166-7166-4AC0-9BDF-65061C57D01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3" authorId="1" shapeId="0" xr:uid="{7112DC6F-FE25-4007-88C0-3A9C2150026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3" authorId="1" shapeId="0" xr:uid="{68E9013E-279C-4CA8-94E1-6C05BB6D1B7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3" authorId="2" shapeId="0" xr:uid="{2221E007-24A3-4AC7-B5AA-37305EE0FB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4" authorId="1" shapeId="0" xr:uid="{5D593649-955B-49E0-95B9-2CE31909995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4" authorId="1" shapeId="0" xr:uid="{749B60CC-C854-4992-8D82-B09AB03A857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4" authorId="2" shapeId="0" xr:uid="{7FA6F036-5A48-4E17-9C2C-8CE0114AF5E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5" authorId="1" shapeId="0" xr:uid="{02CDD18A-E088-4378-BDC9-50E54D263F7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5" authorId="1" shapeId="0" xr:uid="{1B718218-18FD-4C13-96D0-9099FF01C71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5" authorId="2" shapeId="0" xr:uid="{D07A832A-E43F-4E67-A59C-BC97F3BB42E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6" authorId="1" shapeId="0" xr:uid="{548AB8D0-6419-4E0C-8D43-7E4A8C4C12B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6" authorId="1" shapeId="0" xr:uid="{F32615F0-F476-47A5-B828-DA58A88540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6" authorId="2" shapeId="0" xr:uid="{84B38E20-304B-4346-A2E1-F19991DD448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7" authorId="1" shapeId="0" xr:uid="{8127A606-87CC-4A80-9D8C-2B2357A5F38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7" authorId="1" shapeId="0" xr:uid="{969A7FD7-8600-47B0-B0C7-81E08A397FD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7" authorId="2" shapeId="0" xr:uid="{7E4E0A1D-F7EC-4936-9C63-7AFC040373A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8" authorId="1" shapeId="0" xr:uid="{80C62B31-B45F-4B01-BCB6-86152737742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8" authorId="1" shapeId="0" xr:uid="{0DC22353-321E-47D8-8CDE-53D60926E07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8" authorId="2" shapeId="0" xr:uid="{4F62CB0D-A675-41CC-9ACB-EE3645C4F0E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49" authorId="1" shapeId="0" xr:uid="{D7DB504B-1E46-44D2-AD65-0B70817A364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49" authorId="1" shapeId="0" xr:uid="{E0852EE2-78A8-4474-886B-C65422C0787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49" authorId="2" shapeId="0" xr:uid="{131AAD2E-1745-4FFA-A761-F295020E5F2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0" authorId="1" shapeId="0" xr:uid="{EA925183-B9DB-47AF-A0C0-263685F84E6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0" authorId="1" shapeId="0" xr:uid="{44D59E3B-0E5A-459E-8E88-74B46B4C29E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0" authorId="2" shapeId="0" xr:uid="{F4476AE5-B5CA-471F-B9F4-16162118FB6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1" authorId="1" shapeId="0" xr:uid="{528898FC-80F3-4125-809D-D999E324A2A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1" authorId="1" shapeId="0" xr:uid="{693AF9A9-E56C-4235-AC0D-5A1D7A47026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1" authorId="2" shapeId="0" xr:uid="{335E3FC1-0DC6-4A4A-A501-5A791C32081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2" authorId="1" shapeId="0" xr:uid="{EBC37FEE-35B7-438F-8BE7-E406D3AC1E9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2" authorId="1" shapeId="0" xr:uid="{39BA0EE0-9412-433E-8E7A-B15EC919A28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2" authorId="2" shapeId="0" xr:uid="{943F9C5F-E429-4C57-86E9-B910E9D4D6C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3" authorId="1" shapeId="0" xr:uid="{4FB3A124-2A8C-4F9A-8F4E-1786CB9AA6F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3" authorId="1" shapeId="0" xr:uid="{C66448AD-34BD-48B2-96D8-FEA4A722C12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3" authorId="2" shapeId="0" xr:uid="{CAFE67CF-A95D-4682-B4E8-2859BCC6572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4" authorId="1" shapeId="0" xr:uid="{048C53BB-CB8B-4454-B87B-966F867C419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4" authorId="1" shapeId="0" xr:uid="{A8F7607D-D2CA-48C9-BCEC-64CE1508AA6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4" authorId="2" shapeId="0" xr:uid="{F7643514-F5BE-4D52-8586-83F193BC520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5" authorId="1" shapeId="0" xr:uid="{F0FE0DFF-DA9F-42BC-9802-E6BE0F68143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5" authorId="1" shapeId="0" xr:uid="{1DF383EB-2DB0-4A98-80A9-5A668FD7139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5" authorId="2" shapeId="0" xr:uid="{86C53487-5CED-49A1-9A2F-A9BE2862F68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6" authorId="1" shapeId="0" xr:uid="{AD739DE6-82E5-491B-8157-E664ACC6FC7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6" authorId="1" shapeId="0" xr:uid="{3F14776E-8E9D-4775-94AD-A3D6D602B52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6" authorId="2" shapeId="0" xr:uid="{EF92127B-F529-4D5B-93E5-52B905CDA9F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7" authorId="1" shapeId="0" xr:uid="{CD92073D-072E-4244-982A-B190670C5F6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7" authorId="1" shapeId="0" xr:uid="{BD8AB98F-EA77-4658-90AE-2267EDFCEE9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7" authorId="2" shapeId="0" xr:uid="{260BC50F-2908-4031-9AFA-AB3A8198010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8" authorId="1" shapeId="0" xr:uid="{1A9A71CB-9974-4E29-B46A-8FC9DE973D4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8" authorId="1" shapeId="0" xr:uid="{3C8C8B57-D7F7-47F6-8160-23121B33C93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8" authorId="2" shapeId="0" xr:uid="{D666783A-7AB0-4BC8-8279-28EEEDF2F6C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59" authorId="1" shapeId="0" xr:uid="{EF9B3313-C4CD-4E28-A914-A9BE4F24A0F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9" authorId="1" shapeId="0" xr:uid="{A6941D60-3861-4E03-8DE8-16301844558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59" authorId="2" shapeId="0" xr:uid="{B917E2E6-C7AD-40DB-BBAA-A5BC033F200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0" authorId="1" shapeId="0" xr:uid="{278C7BAB-DF8A-493E-8CDA-C1F40441D7F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0" authorId="1" shapeId="0" xr:uid="{41ADB27F-5E0B-4A47-A229-5E26C4AA0AC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0" authorId="2" shapeId="0" xr:uid="{9BBFBCC3-8381-4F99-B39C-4DD3E4EEAE2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1" authorId="1" shapeId="0" xr:uid="{208082B5-6EEB-41D2-B107-52904CC94E6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1" authorId="1" shapeId="0" xr:uid="{38F15185-42AF-4E95-A7F0-0296A64FED3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1" authorId="2" shapeId="0" xr:uid="{0076CBEA-E783-4567-8CA5-168B5C8E462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2" authorId="1" shapeId="0" xr:uid="{40F27C6F-438F-49D2-9A75-339F4E21A0C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2" authorId="1" shapeId="0" xr:uid="{497C47C0-09C4-4422-A739-505FA282611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2" authorId="2" shapeId="0" xr:uid="{71B31894-E577-42C9-959B-C754006782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3" authorId="1" shapeId="0" xr:uid="{541DDABF-8241-44CD-AAC6-4C814CFD355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3" authorId="1" shapeId="0" xr:uid="{C3EFD60A-93AE-4A56-A816-424206D3089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3" authorId="2" shapeId="0" xr:uid="{D1A93DC0-0ECF-4317-888B-97DDF5F031E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4" authorId="1" shapeId="0" xr:uid="{73FBD13A-5FCA-4D38-B0CA-BE56FB13066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4" authorId="1" shapeId="0" xr:uid="{A81C95DF-FA17-49AD-859B-239A098CB76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4" authorId="2" shapeId="0" xr:uid="{A38760F2-0009-4E55-B12A-D0E70447793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5" authorId="1" shapeId="0" xr:uid="{206720A0-2F10-474E-B78F-FACD21532FD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5" authorId="1" shapeId="0" xr:uid="{046FB115-F0E4-4B85-8CF7-1DB9BED6A9E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5" authorId="2" shapeId="0" xr:uid="{39E76219-8C14-48E8-AAD3-6176613759B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6" authorId="1" shapeId="0" xr:uid="{C82EE076-E581-4C0B-91FB-BBD424CF4E4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6" authorId="1" shapeId="0" xr:uid="{C841184B-B917-44CB-B6C7-841F1B5870C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6" authorId="2" shapeId="0" xr:uid="{E54C65A7-BC64-4A8A-92A6-BBBF96E81BB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7" authorId="1" shapeId="0" xr:uid="{52FDDBBB-6E80-41A8-A99E-D77235DBE2C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7" authorId="1" shapeId="0" xr:uid="{1A192101-3B7F-4D27-A8DB-3E2A4A246A0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7" authorId="2" shapeId="0" xr:uid="{5FECFF72-EA35-4B3A-8CC5-6FE00EFEE82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8" authorId="1" shapeId="0" xr:uid="{95758F84-B2C8-4665-8451-D6EDB0AEB99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8" authorId="1" shapeId="0" xr:uid="{3540EE9C-F38B-4766-A977-4D1F9A57356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8" authorId="2" shapeId="0" xr:uid="{9FDA422A-1DB9-4475-871B-045FB0E03AF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69" authorId="1" shapeId="0" xr:uid="{032C55F9-D449-4069-AFDE-70D742EFD90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69" authorId="1" shapeId="0" xr:uid="{0580778D-0C1D-41C2-A386-CADBF709E29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69" authorId="2" shapeId="0" xr:uid="{9974B269-38A9-41F8-B6C5-3689F2FE281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0" authorId="1" shapeId="0" xr:uid="{A074854D-F22D-47B8-BD46-539BFC7191D0}">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0" authorId="1" shapeId="0" xr:uid="{E86A80D0-B3C5-414F-AEB1-714A29606DA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0" authorId="2" shapeId="0" xr:uid="{E6D3E0F3-534F-4876-B778-5F22E7089BA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1" authorId="1" shapeId="0" xr:uid="{32CF94CD-3958-4347-9213-63414338423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1" authorId="1" shapeId="0" xr:uid="{1E85E3BF-AC72-4AA6-9CE1-561A6619B79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1" authorId="2" shapeId="0" xr:uid="{FF0129B2-3134-44D0-AF75-AB4E872F4E9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2" authorId="1" shapeId="0" xr:uid="{89F70C1C-3EE0-4FEF-A598-88CB8291CFE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2" authorId="1" shapeId="0" xr:uid="{6E8B6A4F-1C5D-450D-A075-183E1F7F064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2" authorId="2" shapeId="0" xr:uid="{F20865DA-A267-41E7-BE19-BE9B13342D3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3" authorId="1" shapeId="0" xr:uid="{13887A18-EE6A-411D-9EED-AD69F59E6599}">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3" authorId="1" shapeId="0" xr:uid="{58F7A7A5-BFF0-47D1-AE5E-8020349D2CF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3" authorId="2" shapeId="0" xr:uid="{6F39F3D7-80C0-4B26-99E0-0F725C6BF31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4" authorId="1" shapeId="0" xr:uid="{7D462E8D-FBA5-4FC2-8710-C24AC4F81D2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4" authorId="1" shapeId="0" xr:uid="{BBD5E9E8-0BCB-47B4-B680-EA05B6C55BA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4" authorId="2" shapeId="0" xr:uid="{92F4E592-68AF-44C4-B64E-257E01F6D18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5" authorId="1" shapeId="0" xr:uid="{24AE914F-2ABE-4BF2-8BA6-1C73DC04990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5" authorId="1" shapeId="0" xr:uid="{466AFC5F-77B6-4354-A091-8D07500BF52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5" authorId="2" shapeId="0" xr:uid="{78BEE4C9-7C5C-4CB2-B6F4-A377F0ECE21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6" authorId="1" shapeId="0" xr:uid="{C5AA5254-B710-4C05-844D-D4CA9A9EFB2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6" authorId="1" shapeId="0" xr:uid="{885F89F5-89E3-4FD7-B77B-477B8431105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6" authorId="2" shapeId="0" xr:uid="{55BEEAB7-514E-4929-9558-7C27D48462F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7" authorId="1" shapeId="0" xr:uid="{F8152B1C-0637-4F99-91CA-8B91B27A9E1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7" authorId="1" shapeId="0" xr:uid="{02A0A3C6-A12E-441F-A769-E780258FDF1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7" authorId="2" shapeId="0" xr:uid="{858288F6-6AE3-4B96-B6B6-5C694D449DE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8" authorId="1" shapeId="0" xr:uid="{3167424D-05AB-4FA7-9CD1-F7B74B9735A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8" authorId="1" shapeId="0" xr:uid="{267CAE9B-B281-4041-B219-09025BD973C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8" authorId="2" shapeId="0" xr:uid="{BB9B2FE0-6382-4125-B559-17845708F55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79" authorId="1" shapeId="0" xr:uid="{C3C65EC7-7FBC-4EAC-AA03-8263179EDB2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79" authorId="1" shapeId="0" xr:uid="{1EE0C2AF-AD43-44B5-9B29-2298486A73B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79" authorId="2" shapeId="0" xr:uid="{5879BAB2-30DE-45AD-B2F4-A2870A5FDAC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0" authorId="1" shapeId="0" xr:uid="{C6D4E5C6-C173-4568-8CEF-6854B183585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0" authorId="1" shapeId="0" xr:uid="{2002366D-65FE-474B-BE5B-31F5E11B66A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0" authorId="2" shapeId="0" xr:uid="{84E47549-C9F9-4C3D-A6B4-269FD87702D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1" authorId="1" shapeId="0" xr:uid="{A79F7E18-8E4B-48E3-8FA7-AA9CFCB718C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1" authorId="1" shapeId="0" xr:uid="{0A69D00F-7835-4984-AB63-7870F88AFB7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1" authorId="2" shapeId="0" xr:uid="{AC1845E8-0D03-4DAE-8549-B58EDA07EB1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2" authorId="1" shapeId="0" xr:uid="{E3470BA8-8AA0-48E6-9B16-182E9BDE3BC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2" authorId="1" shapeId="0" xr:uid="{51D5334B-E751-436C-A3B9-CF591EDB726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2" authorId="2" shapeId="0" xr:uid="{E96CE335-C18C-4CD1-9559-92F3B331BF3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3" authorId="1" shapeId="0" xr:uid="{3D27DAF9-31AF-4A1C-ACDD-D7C7CB0D014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3" authorId="1" shapeId="0" xr:uid="{5A79967F-6587-46DD-BCA8-F0D38F7F0A1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3" authorId="2" shapeId="0" xr:uid="{8791E284-9364-4341-BE1B-2DA3C728FC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4" authorId="1" shapeId="0" xr:uid="{363FF0EE-1088-4224-9E13-65960D5AFF2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4" authorId="1" shapeId="0" xr:uid="{4F48AFB5-4CD2-4B18-9D33-0F4E8D87ED5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4" authorId="2" shapeId="0" xr:uid="{19F476B1-A5A5-4792-9676-FF9EA620F7B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5" authorId="1" shapeId="0" xr:uid="{69E10C37-49D3-4BFA-9293-0FAF0399A7B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5" authorId="1" shapeId="0" xr:uid="{A0CAF87D-9BF4-4B6A-BA11-F3612741303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5" authorId="2" shapeId="0" xr:uid="{5E85D5C1-4986-4787-8E97-45F14C987F7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6" authorId="1" shapeId="0" xr:uid="{049F72B0-E506-4CAA-A2EF-FB94E0F5EC0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6" authorId="1" shapeId="0" xr:uid="{67D41669-C2AD-4197-A79A-C1F13531A53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6" authorId="2" shapeId="0" xr:uid="{C19A558F-6374-4099-8E61-9EF95953B61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7" authorId="1" shapeId="0" xr:uid="{7869A778-836C-4EE5-91E5-5A681974A89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7" authorId="1" shapeId="0" xr:uid="{48577F28-8507-43BD-A882-5FC6E4F76B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7" authorId="2" shapeId="0" xr:uid="{75289698-D1EF-443B-8DD3-7AD631AE081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8" authorId="1" shapeId="0" xr:uid="{326EE6D8-A64E-4A29-8A99-252417CCA8E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8" authorId="1" shapeId="0" xr:uid="{65D3E7C0-4C2F-4E10-9650-28113954627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8" authorId="2" shapeId="0" xr:uid="{A0CF9831-EDAC-4CDB-943D-03649B3BE98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89" authorId="1" shapeId="0" xr:uid="{0B59EF1A-B724-4C61-87C5-7202E79E154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89" authorId="1" shapeId="0" xr:uid="{D485031E-36F8-4960-BDC2-FCB96879F3C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89" authorId="2" shapeId="0" xr:uid="{08004FB8-126C-4FA7-9364-F7755E40D4D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0" authorId="1" shapeId="0" xr:uid="{E1EFF9BB-62A3-4855-B301-32DDCC2EE27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0" authorId="1" shapeId="0" xr:uid="{0595A013-A108-417E-8042-DE93DE6C3D6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0" authorId="2" shapeId="0" xr:uid="{0A5166CF-478D-4731-8BED-96569FCC33E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1" authorId="1" shapeId="0" xr:uid="{37C4E934-C331-4F5A-954E-D3DD9496993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1" authorId="1" shapeId="0" xr:uid="{3DB4B4E6-AABF-42CB-A238-E99940A9804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1" authorId="2" shapeId="0" xr:uid="{530F0A93-476D-4166-B625-E6A4789ECAD6}">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2" authorId="1" shapeId="0" xr:uid="{C21E32AD-2786-4B48-8570-FACE0A5240F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2" authorId="1" shapeId="0" xr:uid="{C9B2F12F-7BC8-40D3-80D6-A3E0AB52725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2" authorId="2" shapeId="0" xr:uid="{6C3F1EDF-0FE0-4D19-B36B-07BB3241378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3" authorId="1" shapeId="0" xr:uid="{7E91337C-5A02-4363-93BA-FBF382BB58E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3" authorId="1" shapeId="0" xr:uid="{01A9EFF1-A85A-43B4-BFC9-EF9B8F7580D7}">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3" authorId="2" shapeId="0" xr:uid="{16B916EF-2A9D-4DF2-B472-CB65CA523DD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4" authorId="1" shapeId="0" xr:uid="{2E287E1F-7E6E-4906-9A0D-E7B42AB86A8E}">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4" authorId="1" shapeId="0" xr:uid="{BF96FF5D-FF1D-4B80-A7A2-97FF0D78469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4" authorId="2" shapeId="0" xr:uid="{8954478C-E032-404B-8EAF-08D862A2F35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5" authorId="1" shapeId="0" xr:uid="{40C8F7C7-49EC-4587-B38D-24A721DF44A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5" authorId="1" shapeId="0" xr:uid="{221376C0-2E6F-41D6-96FF-6FBCBD4DE4E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5" authorId="2" shapeId="0" xr:uid="{5E8A85E6-9CB6-4C6A-8947-D467AF6A94A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6" authorId="1" shapeId="0" xr:uid="{F31ACDD6-C5B3-4CD5-81E3-72C0B0EF3A8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6" authorId="1" shapeId="0" xr:uid="{68746A52-1702-49D5-971F-DB23E750531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6" authorId="2" shapeId="0" xr:uid="{38BF9A83-703B-42AC-9DC7-B0F9C26C8DB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7" authorId="1" shapeId="0" xr:uid="{7CCBE51A-48C9-47E0-8649-6C1ADF10D06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7" authorId="1" shapeId="0" xr:uid="{1AEC5F5B-DAFD-4A27-9FFB-404A26DDC3F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7" authorId="2" shapeId="0" xr:uid="{6DECE1CF-BF75-46DA-8102-6C97A929EB6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8" authorId="1" shapeId="0" xr:uid="{469B6ACF-0A0C-4CCB-977A-9ADAA734500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8" authorId="1" shapeId="0" xr:uid="{660B3D34-B05A-4992-82B4-6ECC5B34C1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8" authorId="2" shapeId="0" xr:uid="{3A688BD8-F33E-4A62-B02C-97FB7BD62E9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499" authorId="1" shapeId="0" xr:uid="{6178ACAF-7B27-4D89-9873-9379EF71B15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99" authorId="1" shapeId="0" xr:uid="{10430EC1-8BE5-4557-8B3C-BB29F2DF1D4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499" authorId="2" shapeId="0" xr:uid="{329FBB56-5066-48D1-B747-60C9413005A9}">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0" authorId="1" shapeId="0" xr:uid="{C444350C-36EC-4472-8384-031E71D4177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0" authorId="1" shapeId="0" xr:uid="{CCD4FC9C-4B7F-49E5-BADF-C2CA6AFA9AB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0" authorId="2" shapeId="0" xr:uid="{745E1BC5-FA85-4128-A480-99F6EA915AE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1" authorId="1" shapeId="0" xr:uid="{BDB35565-6411-4B72-81CA-4944B3CF2C4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1" authorId="1" shapeId="0" xr:uid="{D824DE39-32D4-4010-8614-AC83DB3FCBA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1" authorId="2" shapeId="0" xr:uid="{17399FE5-D76F-47C8-8595-B4A5B92DB9C1}">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2" authorId="1" shapeId="0" xr:uid="{B172C619-2559-4146-9C69-A86733B7B42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2" authorId="1" shapeId="0" xr:uid="{87881861-70E9-4F92-A624-6FF08E317C0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2" authorId="2" shapeId="0" xr:uid="{6D153BDA-D3A1-43D3-9C78-C7D1B55CCC4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3" authorId="1" shapeId="0" xr:uid="{72514A80-B138-4F97-B395-98D65F49624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3" authorId="1" shapeId="0" xr:uid="{EA0B2FE9-2BCB-47DB-B2CC-CD88BC9DBB2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3" authorId="2" shapeId="0" xr:uid="{15471DC9-DCDA-4053-BB27-6E9FE5AD061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4" authorId="1" shapeId="0" xr:uid="{67E0228E-7B37-4AB2-B6CC-C9559BB2148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4" authorId="1" shapeId="0" xr:uid="{568806A1-AD14-42EE-B736-E73C8849F76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4" authorId="2" shapeId="0" xr:uid="{14890593-92FE-48C1-B14F-874F7E07CA0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5" authorId="1" shapeId="0" xr:uid="{A83B29B8-2AC2-4540-B29C-03349F6F49A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5" authorId="1" shapeId="0" xr:uid="{21EF3768-EFC9-4251-B1B0-B8D9F2E1D63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5" authorId="2" shapeId="0" xr:uid="{064F4EBB-6399-4DA2-94EF-EA35F4DCA1E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6" authorId="1" shapeId="0" xr:uid="{EDE99384-CDCD-4A0E-A35C-DD4AD798BA9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6" authorId="1" shapeId="0" xr:uid="{0FA257C2-377C-4C67-A25F-95CEA83ECB9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6" authorId="2" shapeId="0" xr:uid="{CA756E46-A00C-42A4-A0CD-A4878879513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7" authorId="1" shapeId="0" xr:uid="{EF8F6995-41C6-4A59-804E-8774048577A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7" authorId="1" shapeId="0" xr:uid="{6E02470F-54EB-4D3A-B3B8-916D1C198F5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7" authorId="2" shapeId="0" xr:uid="{6E302297-A924-4A6A-A1E3-ED8F1D79879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8" authorId="1" shapeId="0" xr:uid="{F7FD0DDB-91FB-4BAB-BF20-56D1553008C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8" authorId="1" shapeId="0" xr:uid="{BC348540-D2B6-496C-B9C5-10A313F798B1}">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8" authorId="2" shapeId="0" xr:uid="{9E291B53-8A89-45FD-8E91-A0AD86D327E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09" authorId="1" shapeId="0" xr:uid="{8D3A3739-3198-4059-ADD1-8E42CCDA2A7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09" authorId="1" shapeId="0" xr:uid="{EBC5140D-CFD2-4EA7-9A47-C1101008E74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09" authorId="2" shapeId="0" xr:uid="{16AA14CE-9E53-4518-AB81-1DFC489B429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0" authorId="1" shapeId="0" xr:uid="{275208BE-D37A-4E82-9507-47803A49E6D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0" authorId="1" shapeId="0" xr:uid="{0727CFCB-AF76-4770-8C47-4BE0878DDF5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0" authorId="2" shapeId="0" xr:uid="{B4E3F97F-02F0-44A4-9ACD-B54436772EC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1" authorId="1" shapeId="0" xr:uid="{DD9D48AE-CE0F-4BD2-8ECB-0B6DE4679E9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1" authorId="1" shapeId="0" xr:uid="{BFE601D1-58F8-4985-8899-7F1F5BCFC35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1" authorId="2" shapeId="0" xr:uid="{0CB81BA0-4863-4ABE-AE7F-4B7E058F298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2" authorId="1" shapeId="0" xr:uid="{F0DE7CEE-F94F-4847-8FE6-297C88815F07}">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2" authorId="1" shapeId="0" xr:uid="{4574BD03-7A1A-4A38-AB8E-9D71FAA2AA3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2" authorId="2" shapeId="0" xr:uid="{04FBC618-097E-44AE-8FF5-74EF58059AD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3" authorId="1" shapeId="0" xr:uid="{5F88D09D-844D-4806-964E-580EB4BB7F0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3" authorId="1" shapeId="0" xr:uid="{5B3BB0D8-C242-415D-9167-7CA3163BFFC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3" authorId="2" shapeId="0" xr:uid="{781AB682-79CC-4292-BF27-797AFD9229F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4" authorId="1" shapeId="0" xr:uid="{490C72BB-8679-4414-9321-A930522CAE23}">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4" authorId="1" shapeId="0" xr:uid="{E270120A-E03B-4A1F-89C6-5EC774FDEF26}">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4" authorId="2" shapeId="0" xr:uid="{3F56C59E-D395-40D6-99B4-5994E88D3EC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5" authorId="1" shapeId="0" xr:uid="{CEDD4306-BC3F-4441-909D-5286C8E2B41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5" authorId="1" shapeId="0" xr:uid="{EC5E74C1-5BAF-4111-A08F-786C1272BBA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5" authorId="2" shapeId="0" xr:uid="{8E030404-BE74-444C-9461-78210E26591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6" authorId="1" shapeId="0" xr:uid="{66CAB4EC-4139-4676-B961-0E2CA49C5E04}">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6" authorId="1" shapeId="0" xr:uid="{A6831798-85AB-4058-A7F2-95440FA1112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6" authorId="2" shapeId="0" xr:uid="{E3FFBF0D-F053-43D1-A09B-F671D9A2756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7" authorId="1" shapeId="0" xr:uid="{EAE59A2B-DAA5-47D8-9B0A-11DE93AAE8F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7" authorId="1" shapeId="0" xr:uid="{575730D2-2D37-470A-9465-4FBB4C5185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7" authorId="2" shapeId="0" xr:uid="{1D01572C-4AF7-45B8-822C-EE1C845F860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8" authorId="1" shapeId="0" xr:uid="{392A77DB-4739-4980-9883-0FF3E8EBA27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8" authorId="1" shapeId="0" xr:uid="{10C78192-7E2A-451A-9531-A6440684957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8" authorId="2" shapeId="0" xr:uid="{1693165D-537C-439D-9581-147F3FF390BE}">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19" authorId="1" shapeId="0" xr:uid="{CED06463-F988-4637-B0D5-CD64140F6D9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19" authorId="1" shapeId="0" xr:uid="{883ADCE7-EB1D-4946-B653-79981499F79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19" authorId="2" shapeId="0" xr:uid="{F93BE70E-CAE5-4DF6-9D34-E36F12703D64}">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0" authorId="1" shapeId="0" xr:uid="{9C03E8D2-3D6A-47DE-B8F8-1C1937ABB68B}">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0" authorId="1" shapeId="0" xr:uid="{C06834A6-9C77-4EB6-855E-4DACCDF3440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0" authorId="2" shapeId="0" xr:uid="{1B72C759-BDE7-47B2-9885-2F4B6122DF8A}">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1" authorId="1" shapeId="0" xr:uid="{22AB73F6-32B6-4647-B047-3BBF658763B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1" authorId="1" shapeId="0" xr:uid="{B2FCB0EE-827D-4EEF-9625-90A52BF5B55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1" authorId="2" shapeId="0" xr:uid="{09BDF2C8-08C8-4BD5-A9D4-7B20C841B112}">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2" authorId="1" shapeId="0" xr:uid="{1B673279-41A2-4675-9CA8-4D6CDF01256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2" authorId="1" shapeId="0" xr:uid="{3CDEAA28-F800-4066-A9C8-F728B0B5E83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2" authorId="2" shapeId="0" xr:uid="{83EF0B7F-8A6C-448A-A63F-3793A65DD00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3" authorId="1" shapeId="0" xr:uid="{957EFC05-A594-497D-BDF9-742F4BF03AEC}">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3" authorId="1" shapeId="0" xr:uid="{F2F1CAD3-FEBC-4020-B42C-190FB26D9B4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3" authorId="2" shapeId="0" xr:uid="{F5C9BD72-DC19-4DC7-BB15-E0989621F9E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4" authorId="1" shapeId="0" xr:uid="{1948D15C-31F9-4E82-BB57-643AE47055E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4" authorId="1" shapeId="0" xr:uid="{833DC58A-9BFC-4176-99BE-4E32477C08F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4" authorId="2" shapeId="0" xr:uid="{DD4E4825-6ECD-4F11-B44D-6AF2EA979E2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5" authorId="1" shapeId="0" xr:uid="{FC18A1ED-0ACF-4D2B-95A2-D46C8C68827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5" authorId="1" shapeId="0" xr:uid="{8D9038A1-0DD1-4CD8-B225-5BD4A3E5D9E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5" authorId="2" shapeId="0" xr:uid="{ABBF46B1-1ACD-4065-8EAB-7BC76D61E9B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6" authorId="1" shapeId="0" xr:uid="{03FDFB4B-E06F-4BE5-B67D-2EE5FBEFC10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6" authorId="1" shapeId="0" xr:uid="{CD8C5DB5-C5E9-46F5-BA2D-30BC9569825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6" authorId="2" shapeId="0" xr:uid="{3647E750-F4C9-488F-928A-76A780C99CE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7" authorId="1" shapeId="0" xr:uid="{FA48CF65-6DB5-4CBE-9385-471E9D79E582}">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7" authorId="1" shapeId="0" xr:uid="{479E9481-E801-4D1A-A3FE-4F6EB8B1797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7" authorId="2" shapeId="0" xr:uid="{DB931C50-ED4D-4B48-8C86-5FAD639A912D}">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8" authorId="1" shapeId="0" xr:uid="{53585F59-C735-45F5-A21E-D1CBE089B60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8" authorId="1" shapeId="0" xr:uid="{962BCDAC-F9FA-4575-AD15-AEE4483B9CE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8" authorId="2" shapeId="0" xr:uid="{DAE1539C-D7CF-478C-BF8C-9B669A63AFBC}">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29" authorId="1" shapeId="0" xr:uid="{A30867D0-6471-4771-8B9D-AF351E277E5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29" authorId="1" shapeId="0" xr:uid="{469FDF99-F26F-4BF4-80EB-AF66C1915FC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29" authorId="2" shapeId="0" xr:uid="{5E4AEC67-DDA5-48FF-9900-EB9B768848F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0" authorId="1" shapeId="0" xr:uid="{F71C1BD1-D747-4F12-AB30-0DEF8B538DB8}">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0" authorId="1" shapeId="0" xr:uid="{8671ED09-D59C-4E27-A09B-2E41F46D246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0" authorId="2" shapeId="0" xr:uid="{15971359-B4F2-41DD-AFE6-05547243E6E8}">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1" authorId="1" shapeId="0" xr:uid="{0940D903-B0BF-41CA-B0FF-65B123A67006}">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1" authorId="1" shapeId="0" xr:uid="{8515D5F7-E5D2-4BFE-B9DD-181A38E42A3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1" authorId="2" shapeId="0" xr:uid="{CB767699-CCDB-466D-9D8A-FAE2E10B09CB}">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2" authorId="1" shapeId="0" xr:uid="{0DA973D8-1E61-4419-A97D-5354C1C6EA9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2" authorId="1" shapeId="0" xr:uid="{9F129F39-1F6C-4639-9E39-5884A9F67B2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2" authorId="2" shapeId="0" xr:uid="{DF12E0EB-4A41-4389-A10B-BC4D52696C6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3" authorId="1" shapeId="0" xr:uid="{09A208AB-2E1A-4165-8C0C-16C5DD224735}">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3" authorId="1" shapeId="0" xr:uid="{2956B7C4-39EB-4AE1-A13C-8EEC4529C24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3" authorId="2" shapeId="0" xr:uid="{DC3A92FB-DF7D-4B81-9841-B8153EC20AB7}">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4" authorId="1" shapeId="0" xr:uid="{DAE0C6A5-C8E4-4ADA-B5B0-F49F10EEC4AD}">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4" authorId="1" shapeId="0" xr:uid="{8039D59E-830D-405D-8776-0F4473E0762C}">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4" authorId="2" shapeId="0" xr:uid="{A60D2C82-18C0-4E40-A9EC-764AEB8C4480}">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5" authorId="1" shapeId="0" xr:uid="{7F569CFE-35B5-4401-A308-685ED69AF20A}">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5" authorId="1" shapeId="0" xr:uid="{6FD61D46-27F3-415E-BD1A-A3C4F806DCB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5" authorId="2" shapeId="0" xr:uid="{7B19E8F0-B6B1-4560-A3CD-5CD4BD936235}">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6" authorId="1" shapeId="0" xr:uid="{9881902A-7D92-41FD-A035-FD2D378170FF}">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6" authorId="1" shapeId="0" xr:uid="{9CE9C1D4-5A0B-434B-9A8A-6326FDC1E52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6" authorId="2" shapeId="0" xr:uid="{3C4F6852-99C2-4DCA-B957-EC00B2309C13}">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 ref="K537" authorId="1" shapeId="0" xr:uid="{1D2BB566-7B14-487B-932F-0356BE1F7A91}">
      <text>
        <r>
          <rPr>
            <b/>
            <sz val="10"/>
            <color indexed="12"/>
            <rFont val="Tahoma"/>
            <family val="2"/>
          </rPr>
          <t>Effectif Prévu</t>
        </r>
        <r>
          <rPr>
            <sz val="10"/>
            <color indexed="12"/>
            <rFont val="Tahoma"/>
            <family val="2"/>
          </rPr>
          <t xml:space="preserve"> </t>
        </r>
        <r>
          <rPr>
            <b/>
            <sz val="10"/>
            <color indexed="17"/>
            <rFont val="Tahoma"/>
            <family val="2"/>
          </rPr>
          <t xml:space="preserve">
</t>
        </r>
        <r>
          <rPr>
            <b/>
            <sz val="12"/>
            <color indexed="12"/>
            <rFont val="Tahoma"/>
            <family val="2"/>
          </rPr>
          <t xml:space="preserve">M </t>
        </r>
        <r>
          <rPr>
            <sz val="10"/>
            <color indexed="12"/>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2"/>
            <rFont val="Tahoma"/>
            <family val="2"/>
          </rPr>
          <t xml:space="preserve">P </t>
        </r>
        <r>
          <rPr>
            <sz val="12"/>
            <color indexed="12"/>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2"/>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2"/>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2"/>
            <rFont val="Tahoma"/>
            <family val="2"/>
          </rPr>
          <t>F</t>
        </r>
        <r>
          <rPr>
            <sz val="10"/>
            <color indexed="12"/>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537" authorId="1" shapeId="0" xr:uid="{CB91F09B-DB28-4E2F-A4F4-E46EF5AAF5F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O537" authorId="2" shapeId="0" xr:uid="{AAF0026F-5551-4C9E-9965-7176ECCDF80F}">
      <text>
        <r>
          <rPr>
            <b/>
            <sz val="10"/>
            <color indexed="81"/>
            <rFont val="Tahoma"/>
            <family val="2"/>
          </rPr>
          <t xml:space="preserve">Effectif  RÉEL </t>
        </r>
        <r>
          <rPr>
            <sz val="10"/>
            <color indexed="81"/>
            <rFont val="Tahoma"/>
            <family val="2"/>
          </rPr>
          <t xml:space="preserve">
</t>
        </r>
        <r>
          <rPr>
            <b/>
            <sz val="10"/>
            <color indexed="81"/>
            <rFont val="Tahoma"/>
            <family val="2"/>
          </rPr>
          <t xml:space="preserve">
</t>
        </r>
        <r>
          <rPr>
            <sz val="8"/>
            <color indexed="81"/>
            <rFont val="Tahoma"/>
            <family val="2"/>
          </rPr>
          <t xml:space="preserve">
</t>
        </r>
      </text>
    </comment>
  </commentList>
</comments>
</file>

<file path=xl/sharedStrings.xml><?xml version="1.0" encoding="utf-8"?>
<sst xmlns="http://schemas.openxmlformats.org/spreadsheetml/2006/main" count="13512" uniqueCount="6699">
  <si>
    <t>CUISINE CENTRALE DE ROCHEFORT</t>
  </si>
  <si>
    <t>Code (et/ou couleur)</t>
  </si>
  <si>
    <t>Classeur</t>
  </si>
  <si>
    <t>Version du document</t>
  </si>
  <si>
    <t>Année/Mois /Version</t>
  </si>
  <si>
    <t>Page :</t>
  </si>
  <si>
    <t>Dernière révision:</t>
  </si>
  <si>
    <t>.</t>
  </si>
  <si>
    <t>,</t>
  </si>
  <si>
    <t>A+</t>
  </si>
  <si>
    <t>A</t>
  </si>
  <si>
    <t>F</t>
  </si>
  <si>
    <t>P</t>
  </si>
  <si>
    <t>M</t>
  </si>
  <si>
    <t>Menu du :</t>
  </si>
  <si>
    <t>Grammages</t>
  </si>
  <si>
    <t>RAB</t>
  </si>
  <si>
    <t>Quant.à servir sans le "RAB"</t>
  </si>
  <si>
    <t>CAROTTES RAPÉES</t>
  </si>
  <si>
    <t>Kg</t>
  </si>
  <si>
    <t>TOTAL</t>
  </si>
  <si>
    <t>SELF Hopital</t>
  </si>
  <si>
    <t>C.C.A.S. avant 7H30</t>
  </si>
  <si>
    <t>V 240 CHARIOTS - 8H20 Maxi</t>
  </si>
  <si>
    <t>V 240 Ind.</t>
  </si>
  <si>
    <t>?</t>
  </si>
  <si>
    <t>HOPITAL Char. 1° Tour 10H Maxi</t>
  </si>
  <si>
    <t>IME Chat. Gaillard 10H Maxi</t>
  </si>
  <si>
    <t>Nom du Plat &gt;</t>
  </si>
  <si>
    <t>Famille &gt;</t>
  </si>
  <si>
    <t>1 contenant pour combien ?</t>
  </si>
  <si>
    <t>Nb de contenants</t>
  </si>
  <si>
    <t>Effectifs Prévus &gt;</t>
  </si>
  <si>
    <t>Effectifs Réels &gt;</t>
  </si>
  <si>
    <t>Effectifs Prévus</t>
  </si>
  <si>
    <t>Effectifs à dupliquer</t>
  </si>
  <si>
    <t>Ecart</t>
  </si>
  <si>
    <t>Ecart Prévu/Réel-Kg</t>
  </si>
  <si>
    <t>Unité</t>
  </si>
  <si>
    <t>Famille de convives</t>
  </si>
  <si>
    <t>N° du site</t>
  </si>
  <si>
    <t>Equivalence parts Adultes</t>
  </si>
  <si>
    <t>Service au Poids</t>
  </si>
  <si>
    <t>Nom du site</t>
  </si>
  <si>
    <t>Logos à coller ligne 12</t>
  </si>
  <si>
    <t>NE RIEN SAISIR DANS LES TABLEAUX SUIVANTS</t>
  </si>
  <si>
    <t>SAISIE D'EFFECTIFS  LIGNES 13 et 14  et 1 contenant pour combien ? LIGNE 15</t>
  </si>
  <si>
    <t xml:space="preserve">Unité : </t>
  </si>
  <si>
    <t>contenants</t>
  </si>
  <si>
    <t>Ainés</t>
  </si>
  <si>
    <t>Madame….Monsieur Bonjour</t>
  </si>
  <si>
    <t>ligne</t>
  </si>
  <si>
    <t>saisissez les noms de vos sites à livrer pour l'exemple vous avez 59 sites possibles</t>
  </si>
  <si>
    <t>les sites ont été numérotés en fonction de l'ordre des tournées de livraisons</t>
  </si>
  <si>
    <t>collez des logos correspondants à vos sites</t>
  </si>
  <si>
    <t xml:space="preserve">Famille de convives pour la différentiation des grammages </t>
  </si>
  <si>
    <t>M : enfants maternelle</t>
  </si>
  <si>
    <t>P : enfants  d'age école primaire</t>
  </si>
  <si>
    <t>A : adultes sédentaies</t>
  </si>
  <si>
    <t>A+ : adultes travailleurs de force; servent également pour repas ponctuels ou banquets</t>
  </si>
  <si>
    <t xml:space="preserve">F : Foyers, personnes agées; nos Ainés; </t>
  </si>
  <si>
    <t>N° de  code ou de référence du site ou du client à livrer</t>
  </si>
  <si>
    <t>Le n° est composé de façon suivante:</t>
  </si>
  <si>
    <t>100  pour la première livraison</t>
  </si>
  <si>
    <t>200 pour le seconde livraison</t>
  </si>
  <si>
    <t>300 - 400 et ainsi de suite</t>
  </si>
  <si>
    <t xml:space="preserve">Dans chaque centaine : </t>
  </si>
  <si>
    <t>01 pour le premier site à charger au fond du camion</t>
  </si>
  <si>
    <t>02 pour le second site à charger en partant du fond</t>
  </si>
  <si>
    <t xml:space="preserve">et ainsi de suite jusqu'aux portes </t>
  </si>
  <si>
    <t>Exp: 212</t>
  </si>
  <si>
    <t>2° départ de camion de la journée</t>
  </si>
  <si>
    <t>12° site ou client chargé dans le véhicule</t>
  </si>
  <si>
    <t>ATTENTION : le 1° Client à livrer doit se situer près des portes; il ne pourra pas avoir le N°2 01 MAIS 212</t>
  </si>
  <si>
    <t>Même si c'est le même véhicule qui est utilisé.</t>
  </si>
  <si>
    <t>saisissez vos effectifs prévisionnels pour anticiper la mise en place</t>
  </si>
  <si>
    <t>saisissez vos effectifs réels</t>
  </si>
  <si>
    <t>il est possible que vous n'ayez pas de prévisionnel donc en ce cas ne saisissez rien</t>
  </si>
  <si>
    <t>saisissez la date du menu à conditionner</t>
  </si>
  <si>
    <t>saisissez le nom du plat</t>
  </si>
  <si>
    <t xml:space="preserve"> (Poids exprimés en Kg  Exp : 0.05 Kg pour 50 Grammes)</t>
  </si>
  <si>
    <t>saisissez vos grammages par famille de convives</t>
  </si>
  <si>
    <t>Colonne</t>
  </si>
  <si>
    <t>pour chaque site vous avez la possibilité de saisir des effectifs pour 3 groupes différents</t>
  </si>
  <si>
    <t xml:space="preserve">sont à partir de la ligne </t>
  </si>
  <si>
    <t>ces tableaux ont été recopiés exprès avec liaisons pour être imprimables sur feuilles A4</t>
  </si>
  <si>
    <t>Que faut-il faire ? :</t>
  </si>
  <si>
    <t>TABLEAUX A IMPRIMER NE RIEN SAISIR DANS LES TABLEAUX SUIVANTS</t>
  </si>
  <si>
    <t>votre contenant cela peut être une barquette - une assiette - une plaque demi-gastro ou multiple etc..</t>
  </si>
  <si>
    <t>vous avez des clients à servir par 4 ou 6 portions ou individuellement selon chaque établissement</t>
  </si>
  <si>
    <t>a vous de personnaliser…..et…...bonne utilisation</t>
  </si>
  <si>
    <t>Tarif 1</t>
  </si>
  <si>
    <t>Tarif 2</t>
  </si>
  <si>
    <t xml:space="preserve">PRÉVU </t>
  </si>
  <si>
    <t xml:space="preserve">RÉEL </t>
  </si>
  <si>
    <t>Tarif 3</t>
  </si>
  <si>
    <t>1 contenant pour combien ?  &gt;</t>
  </si>
  <si>
    <t>CUISINE CENTRALE 17  - valeurs fictives pour exemple</t>
  </si>
  <si>
    <t>pour la mise en œuvre :  le nombre de contenants pour chaque famille de convives avec leurs grammages</t>
  </si>
  <si>
    <t xml:space="preserve">l'effectif pour chaque catégorie de convives </t>
  </si>
  <si>
    <t>l'objectif est d'obtenir :</t>
  </si>
  <si>
    <t>et pour chaque site des informations détaillées</t>
  </si>
  <si>
    <t>RAB Supplément de sécurité -grammage médian P</t>
  </si>
  <si>
    <t>Familles</t>
  </si>
  <si>
    <t>Effectifs</t>
  </si>
  <si>
    <t>Prévus</t>
  </si>
  <si>
    <t>Réels</t>
  </si>
  <si>
    <t>Prévu</t>
  </si>
  <si>
    <t>Quantité</t>
  </si>
  <si>
    <t>Réel</t>
  </si>
  <si>
    <t>facturation  &gt;</t>
  </si>
  <si>
    <t>Familles &gt;</t>
  </si>
  <si>
    <t>Zone d'impression : colonnes A à V - lignes 23 à 147</t>
  </si>
  <si>
    <t>Source</t>
  </si>
  <si>
    <t xml:space="preserve">Date </t>
  </si>
  <si>
    <t>Adresse PC</t>
  </si>
  <si>
    <t>poids d'1 contenant</t>
  </si>
  <si>
    <t>pour</t>
  </si>
  <si>
    <t>poids total</t>
  </si>
  <si>
    <t>poids du contenant</t>
  </si>
  <si>
    <t>dans Nb de contenants</t>
  </si>
  <si>
    <t>de combien de parts</t>
  </si>
  <si>
    <t>Nb contenants pévus</t>
  </si>
  <si>
    <t>à partager</t>
  </si>
  <si>
    <t>Nb de parts</t>
  </si>
  <si>
    <t>+ Nb de contenants</t>
  </si>
  <si>
    <t>&lt; Effectifs Prévus &gt;</t>
  </si>
  <si>
    <t>&lt; Effectifs Réels &gt;</t>
  </si>
  <si>
    <t>&lt; Grammages &gt;</t>
  </si>
  <si>
    <t>&lt; Famille de convives &gt;</t>
  </si>
  <si>
    <t>&lt; Nom du site &gt;</t>
  </si>
  <si>
    <t>&lt; N° du site &gt;</t>
  </si>
  <si>
    <t>&lt; poids total &gt;</t>
  </si>
  <si>
    <t>&lt; à partager &gt;</t>
  </si>
  <si>
    <t>&lt; pour &gt;</t>
  </si>
  <si>
    <t>&lt; dans Nb de contenants &gt;</t>
  </si>
  <si>
    <t>&lt; de combien de parts &gt;</t>
  </si>
  <si>
    <t>&lt; poids d'1 contenant &gt;</t>
  </si>
  <si>
    <t>&lt; + Nb de contenants &gt;</t>
  </si>
  <si>
    <t>&lt; Nb de parts &gt;</t>
  </si>
  <si>
    <t>&lt; poids du contenant &gt;</t>
  </si>
  <si>
    <t>&lt; Unité &gt;</t>
  </si>
  <si>
    <t>&lt; Ecart Prévu/Réel-Kg &gt;</t>
  </si>
  <si>
    <t>&lt; Nb contenants pévus &gt;</t>
  </si>
  <si>
    <t>Heure d'impression</t>
  </si>
  <si>
    <t>prix fictifs</t>
  </si>
  <si>
    <t>Exemple</t>
  </si>
  <si>
    <t>le tarif 1 pourrait correspondre à M : enfants maternelle</t>
  </si>
  <si>
    <t>mais vous avez plusieurs possibilités selon l'établissement</t>
  </si>
  <si>
    <t>Tarif 4</t>
  </si>
  <si>
    <t>Tarif 5</t>
  </si>
  <si>
    <t>Tarif 6</t>
  </si>
  <si>
    <t>Tarif 7</t>
  </si>
  <si>
    <t>Agent d'encadrant "les repas"</t>
  </si>
  <si>
    <t>Personnel communal</t>
  </si>
  <si>
    <t>Enseignant avec tarif subventionné etc..</t>
  </si>
  <si>
    <t>colonne</t>
  </si>
  <si>
    <t>le tarif 2  à P : enfants  d'age école primaire</t>
  </si>
  <si>
    <t>le tarif 3  à A - A+ - F etc…</t>
  </si>
  <si>
    <t>Repère adresse de cellule</t>
  </si>
  <si>
    <t>Vous pouvez compléter vos tarifs en utilisant ce compteur</t>
  </si>
  <si>
    <t>collez le type de tarif correspondant à vos clients</t>
  </si>
  <si>
    <t>parcontre dans cette colonne "Rab" vous pouvez changer les logos</t>
  </si>
  <si>
    <t xml:space="preserve">"Rab" saisissez un effectif de sécurité dans l'une des trois colonnes </t>
  </si>
  <si>
    <t>ou dans les trois selon besoin</t>
  </si>
  <si>
    <t>le grammage médian utilisé est souvent celui de P : enfants d'age école primaire</t>
  </si>
  <si>
    <t>conservez la colonne "RAB" qui ne s'additionne pas comme l'ensemble des sites</t>
  </si>
  <si>
    <t>facturation</t>
  </si>
  <si>
    <t>et pour la facturation les totaux</t>
  </si>
  <si>
    <t>Poids multiple à partager</t>
  </si>
  <si>
    <t>pour Nb de convives</t>
  </si>
  <si>
    <t>dans combien de contenants</t>
  </si>
  <si>
    <t>avec Nb de parts</t>
  </si>
  <si>
    <t>POUR RÉCAPITULER</t>
  </si>
  <si>
    <t xml:space="preserve">Les tableaux de saisie </t>
  </si>
  <si>
    <t xml:space="preserve">Les tableaux à imprimer </t>
  </si>
  <si>
    <t xml:space="preserve">vous devez pouvoir imprimer sur la première feuille 2 lignes  la "récap" et 3 tableaux sur la première ligne puis 1 ligne de 6 tableaux </t>
  </si>
  <si>
    <t>sur les feuilles suivantes 12 sites par feuille orientation paysage</t>
  </si>
  <si>
    <t>avant d'imprimer vérifiez vos affichages et vos sauts de page</t>
  </si>
  <si>
    <t>Maintenant : a vous de personnaliser…..et…...bonne utilisation</t>
  </si>
  <si>
    <t>Nom du plat</t>
  </si>
  <si>
    <t>site N° 1</t>
  </si>
  <si>
    <t>site N° 2</t>
  </si>
  <si>
    <t>site N° 3</t>
  </si>
  <si>
    <t>site N° 4</t>
  </si>
  <si>
    <t>site N° 5</t>
  </si>
  <si>
    <t>site N° 6</t>
  </si>
  <si>
    <t>site N° 7</t>
  </si>
  <si>
    <t>site N° 8</t>
  </si>
  <si>
    <t>site N° 9</t>
  </si>
  <si>
    <t>site N° 10</t>
  </si>
  <si>
    <t>site N° 11</t>
  </si>
  <si>
    <t>site N° 12</t>
  </si>
  <si>
    <t>site N° 13</t>
  </si>
  <si>
    <t>site N° 14</t>
  </si>
  <si>
    <t>site N° 15</t>
  </si>
  <si>
    <t>site N° 16</t>
  </si>
  <si>
    <t>site N° 17</t>
  </si>
  <si>
    <t>site N° 18</t>
  </si>
  <si>
    <t>site N° 19</t>
  </si>
  <si>
    <t>site N° 20</t>
  </si>
  <si>
    <t>site N° 21</t>
  </si>
  <si>
    <t>site N° 22</t>
  </si>
  <si>
    <t>site N° 23</t>
  </si>
  <si>
    <t>site N° 24</t>
  </si>
  <si>
    <t>site N° 25</t>
  </si>
  <si>
    <t>site N° 26</t>
  </si>
  <si>
    <t>site N° 27</t>
  </si>
  <si>
    <t>site N° 28</t>
  </si>
  <si>
    <t>site N° 29</t>
  </si>
  <si>
    <t>site N° 30</t>
  </si>
  <si>
    <t>site N° 31</t>
  </si>
  <si>
    <t>site N° 32</t>
  </si>
  <si>
    <t>site N° 33</t>
  </si>
  <si>
    <t>site N° 34</t>
  </si>
  <si>
    <t>site N° 35</t>
  </si>
  <si>
    <t>site N° 36</t>
  </si>
  <si>
    <t>site N° 37</t>
  </si>
  <si>
    <t>site N° 38</t>
  </si>
  <si>
    <t>site N° 39</t>
  </si>
  <si>
    <t>site N° 40</t>
  </si>
  <si>
    <t>site N° 41</t>
  </si>
  <si>
    <t>site N° 42</t>
  </si>
  <si>
    <t>site N° 43</t>
  </si>
  <si>
    <t>site N° 44</t>
  </si>
  <si>
    <t>site N° 45</t>
  </si>
  <si>
    <t>site N° 46</t>
  </si>
  <si>
    <t>site N° 47</t>
  </si>
  <si>
    <t>site N° 48</t>
  </si>
  <si>
    <t>site N° 49</t>
  </si>
  <si>
    <t>site N° 50</t>
  </si>
  <si>
    <t>site N° 51</t>
  </si>
  <si>
    <t>site N° 52</t>
  </si>
  <si>
    <t>site N° 53</t>
  </si>
  <si>
    <t>site N° 54</t>
  </si>
  <si>
    <t>site N° 55</t>
  </si>
  <si>
    <t>site N° 56</t>
  </si>
  <si>
    <t>site N° 57</t>
  </si>
  <si>
    <t>site N° 58</t>
  </si>
  <si>
    <t>Cellule &gt;</t>
  </si>
  <si>
    <t>vous avez aussi ce tableau pour compléter</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</si>
  <si>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</si>
  <si>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</si>
  <si>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</si>
  <si>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</si>
  <si>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</si>
  <si>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</si>
  <si>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</si>
  <si>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</si>
  <si>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</si>
  <si>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</si>
  <si>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</si>
  <si>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</si>
  <si>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</si>
  <si>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</si>
  <si>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</si>
  <si>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</si>
  <si>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</si>
  <si>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</si>
  <si>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</si>
  <si>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</si>
  <si>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</si>
  <si>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</si>
  <si>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</si>
  <si>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</si>
  <si>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</si>
  <si>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</si>
  <si>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</si>
  <si>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Protéines</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</si>
  <si>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</si>
  <si>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</si>
  <si>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</si>
  <si>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</si>
  <si>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</si>
  <si>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</si>
  <si>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</si>
  <si>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</si>
  <si>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</si>
  <si>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</si>
  <si>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</si>
  <si>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</si>
  <si>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</si>
  <si>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</si>
  <si>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</si>
  <si>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</si>
  <si>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</si>
  <si>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</si>
  <si>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</si>
  <si>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</si>
  <si>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</si>
  <si>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</si>
  <si>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</si>
  <si>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</si>
  <si>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</si>
  <si>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</si>
  <si>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</si>
  <si>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</si>
  <si>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</si>
  <si>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</si>
  <si>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</si>
  <si>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</si>
  <si>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</si>
  <si>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</si>
  <si>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</si>
  <si>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</si>
  <si>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</si>
  <si>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</si>
  <si>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</si>
  <si>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</si>
  <si>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</si>
  <si>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</si>
  <si>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</si>
  <si>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</si>
  <si>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</si>
  <si>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</si>
  <si>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</si>
  <si>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</si>
  <si>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</si>
  <si>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</si>
  <si>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</si>
  <si>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</si>
  <si>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</si>
  <si>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</si>
  <si>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</si>
  <si>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</si>
  <si>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</si>
  <si>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</si>
  <si>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</si>
  <si>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</si>
  <si>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</si>
  <si>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</si>
  <si>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</si>
  <si>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</si>
  <si>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</si>
  <si>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</si>
  <si>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</si>
  <si>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</si>
  <si>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</si>
  <si>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</si>
  <si>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</si>
  <si>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</si>
  <si>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</si>
  <si>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</si>
  <si>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</si>
  <si>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</si>
  <si>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</si>
  <si>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</si>
  <si>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</si>
  <si>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</si>
  <si>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</si>
  <si>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</si>
  <si>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</si>
  <si>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</si>
  <si>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</si>
  <si>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</si>
  <si>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</si>
  <si>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</si>
  <si>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</si>
  <si>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</si>
  <si>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</si>
  <si>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</si>
  <si>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</si>
  <si>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</si>
  <si>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</si>
  <si>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</si>
  <si>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</si>
  <si>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</si>
  <si>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</si>
  <si>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</si>
  <si>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</si>
  <si>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</si>
  <si>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</si>
  <si>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</si>
  <si>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</si>
  <si>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</si>
  <si>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</si>
  <si>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</si>
  <si>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</si>
  <si>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</si>
  <si>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</si>
  <si>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</si>
  <si>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</si>
  <si>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</si>
  <si>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</si>
  <si>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</si>
  <si>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</si>
  <si>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</si>
  <si>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</si>
  <si>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</si>
  <si>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</si>
  <si>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</si>
  <si>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</si>
  <si>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</si>
  <si>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</si>
  <si>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</si>
  <si>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</si>
  <si>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</si>
  <si>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</si>
  <si>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</si>
  <si>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</si>
  <si>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</si>
  <si>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</si>
  <si>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</si>
  <si>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</si>
  <si>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</si>
  <si>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</si>
  <si>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</si>
  <si>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</si>
  <si>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</si>
  <si>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</si>
  <si>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</si>
  <si>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</si>
  <si>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</si>
  <si>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</si>
  <si>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</si>
  <si>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</si>
  <si>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E</t>
  </si>
  <si>
    <t>R</t>
  </si>
  <si>
    <t>D</t>
  </si>
  <si>
    <t>H</t>
  </si>
  <si>
    <t>T</t>
  </si>
  <si>
    <t>❶</t>
  </si>
  <si>
    <t>Abaisser la temp. à coeur</t>
  </si>
  <si>
    <t>①</t>
  </si>
  <si>
    <t>Egrener</t>
  </si>
  <si>
    <t>Parfumer</t>
  </si>
  <si>
    <t>Respecter le délai de 2 H</t>
  </si>
  <si>
    <t>Abaisser</t>
  </si>
  <si>
    <t>Dépouiller</t>
  </si>
  <si>
    <t>Habiller</t>
  </si>
  <si>
    <t>Réduire</t>
  </si>
  <si>
    <t>Dauber</t>
  </si>
  <si>
    <t>Façonner</t>
  </si>
  <si>
    <t>Macérer</t>
  </si>
  <si>
    <t>Rabattre</t>
  </si>
  <si>
    <t>Tabler</t>
  </si>
  <si>
    <t>❷</t>
  </si>
  <si>
    <t>Accompagner</t>
  </si>
  <si>
    <t>②</t>
  </si>
  <si>
    <t>Eliminer</t>
  </si>
  <si>
    <t>Parsemer</t>
  </si>
  <si>
    <t>Retirer</t>
  </si>
  <si>
    <t>Abricoter</t>
  </si>
  <si>
    <t>Dérober</t>
  </si>
  <si>
    <t>Hacher</t>
  </si>
  <si>
    <t>Relever</t>
  </si>
  <si>
    <t>Décanter</t>
  </si>
  <si>
    <t>Faire bouillir</t>
  </si>
  <si>
    <t>Maintenir en temp. sup à 63°</t>
  </si>
  <si>
    <t>Raccourcir</t>
  </si>
  <si>
    <t>Tailler</t>
  </si>
  <si>
    <t>❸</t>
  </si>
  <si>
    <t>Additionner</t>
  </si>
  <si>
    <t>③</t>
  </si>
  <si>
    <t>Enfourner</t>
  </si>
  <si>
    <t>Peler</t>
  </si>
  <si>
    <t>Retourner</t>
  </si>
  <si>
    <t>Arroser</t>
  </si>
  <si>
    <t>Désosser</t>
  </si>
  <si>
    <t>Historier</t>
  </si>
  <si>
    <t>Remonter</t>
  </si>
  <si>
    <t>Décercler</t>
  </si>
  <si>
    <t>Farcir</t>
  </si>
  <si>
    <t>Manchonner</t>
  </si>
  <si>
    <t>Rafraîchir</t>
  </si>
  <si>
    <t>Tamiser</t>
  </si>
  <si>
    <t>❹</t>
  </si>
  <si>
    <t>Adjoindre</t>
  </si>
  <si>
    <t>④</t>
  </si>
  <si>
    <t>Porter à ébullition</t>
  </si>
  <si>
    <t>Rincer</t>
  </si>
  <si>
    <t>Assaisonner</t>
  </si>
  <si>
    <t>Dessécher</t>
  </si>
  <si>
    <t>I</t>
  </si>
  <si>
    <t>Revenir</t>
  </si>
  <si>
    <t>Décorer</t>
  </si>
  <si>
    <t>Farder</t>
  </si>
  <si>
    <t>Manier</t>
  </si>
  <si>
    <t>Raidir</t>
  </si>
  <si>
    <t>Tamponner</t>
  </si>
  <si>
    <t>❺</t>
  </si>
  <si>
    <t>Agir rapidement</t>
  </si>
  <si>
    <t>⑤</t>
  </si>
  <si>
    <t>Etaler</t>
  </si>
  <si>
    <t>Préchauffer</t>
  </si>
  <si>
    <t>S</t>
  </si>
  <si>
    <t>B</t>
  </si>
  <si>
    <t>Détendre</t>
  </si>
  <si>
    <t>Inciser</t>
  </si>
  <si>
    <t>Rissoler</t>
  </si>
  <si>
    <t>Décortiquer</t>
  </si>
  <si>
    <t>Fariner</t>
  </si>
  <si>
    <t>Manipuler</t>
  </si>
  <si>
    <t>Rassir</t>
  </si>
  <si>
    <t>Tapisser</t>
  </si>
  <si>
    <t>❻</t>
  </si>
  <si>
    <t>Ajouter</t>
  </si>
  <si>
    <t>Prélever</t>
  </si>
  <si>
    <t>Saupoudrer</t>
  </si>
  <si>
    <t>Barder</t>
  </si>
  <si>
    <t>⑥</t>
  </si>
  <si>
    <t>Dorer</t>
  </si>
  <si>
    <t>L</t>
  </si>
  <si>
    <t>Rompre</t>
  </si>
  <si>
    <t>Décuire</t>
  </si>
  <si>
    <t>Festonner</t>
  </si>
  <si>
    <t>Marbrer</t>
  </si>
  <si>
    <t>Rayer</t>
  </si>
  <si>
    <t>Terminer</t>
  </si>
  <si>
    <t>❼</t>
  </si>
  <si>
    <t>Aplatir</t>
  </si>
  <si>
    <t>Préparer</t>
  </si>
  <si>
    <t>Servir</t>
  </si>
  <si>
    <t>Beurrer</t>
  </si>
  <si>
    <t>⑦</t>
  </si>
  <si>
    <t>Dresser</t>
  </si>
  <si>
    <t>Lier</t>
  </si>
  <si>
    <t>Rôtir</t>
  </si>
  <si>
    <t>Déffilandrer</t>
  </si>
  <si>
    <t>Fileter</t>
  </si>
  <si>
    <t>Mariner</t>
  </si>
  <si>
    <t>Réaliser</t>
  </si>
  <si>
    <t>Tomber</t>
  </si>
  <si>
    <t>G</t>
  </si>
  <si>
    <t>❽</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</si>
  <si>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</si>
  <si>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</si>
  <si>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</si>
  <si>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</si>
  <si>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</si>
  <si>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</si>
  <si>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</si>
  <si>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</si>
  <si>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</si>
  <si>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</si>
  <si>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</si>
  <si>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</si>
  <si>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</si>
  <si>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</si>
  <si>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</si>
  <si>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</si>
  <si>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</si>
  <si>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</si>
  <si>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</si>
  <si>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</si>
  <si>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C</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</si>
  <si>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</si>
  <si>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</si>
  <si>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</si>
  <si>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</si>
  <si>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</si>
  <si>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</si>
  <si>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</si>
  <si>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</si>
  <si>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</si>
  <si>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</si>
  <si>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</si>
  <si>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</si>
  <si>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</si>
  <si>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</si>
  <si>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</si>
  <si>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</si>
  <si>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</si>
  <si>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</si>
  <si>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</si>
  <si>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</si>
  <si>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</si>
  <si>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</si>
  <si>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</si>
  <si>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</si>
  <si>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</si>
  <si>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</si>
  <si>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</si>
  <si>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</si>
  <si>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</si>
  <si>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</si>
  <si>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</si>
  <si>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</si>
  <si>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J</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</si>
  <si>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</si>
  <si>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</si>
  <si>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</si>
  <si>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</si>
  <si>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</si>
  <si>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</si>
  <si>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</si>
  <si>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</si>
  <si>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</si>
  <si>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</si>
  <si>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</si>
  <si>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</si>
  <si>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</si>
  <si>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</si>
  <si>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</si>
  <si>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</si>
  <si>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</si>
  <si>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</si>
  <si>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</si>
  <si>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</si>
  <si>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</si>
  <si>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</si>
  <si>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</si>
  <si>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</si>
  <si>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</si>
  <si>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</si>
  <si>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</si>
  <si>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</si>
  <si>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</si>
  <si>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</si>
  <si>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</si>
  <si>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</si>
  <si>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</si>
  <si>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</si>
  <si>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</si>
  <si>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</si>
  <si>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</si>
  <si>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</si>
  <si>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</si>
  <si>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</si>
  <si>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</si>
  <si>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</si>
  <si>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</si>
  <si>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</si>
  <si>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❾</t>
  </si>
  <si>
    <t>Remuer</t>
  </si>
  <si>
    <t>Chemiser</t>
  </si>
  <si>
    <t>⑩</t>
  </si>
  <si>
    <t>Egoutter</t>
  </si>
  <si>
    <t>Fraiser</t>
  </si>
  <si>
    <t>Moiner</t>
  </si>
  <si>
    <t>Upériser</t>
  </si>
  <si>
    <t>❿</t>
  </si>
  <si>
    <t>Répartir</t>
  </si>
  <si>
    <t>Chiqueter</t>
  </si>
  <si>
    <t>⑪</t>
  </si>
  <si>
    <t>Egrapper</t>
  </si>
  <si>
    <t>Frapper</t>
  </si>
  <si>
    <t>Monder</t>
  </si>
  <si>
    <t>⓫</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</si>
  <si>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</si>
  <si>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</si>
  <si>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</si>
  <si>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</si>
  <si>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</si>
  <si>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</si>
  <si>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</si>
  <si>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</si>
  <si>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</si>
  <si>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</si>
  <si>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</si>
  <si>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</si>
  <si>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</si>
  <si>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</si>
  <si>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</si>
  <si>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</si>
  <si>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</si>
  <si>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</si>
  <si>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</si>
  <si>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</si>
  <si>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</si>
  <si>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⓬</t>
  </si>
  <si>
    <t>Broyer</t>
  </si>
  <si>
    <t>Mousser</t>
  </si>
  <si>
    <t>Compoter</t>
  </si>
  <si>
    <t>⑯</t>
  </si>
  <si>
    <t>Escaloper</t>
  </si>
  <si>
    <t>N</t>
  </si>
  <si>
    <t>Brûler</t>
  </si>
  <si>
    <t>Détremper</t>
  </si>
  <si>
    <t>Concasser</t>
  </si>
  <si>
    <t>⑰</t>
  </si>
  <si>
    <t>Etuver</t>
  </si>
  <si>
    <t>Nacrer</t>
  </si>
  <si>
    <t>Retomber</t>
  </si>
  <si>
    <t>Videler</t>
  </si>
  <si>
    <t>⓭</t>
  </si>
  <si>
    <t>Confire</t>
  </si>
  <si>
    <t>⑱</t>
  </si>
  <si>
    <t>Evider</t>
  </si>
  <si>
    <t>Napper</t>
  </si>
  <si>
    <t>Gerber</t>
  </si>
  <si>
    <t>Voiler</t>
  </si>
  <si>
    <t>⓮</t>
  </si>
  <si>
    <t>Contiser</t>
  </si>
  <si>
    <t>⑲</t>
  </si>
  <si>
    <t>Exprimer</t>
  </si>
  <si>
    <t>Glacer</t>
  </si>
  <si>
    <t>⓯</t>
  </si>
  <si>
    <t>Corner</t>
  </si>
  <si>
    <t>Doubler</t>
  </si>
  <si>
    <t>Gommer</t>
  </si>
  <si>
    <t>Z</t>
  </si>
  <si>
    <t>⓰</t>
  </si>
  <si>
    <t>Corser</t>
  </si>
  <si>
    <t>Paner</t>
  </si>
  <si>
    <t>Cerner</t>
  </si>
  <si>
    <t>Graisser</t>
  </si>
  <si>
    <t>Panacher</t>
  </si>
  <si>
    <t>Rioler</t>
  </si>
  <si>
    <t>Zester</t>
  </si>
  <si>
    <t>⓱</t>
  </si>
  <si>
    <t>Coucher</t>
  </si>
  <si>
    <t>Papilloter</t>
  </si>
  <si>
    <t>Gratiner</t>
  </si>
  <si>
    <t>⓲</t>
  </si>
  <si>
    <t>Passer</t>
  </si>
  <si>
    <t>Griller</t>
  </si>
  <si>
    <t>⓳</t>
  </si>
  <si>
    <t>Crémer</t>
  </si>
  <si>
    <t>Persiller</t>
  </si>
  <si>
    <t>Parer</t>
  </si>
  <si>
    <t>⓴</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</si>
  <si>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</si>
  <si>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</si>
  <si>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</si>
  <si>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</si>
  <si>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</si>
  <si>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</si>
  <si>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</si>
  <si>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</si>
  <si>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</si>
  <si>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</si>
  <si>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</si>
  <si>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</si>
  <si>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</si>
  <si>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</si>
  <si>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</si>
  <si>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</si>
  <si>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</si>
  <si>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</si>
  <si>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</si>
  <si>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</si>
  <si>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</si>
  <si>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</si>
  <si>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</si>
  <si>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</si>
  <si>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</si>
  <si>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</si>
  <si>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</si>
  <si>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</si>
  <si>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</si>
  <si>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</si>
  <si>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</si>
  <si>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</si>
  <si>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</si>
  <si>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</si>
  <si>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</si>
  <si>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</si>
  <si>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</si>
  <si>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</si>
  <si>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</si>
  <si>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</si>
  <si>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</si>
  <si>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</si>
  <si>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</si>
  <si>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</si>
  <si>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</si>
  <si>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</si>
  <si>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</si>
  <si>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lien &gt;</t>
  </si>
  <si>
    <t>Les unités pifométriques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</si>
  <si>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</si>
  <si>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</si>
  <si>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</si>
  <si>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</si>
  <si>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</si>
  <si>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</si>
  <si>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</si>
  <si>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</si>
  <si>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</si>
  <si>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</si>
  <si>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</si>
  <si>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</si>
  <si>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</si>
  <si>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</si>
  <si>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</si>
  <si>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</si>
  <si>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</si>
  <si>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</si>
  <si>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</si>
  <si>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</si>
  <si>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</si>
  <si>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</si>
  <si>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</si>
  <si>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</si>
  <si>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</si>
  <si>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</si>
  <si>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</si>
  <si>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</si>
  <si>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</si>
  <si>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</si>
  <si>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</si>
  <si>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</si>
  <si>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</si>
  <si>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</si>
  <si>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</si>
  <si>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</si>
  <si>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</si>
  <si>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</si>
  <si>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</si>
  <si>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</si>
  <si>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</si>
  <si>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</si>
  <si>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</si>
  <si>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</si>
  <si>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</si>
  <si>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</si>
  <si>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</si>
  <si>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</si>
  <si>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</si>
  <si>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</si>
  <si>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</si>
  <si>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</si>
  <si>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</si>
  <si>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t>
  </si>
  <si>
    <t>&amp;</t>
  </si>
  <si>
    <t>@</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</si>
  <si>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</si>
  <si>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</si>
  <si>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</si>
  <si>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</si>
  <si>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</si>
  <si>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</si>
  <si>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</si>
  <si>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</si>
  <si>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</si>
  <si>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</si>
  <si>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</si>
  <si>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</si>
  <si>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</si>
  <si>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</si>
  <si>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</si>
  <si>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</si>
  <si>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</si>
  <si>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</si>
  <si>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</si>
  <si>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</si>
  <si>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</si>
  <si>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</si>
  <si>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</si>
  <si>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</si>
  <si>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</si>
  <si>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</si>
  <si>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</si>
  <si>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</si>
  <si>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</si>
  <si>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</si>
  <si>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</si>
  <si>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</si>
  <si>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</si>
  <si>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</si>
  <si>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</si>
  <si>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</si>
  <si>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</si>
  <si>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</si>
  <si>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</si>
  <si>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ICI</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</si>
  <si>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</si>
  <si>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</si>
  <si>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</si>
  <si>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</si>
  <si>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CUISINE CENTRALE 17</t>
  </si>
  <si>
    <t>VERSION C</t>
  </si>
  <si>
    <t>Je vous présente un document créé en 2005 - converti au format xlsx en 2019 - pour conditionner vos denrées au poids</t>
  </si>
  <si>
    <t>annule ou remplace les versions précédentes</t>
  </si>
  <si>
    <t>1 - l'effectif pour chaque famille de convives &gt; Maternelles - Primaires - Adultes sedentaires - A+travailleurs de force - Foyers - "RAB"</t>
  </si>
  <si>
    <t>pour chaque préconisation : Salé ou Sans sel</t>
  </si>
  <si>
    <t>et chaque particularité de fabrication Texture : Normale - Moulinée - Mixée</t>
  </si>
  <si>
    <t>Fonction utlilisée : SOMME.SI.ENS</t>
  </si>
  <si>
    <t>2 - les grammages pour chaque famille de convives</t>
  </si>
  <si>
    <t>avec les poids à distribuer pour chaque particularité de fabrication Texture : Normale - Moulinée - Mixée</t>
  </si>
  <si>
    <t>avec ou SANS sel</t>
  </si>
  <si>
    <t>c'est dans la colonne K du tableau de bord que vous devez saisir les grammages pour chaque famille de convives</t>
  </si>
  <si>
    <t>à partir de la ligne :</t>
  </si>
  <si>
    <t>3 - le nombre de contenants nécessaires pour chaque famille de convives</t>
  </si>
  <si>
    <t xml:space="preserve"> et pour chaque particularité de fabrication</t>
  </si>
  <si>
    <t>4 - pour terminer par un "chiffrage"</t>
  </si>
  <si>
    <t>en fonction des tarifs à attribuer à chaque famille de convives : Tarif 1 - Tarif 2 - etc</t>
  </si>
  <si>
    <t>VOILA POUR LES TABLEAUX DE BORD</t>
  </si>
  <si>
    <t>MAIS CE QUI INTÉRESSE LES ÉQUIPES DE PRODUCTION C'EST :</t>
  </si>
  <si>
    <t>❶ de respecter le choix du convive &gt; Salé ou SANS sel</t>
  </si>
  <si>
    <t>❷ de respecter les Textures : Normale - Moulinée OU Mixée</t>
  </si>
  <si>
    <t>❸ d'attribuer les bons grammages par famille de convives</t>
  </si>
  <si>
    <t>en collant les logos dans cette colonnes ❸ les grammages correspondants s'affichent colonne P</t>
  </si>
  <si>
    <t xml:space="preserve">❹ et de respecter le service à table en saisissant la contenance </t>
  </si>
  <si>
    <t>le contenant cela peut-être une barquette de 2 - 4 ou 6 portions mais cela peut aussi être une plqaque gastro de 12  - 16 portions etc…</t>
  </si>
  <si>
    <t>en saisissant une valeur dans cette colonne ❹ vous obtenez le nombre de contenants et le poids de ces contenants colonne R</t>
  </si>
  <si>
    <t>plus un complément si nécessaire colonne U</t>
  </si>
  <si>
    <t>nom du site de livraison</t>
  </si>
  <si>
    <t>"Régime"</t>
  </si>
  <si>
    <t>Textures</t>
  </si>
  <si>
    <t xml:space="preserve">1 contenant pour combien ? </t>
  </si>
  <si>
    <t>Effectifs Réels</t>
  </si>
  <si>
    <t>Prix Unitaire</t>
  </si>
  <si>
    <t>Total</t>
  </si>
  <si>
    <t>Grammages Unitaire</t>
  </si>
  <si>
    <t>de</t>
  </si>
  <si>
    <t>Pour</t>
  </si>
  <si>
    <t>Total contenants</t>
  </si>
  <si>
    <t>Salé</t>
  </si>
  <si>
    <t>Normale</t>
  </si>
  <si>
    <t>Foyer Jean Brumaire</t>
  </si>
  <si>
    <t>SANS sel</t>
  </si>
  <si>
    <t>Mixée</t>
  </si>
  <si>
    <t>RECHERCHEHorizontale</t>
  </si>
  <si>
    <t>RECHERCHEVerticale</t>
  </si>
  <si>
    <t>ENT(L97/J97)</t>
  </si>
  <si>
    <t>ARRONDI.SUP((L97/J97)-ENT(L97/J97);0)</t>
  </si>
  <si>
    <t>à partir de la ligne</t>
  </si>
  <si>
    <t>1 - Colonne B : Numérotez vos sites</t>
  </si>
  <si>
    <t>2 - Colonne C : saisissez les noms des sites</t>
  </si>
  <si>
    <t>ne rien saisir dans les colonnes D et E</t>
  </si>
  <si>
    <t>3 -colonne &gt;</t>
  </si>
  <si>
    <t>4 - colonne &gt;</t>
  </si>
  <si>
    <t>collez le "Régime" correspondant</t>
  </si>
  <si>
    <t>5 - colonne &lt;</t>
  </si>
  <si>
    <t>collez la "Texture" souhaitée par le client</t>
  </si>
  <si>
    <t>Moulinée</t>
  </si>
  <si>
    <t>6 - colonne &gt;</t>
  </si>
  <si>
    <t>RAB:</t>
  </si>
  <si>
    <t xml:space="preserve">Effectifs et quantités de sécurité pour compenser des pertes éventuelles soit en cuisson en conditionnement </t>
  </si>
  <si>
    <t>ou en périodes incertaines pour les effectifs -exemple été fréquentation des centres aérés - ou à l'occasion d'un menu festif…inscriptions de dernière minute</t>
  </si>
  <si>
    <t>7 - colonne &gt;</t>
  </si>
  <si>
    <t>8 - colonne &gt;</t>
  </si>
  <si>
    <t>9 - colonne &gt;</t>
  </si>
  <si>
    <t>lignes</t>
  </si>
  <si>
    <t xml:space="preserve">Saisissez le Nom du plat ligne </t>
  </si>
  <si>
    <t>Les tableaux de bord</t>
  </si>
  <si>
    <t xml:space="preserve">de la colonne B à la colonne R </t>
  </si>
  <si>
    <t>Les tableaux à imprimer pour le conditionnement</t>
  </si>
  <si>
    <t>de la colonne A à colonne X</t>
  </si>
  <si>
    <t xml:space="preserve">vous devez pouvoir imprimer sur la première feuille </t>
  </si>
  <si>
    <t>Grammages et Poids</t>
  </si>
  <si>
    <t>"Régimes"</t>
  </si>
  <si>
    <t>"Régimes" &gt;</t>
  </si>
  <si>
    <t>Textures &gt;</t>
  </si>
  <si>
    <t>Textures&gt;</t>
  </si>
  <si>
    <t>Totaux &gt;</t>
  </si>
  <si>
    <t>Contenants</t>
  </si>
  <si>
    <t xml:space="preserve">Facturation </t>
  </si>
  <si>
    <t>Logos à coller sur les lignes</t>
  </si>
  <si>
    <t>1 contenant pour combien</t>
  </si>
  <si>
    <t>Ecole Jean Foin</t>
  </si>
  <si>
    <t>CUISINE CENTRALE 17           vous avez 500 lignes disponibles</t>
  </si>
  <si>
    <t>Saisissez le nom de votre préparation ICI ligne 9</t>
  </si>
  <si>
    <t>Ce document a été créé en 2002 - converti au format xlsx en 2020 - pour conditionner vos denrées au poids</t>
  </si>
  <si>
    <t xml:space="preserve">je vous ai ajouté des compteurs avec 7 tarifs différents a coller </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</si>
  <si>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</si>
  <si>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</si>
  <si>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</si>
  <si>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</si>
  <si>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</si>
  <si>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</si>
  <si>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</si>
  <si>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</si>
  <si>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</si>
  <si>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</si>
  <si>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</si>
  <si>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</si>
  <si>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</si>
  <si>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</si>
  <si>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</si>
  <si>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</si>
  <si>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</si>
  <si>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</si>
  <si>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</si>
  <si>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de documents mis sur le net par des passionnés</t>
  </si>
  <si>
    <t>CONTENU DU CLASSEUR</t>
  </si>
  <si>
    <t>Important Cuisiniers : PESEZ</t>
  </si>
  <si>
    <t>Estimation des contenants</t>
  </si>
  <si>
    <t>Convertissez  les volumes en poids</t>
  </si>
  <si>
    <t>Code couleurs, Excel</t>
  </si>
  <si>
    <t xml:space="preserve">Si vous devez saisir un de vos produit à la pièce </t>
  </si>
  <si>
    <t xml:space="preserve"> ( exemple 1 saucisse ) utilisez les fiches à la portion</t>
  </si>
  <si>
    <t>sinon excel comprendra  1 Kg et non 1 pièce</t>
  </si>
  <si>
    <t>Mode d'emploi FF.5A</t>
  </si>
  <si>
    <t>Conditionnement FF.5A</t>
  </si>
  <si>
    <t>Mode d'emploi FF.5B</t>
  </si>
  <si>
    <t>Conditionnement FF.5B</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</si>
  <si>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</si>
  <si>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</si>
  <si>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</si>
  <si>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</si>
  <si>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rapportez tout au Kg = 0,400 Kg de viande</t>
  </si>
  <si>
    <t xml:space="preserve">si vous saisissez 2 œufs c'est possible; mais pas dans la même colonne cela fausserait le poids total </t>
  </si>
  <si>
    <t>Excel calculera 2 comme 2 Kg</t>
  </si>
  <si>
    <t>donc pour les produits à l'unité saisissez vos valeurs dans la première colonne</t>
  </si>
  <si>
    <t>Œufs de 50 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</si>
  <si>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</si>
  <si>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</si>
  <si>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</si>
  <si>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</si>
  <si>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</si>
  <si>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</si>
  <si>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</si>
  <si>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</si>
  <si>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</si>
  <si>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</si>
  <si>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</si>
  <si>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</si>
  <si>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</si>
  <si>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</si>
  <si>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</si>
  <si>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</si>
  <si>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</si>
  <si>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hg</t>
  </si>
  <si>
    <t>dag</t>
  </si>
  <si>
    <t>gr</t>
  </si>
  <si>
    <t>dl</t>
  </si>
  <si>
    <t>cl</t>
  </si>
  <si>
    <t>ml</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</si>
  <si>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</si>
  <si>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</si>
  <si>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</si>
  <si>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</si>
  <si>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</si>
  <si>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</si>
  <si>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</si>
  <si>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</si>
  <si>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</si>
  <si>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</si>
  <si>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</si>
  <si>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</si>
  <si>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</si>
  <si>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</si>
  <si>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</si>
  <si>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</si>
  <si>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</si>
  <si>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</si>
  <si>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</si>
  <si>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</si>
  <si>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</si>
  <si>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</si>
  <si>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</si>
  <si>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</si>
  <si>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</si>
  <si>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</si>
  <si>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</si>
  <si>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</si>
  <si>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</si>
  <si>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</si>
  <si>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</si>
  <si>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</si>
  <si>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</si>
  <si>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</si>
  <si>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</si>
  <si>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</si>
  <si>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</si>
  <si>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</si>
  <si>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</si>
  <si>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</si>
  <si>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</si>
  <si>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</si>
  <si>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</si>
  <si>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</si>
  <si>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</si>
  <si>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</si>
  <si>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</si>
  <si>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</si>
  <si>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</si>
  <si>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</si>
  <si>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</si>
  <si>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</si>
  <si>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</si>
  <si>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</si>
  <si>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</si>
  <si>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</si>
  <si>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</si>
  <si>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</si>
  <si>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</si>
  <si>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</si>
  <si>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</si>
  <si>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</si>
  <si>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</si>
  <si>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</si>
  <si>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</si>
  <si>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</si>
  <si>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</si>
  <si>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</si>
  <si>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</si>
  <si>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</si>
  <si>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</si>
  <si>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</si>
  <si>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</si>
  <si>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</si>
  <si>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</si>
  <si>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</si>
  <si>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</si>
  <si>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</si>
  <si>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</si>
  <si>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</si>
  <si>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</si>
  <si>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</si>
  <si>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Familles de convives</t>
  </si>
  <si>
    <t>Mater</t>
  </si>
  <si>
    <t>Prim</t>
  </si>
  <si>
    <t>Adultes</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</si>
  <si>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</si>
  <si>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</si>
  <si>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</si>
  <si>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</si>
  <si>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</si>
  <si>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</si>
  <si>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</si>
  <si>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</si>
  <si>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</si>
  <si>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</si>
  <si>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</si>
  <si>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</si>
  <si>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</si>
  <si>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</si>
  <si>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</si>
  <si>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</si>
  <si>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</si>
  <si>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</si>
  <si>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</si>
  <si>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</si>
  <si>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</si>
  <si>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</si>
  <si>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</si>
  <si>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</si>
  <si>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</si>
  <si>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</si>
  <si>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</si>
  <si>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</si>
  <si>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</si>
  <si>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</si>
  <si>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</si>
  <si>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</si>
  <si>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</si>
  <si>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</si>
  <si>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</si>
  <si>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</si>
  <si>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</si>
  <si>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</si>
  <si>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</si>
  <si>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</si>
  <si>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</si>
  <si>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</si>
  <si>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</si>
  <si>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</si>
  <si>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</si>
  <si>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</si>
  <si>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</si>
  <si>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</si>
  <si>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</si>
  <si>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</si>
  <si>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</si>
  <si>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</si>
  <si>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</si>
  <si>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</si>
  <si>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</si>
  <si>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</si>
  <si>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</si>
  <si>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</si>
  <si>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</si>
  <si>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</si>
  <si>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</si>
  <si>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</si>
  <si>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</si>
  <si>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</si>
  <si>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</si>
  <si>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</si>
  <si>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</si>
  <si>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</si>
  <si>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</si>
  <si>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</si>
  <si>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</si>
  <si>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</si>
  <si>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</si>
  <si>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</si>
  <si>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</si>
  <si>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</si>
  <si>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</si>
  <si>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</si>
  <si>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</si>
  <si>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</si>
  <si>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</si>
  <si>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</si>
  <si>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</si>
  <si>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</si>
  <si>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</si>
  <si>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</si>
  <si>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</si>
  <si>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</si>
  <si>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</si>
  <si>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</si>
  <si>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</si>
  <si>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</si>
  <si>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</si>
  <si>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</si>
  <si>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</si>
  <si>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</si>
  <si>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</si>
  <si>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</si>
  <si>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</si>
  <si>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</si>
  <si>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</si>
  <si>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</si>
  <si>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</si>
  <si>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</si>
  <si>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</si>
  <si>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</si>
  <si>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</si>
  <si>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</si>
  <si>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</si>
  <si>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</si>
  <si>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</si>
  <si>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</si>
  <si>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</si>
  <si>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</si>
  <si>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</si>
  <si>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</si>
  <si>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</si>
  <si>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</si>
  <si>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</si>
  <si>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</si>
  <si>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</si>
  <si>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</si>
  <si>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</si>
  <si>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</si>
  <si>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</si>
  <si>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</si>
  <si>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</si>
  <si>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</si>
  <si>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Sorbet Avocat</t>
  </si>
  <si>
    <t>Gros Gateaux</t>
  </si>
  <si>
    <t>Siphon Fraise</t>
  </si>
  <si>
    <t>Sauce Fraise</t>
  </si>
  <si>
    <t>Sirop à Crackers</t>
  </si>
  <si>
    <t>Pièces individuelles</t>
  </si>
  <si>
    <t>Utilitaire pour supprimer les espace vides dans une phrase</t>
  </si>
  <si>
    <t xml:space="preserve">•Contamination microbiologique (B)             •Multiplication des germes (B)      </t>
  </si>
  <si>
    <t>Caractères</t>
  </si>
  <si>
    <t>Convertissez  les volumes en poids sur la base de 1L = 1Kg  et le nombre de pièces en Kg</t>
  </si>
  <si>
    <t>Saisissez votre nombre d'unité (encre rouge)- Modifiez le poids unitaire (encre bleue) s'il n'est pas excact</t>
  </si>
  <si>
    <t>N°</t>
  </si>
  <si>
    <t>Produits</t>
  </si>
  <si>
    <t>Nb d'unités</t>
  </si>
  <si>
    <t>Poids unitaire</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</si>
  <si>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</si>
  <si>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</si>
  <si>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</si>
  <si>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</si>
  <si>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</si>
  <si>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</si>
  <si>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</si>
  <si>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</si>
  <si>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</si>
  <si>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</si>
  <si>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</si>
  <si>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</si>
  <si>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</si>
  <si>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</si>
  <si>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</si>
  <si>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</si>
  <si>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</si>
  <si>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</si>
  <si>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</si>
  <si>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</si>
  <si>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</si>
  <si>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</si>
  <si>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</si>
  <si>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</si>
  <si>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</si>
  <si>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</si>
  <si>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</si>
  <si>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</si>
  <si>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</si>
  <si>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</si>
  <si>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</si>
  <si>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</si>
  <si>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</si>
  <si>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</si>
  <si>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</si>
  <si>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</si>
  <si>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</si>
  <si>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</si>
  <si>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</si>
  <si>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</si>
  <si>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</si>
  <si>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</si>
  <si>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</si>
  <si>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</si>
  <si>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</si>
  <si>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</si>
  <si>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</si>
  <si>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</si>
  <si>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</si>
  <si>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</si>
  <si>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</si>
  <si>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</si>
  <si>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</si>
  <si>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</si>
  <si>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</si>
  <si>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</si>
  <si>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</si>
  <si>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</si>
  <si>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</si>
  <si>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</si>
  <si>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</si>
  <si>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</si>
  <si>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</si>
  <si>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</si>
  <si>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</si>
  <si>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</si>
  <si>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</si>
  <si>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</si>
  <si>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</si>
  <si>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</si>
  <si>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</si>
  <si>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</si>
  <si>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</si>
  <si>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</si>
  <si>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</si>
  <si>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</si>
  <si>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</si>
  <si>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</si>
  <si>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</si>
  <si>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</si>
  <si>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</si>
  <si>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</si>
  <si>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</si>
  <si>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</si>
  <si>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</si>
  <si>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</si>
  <si>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</si>
  <si>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</si>
  <si>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</si>
  <si>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</si>
  <si>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</si>
  <si>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</si>
  <si>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</si>
  <si>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</si>
  <si>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</si>
  <si>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</si>
  <si>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</si>
  <si>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</si>
  <si>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</si>
  <si>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</si>
  <si>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</si>
  <si>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</si>
  <si>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</si>
  <si>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</si>
  <si>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</si>
  <si>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</si>
  <si>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</si>
  <si>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</si>
  <si>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</si>
  <si>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Concombre</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</si>
  <si>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</si>
  <si>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</si>
  <si>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</si>
  <si>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</si>
  <si>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</si>
  <si>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</si>
  <si>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</si>
  <si>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</si>
  <si>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</si>
  <si>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</si>
  <si>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</si>
  <si>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</si>
  <si>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</si>
  <si>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</si>
  <si>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</si>
  <si>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</si>
  <si>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</si>
  <si>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</si>
  <si>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</si>
  <si>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</si>
  <si>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</si>
  <si>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</si>
  <si>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</si>
  <si>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</si>
  <si>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</si>
  <si>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</si>
  <si>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</si>
  <si>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</si>
  <si>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</si>
  <si>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</si>
  <si>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</si>
  <si>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</si>
  <si>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</si>
  <si>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</si>
  <si>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</si>
  <si>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</si>
  <si>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</si>
  <si>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</si>
  <si>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</si>
  <si>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</si>
  <si>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</si>
  <si>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</si>
  <si>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</si>
  <si>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</si>
  <si>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</si>
  <si>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</si>
  <si>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</si>
  <si>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</si>
  <si>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</si>
  <si>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</si>
  <si>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</si>
  <si>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</si>
  <si>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FF= Fiches de fabrication</t>
  </si>
  <si>
    <t>Collectivité conditionnement</t>
  </si>
  <si>
    <t xml:space="preserve"> au poids</t>
  </si>
  <si>
    <t>Modèles FF-5A et 5B</t>
  </si>
  <si>
    <t>DIFFÉRENCE ENTRE SERVICE A LA PORTION ET SERVICE AU POIDS</t>
  </si>
  <si>
    <t>NOM DE LA RECETTE</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</si>
  <si>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</si>
  <si>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</si>
  <si>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</si>
  <si>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</si>
  <si>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</si>
  <si>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</si>
  <si>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</si>
  <si>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</si>
  <si>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</si>
  <si>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</si>
  <si>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</si>
  <si>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</si>
  <si>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</si>
  <si>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</si>
  <si>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</si>
  <si>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</si>
  <si>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</si>
  <si>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</si>
  <si>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</si>
  <si>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</si>
  <si>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</si>
  <si>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</si>
  <si>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</si>
  <si>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</si>
  <si>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</si>
  <si>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</si>
  <si>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</si>
  <si>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</si>
  <si>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</si>
  <si>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</si>
  <si>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</si>
  <si>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</si>
  <si>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</si>
  <si>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</si>
  <si>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</si>
  <si>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</si>
  <si>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</si>
  <si>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</si>
  <si>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</si>
  <si>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</si>
  <si>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</si>
  <si>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</si>
  <si>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</si>
  <si>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</si>
  <si>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</si>
  <si>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</si>
  <si>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</si>
  <si>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</si>
  <si>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</si>
  <si>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</si>
  <si>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</si>
  <si>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</si>
  <si>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</si>
  <si>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</si>
  <si>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 xml:space="preserve">Quelques format - formules et fonctions </t>
  </si>
  <si>
    <t>pour vous aider dans la conception de vos documents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</si>
  <si>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</si>
  <si>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</si>
  <si>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</si>
  <si>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</si>
  <si>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</si>
  <si>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</si>
  <si>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</si>
  <si>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http://www.mdf-xlpages.com/modules/publisher/item.php?itemid=91</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</si>
  <si>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</si>
  <si>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</si>
  <si>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</si>
  <si>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</si>
  <si>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</si>
  <si>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</si>
  <si>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</si>
  <si>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</si>
  <si>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</si>
  <si>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</si>
  <si>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</si>
  <si>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</si>
  <si>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</si>
  <si>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</si>
  <si>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</si>
  <si>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</si>
  <si>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</si>
  <si>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</si>
  <si>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</si>
  <si>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</si>
  <si>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</si>
  <si>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</si>
  <si>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</si>
  <si>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</si>
  <si>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</si>
  <si>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</si>
  <si>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</si>
  <si>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</si>
  <si>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</si>
  <si>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</si>
  <si>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</si>
  <si>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</si>
  <si>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</si>
  <si>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</si>
  <si>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</si>
  <si>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</si>
  <si>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</si>
  <si>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</si>
  <si>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</si>
  <si>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</si>
  <si>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</si>
  <si>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</si>
  <si>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</si>
  <si>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</si>
  <si>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</si>
  <si>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</si>
  <si>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</si>
  <si>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</si>
  <si>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</si>
  <si>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</si>
  <si>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</si>
  <si>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</si>
  <si>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</si>
  <si>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</si>
  <si>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</si>
  <si>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</si>
  <si>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</si>
  <si>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</si>
  <si>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</si>
  <si>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Trouver les liens externes d’un classeur</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</si>
  <si>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</si>
  <si>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</si>
  <si>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</si>
  <si>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</si>
  <si>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</si>
  <si>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</si>
  <si>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</si>
  <si>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</si>
  <si>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</si>
  <si>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</si>
  <si>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</si>
  <si>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 xml:space="preserve"> &gt;</t>
  </si>
  <si>
    <t>Pour une meilleure lecture Affichage 100%</t>
  </si>
  <si>
    <t>Rapport sur la compatibilité concernant ff-5-A.collectivite-conditionnement-au-poids.xlsx</t>
  </si>
  <si>
    <t>Les fonctionnalités répertoriées ne seront pas disponibles si vous ouvrez le classeur dans une version antérieure d’Microsoft Excel ou si vous l’enregistrez dans un format de fichier antérieur.</t>
  </si>
  <si>
    <t>Perte significative de fonctionnalité</t>
  </si>
  <si>
    <t>Nb d'occurrences</t>
  </si>
  <si>
    <t>Version</t>
  </si>
  <si>
    <t>Une ou plusieurs fonctions de ce classeur ne sont pas disponibles dans cette version d'Excel. Lorsqu'elles seront recalculées, ces fonctions renverront une erreur #NAME? au lieu de renvoyer leurs résultats.</t>
  </si>
  <si>
    <t>Formats-Formules-Fonctions'!G8</t>
  </si>
  <si>
    <t>Formats-Formules-Fonctions'!N8</t>
  </si>
  <si>
    <t>Formats-Formules-Fonctions'!G10</t>
  </si>
  <si>
    <t>Formats-Formules-Fonctions'!N10</t>
  </si>
  <si>
    <t>Formats-Formules-Fonctions'!G12</t>
  </si>
  <si>
    <t>Formats-Formules-Fonctions'!F16</t>
  </si>
  <si>
    <t>Formats-Formules-Fonctions'!C37</t>
  </si>
  <si>
    <t>Formats-Formules-Fonctions'!C43</t>
  </si>
  <si>
    <t>Formats-Formules-Fonctions'!C49</t>
  </si>
  <si>
    <t>Formats-Formules-Fonctions'!C55</t>
  </si>
  <si>
    <t>Formats-Formules-Fonctions'!C61</t>
  </si>
  <si>
    <t>Formats-Formules-Fonctions'!C67</t>
  </si>
  <si>
    <t>Formats-Formules-Fonctions'!C81</t>
  </si>
  <si>
    <t>Formats-Formules-Fonctions'!C92</t>
  </si>
  <si>
    <t>Formats-Formules-Fonctions'!C98</t>
  </si>
  <si>
    <t>Formats-Formules-Fonctions'!C104</t>
  </si>
  <si>
    <t>Formats-Formules-Fonctions'!E111</t>
  </si>
  <si>
    <t>Formats-Formules-Fonctions'!E117</t>
  </si>
  <si>
    <t>Formats-Formules-Fonctions'!E130</t>
  </si>
  <si>
    <t>Formats-Formules-Fonctions'!G140</t>
  </si>
  <si>
    <t>Formats-Formules-Fonctions'!G143</t>
  </si>
  <si>
    <t>Formats-Formules-Fonctions'!G146</t>
  </si>
  <si>
    <t>Formats-Formules-Fonctions'!G149</t>
  </si>
  <si>
    <t>Formats-Formules-Fonctions'!G152</t>
  </si>
  <si>
    <t>Formats-Formules-Fonctions'!C160</t>
  </si>
  <si>
    <t>Formats-Formules-Fonctions'!C163</t>
  </si>
  <si>
    <t>Formats-Formules-Fonctions'!C171</t>
  </si>
  <si>
    <t>Formats-Formules-Fonctions'!C174</t>
  </si>
  <si>
    <t>Formats-Formules-Fonctions'!G184:G185</t>
  </si>
  <si>
    <t>Excel 97-2003</t>
  </si>
  <si>
    <t>Excel 2007</t>
  </si>
  <si>
    <t>Excel 2010</t>
  </si>
  <si>
    <t>Une ou plusieurs cellules de ce classeur contiennent une formule qui s'est propagée ou qui est susceptible de vous être propagée à l'avenir. Ces formules seront converties en formules de tableau héritées et ne seront pas propagées ou ne changeront pas dans les versions antérieures d'Excel.</t>
  </si>
  <si>
    <t>Formats-Formules-Fonctions'!C48</t>
  </si>
  <si>
    <t>Formats-Formules-Fonctions'!C60</t>
  </si>
  <si>
    <t>Formats-Formules-Fonctions'!C66</t>
  </si>
  <si>
    <t>Excel 2013</t>
  </si>
  <si>
    <t>Excel 2016</t>
  </si>
  <si>
    <t>Excel 2019</t>
  </si>
  <si>
    <t>Exécuté le 20/12/2020 19:29</t>
  </si>
  <si>
    <t>J'ai décoché "Vérifier la compatibilité de l'enregistrement de ce classeur"</t>
  </si>
  <si>
    <t>Problèmes de compatibilité liés aux formules dans Excel</t>
  </si>
  <si>
    <t>https://support.microsoft.com/fr-fr/office/probl%c3%a8mes-de-compatibilit%c3%a9-li%c3%a9s-aux-formules-dans-excel-37224100-8f79-45de-b43a-7fa28c6c15c4?ns=excel&amp;version=90&amp;syslcid=1036&amp;uilcid=1036&amp;appver=zxl900&amp;helpid=xlmain11.chm16205&amp;ui=fr-fr&amp;rs=fr-fr&amp;ad=fr</t>
  </si>
  <si>
    <t>ne saisissez rien dans ces cellules</t>
  </si>
  <si>
    <t>saisissez les grammages</t>
  </si>
  <si>
    <t>saisissez les effectifs Prévus</t>
  </si>
  <si>
    <t>saisissez les effectifs Réels</t>
  </si>
  <si>
    <t>saisissez le nombre de parts</t>
  </si>
  <si>
    <t>Client N° 1</t>
  </si>
  <si>
    <t>Client N° 2</t>
  </si>
  <si>
    <t>Client N° 3</t>
  </si>
  <si>
    <t>Client N° 4</t>
  </si>
  <si>
    <t>Client N° 5</t>
  </si>
  <si>
    <t>Saisissez vos effectifs prévus</t>
  </si>
  <si>
    <t>Saisissez vos effectifs Réels</t>
  </si>
  <si>
    <t>Saisissez vos conditionnements pour chaque famille de convives</t>
  </si>
  <si>
    <t xml:space="preserve">SAISIE D'EFFECTIFS  LIGNES </t>
  </si>
  <si>
    <t>et</t>
  </si>
  <si>
    <t xml:space="preserve">et 1 contenant pour combien ? LIGNE </t>
  </si>
  <si>
    <t>Logos à coller ligne</t>
  </si>
  <si>
    <t xml:space="preserve">Grammages et prix à saisir ligne </t>
  </si>
  <si>
    <t xml:space="preserve">sont en ligne </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</si>
  <si>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</si>
  <si>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</si>
  <si>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</si>
  <si>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</si>
  <si>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</si>
  <si>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</si>
  <si>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</si>
  <si>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</si>
  <si>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</si>
  <si>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</si>
  <si>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</si>
  <si>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</si>
  <si>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</si>
  <si>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</si>
  <si>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</si>
  <si>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</si>
  <si>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</si>
  <si>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</si>
  <si>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</si>
  <si>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</si>
  <si>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</si>
  <si>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</si>
  <si>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</si>
  <si>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</si>
  <si>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</si>
  <si>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</si>
  <si>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</si>
  <si>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</si>
  <si>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</si>
  <si>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</si>
  <si>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</si>
  <si>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</si>
  <si>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</si>
  <si>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</si>
  <si>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</si>
  <si>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</si>
  <si>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</si>
  <si>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</si>
  <si>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</si>
  <si>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</si>
  <si>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</si>
  <si>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</si>
  <si>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</si>
  <si>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</si>
  <si>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</si>
  <si>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</si>
  <si>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</si>
  <si>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dernière mise à jour : 14 Décembre 2021</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</si>
  <si>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</si>
  <si>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</si>
  <si>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</si>
  <si>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</si>
  <si>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</si>
  <si>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</si>
  <si>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</si>
  <si>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</si>
  <si>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</si>
  <si>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</si>
  <si>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</si>
  <si>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</si>
  <si>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</si>
  <si>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</si>
  <si>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</si>
  <si>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</si>
  <si>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</si>
  <si>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</si>
  <si>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</si>
  <si>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</si>
  <si>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</si>
  <si>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</si>
  <si>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</si>
  <si>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</si>
  <si>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</si>
  <si>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</si>
  <si>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</si>
  <si>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</si>
  <si>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</si>
  <si>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</si>
  <si>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</si>
  <si>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</si>
  <si>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</si>
  <si>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</si>
  <si>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</si>
  <si>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</si>
  <si>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</si>
  <si>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</si>
  <si>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</si>
  <si>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</si>
  <si>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</si>
  <si>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</si>
  <si>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</si>
  <si>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</si>
  <si>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</si>
  <si>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</si>
  <si>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</si>
  <si>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</si>
  <si>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</si>
  <si>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</si>
  <si>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</si>
  <si>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</si>
  <si>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</si>
  <si>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</si>
  <si>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</si>
  <si>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</si>
  <si>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</si>
  <si>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</si>
  <si>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</si>
  <si>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</si>
  <si>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</si>
  <si>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</si>
  <si>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</si>
  <si>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</si>
  <si>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</si>
  <si>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</si>
  <si>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</si>
  <si>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</si>
  <si>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</si>
  <si>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</si>
  <si>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</si>
  <si>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</si>
  <si>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</si>
  <si>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</si>
  <si>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</si>
  <si>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</si>
  <si>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</si>
  <si>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</si>
  <si>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</si>
  <si>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</si>
  <si>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</si>
  <si>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</si>
  <si>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</si>
  <si>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</si>
  <si>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</si>
  <si>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</si>
  <si>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</si>
  <si>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</si>
  <si>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</si>
  <si>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</si>
  <si>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</si>
  <si>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</si>
  <si>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</si>
  <si>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</si>
  <si>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</si>
  <si>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</si>
  <si>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</si>
  <si>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</si>
  <si>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</si>
  <si>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</si>
  <si>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</si>
  <si>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</si>
  <si>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</si>
  <si>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</si>
  <si>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</si>
  <si>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</si>
  <si>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</si>
  <si>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</si>
  <si>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</si>
  <si>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</si>
  <si>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</si>
  <si>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</si>
  <si>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</si>
  <si>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</si>
  <si>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</si>
  <si>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</si>
  <si>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</si>
  <si>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</si>
  <si>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</si>
  <si>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</si>
  <si>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</si>
  <si>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</si>
  <si>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</si>
  <si>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</si>
  <si>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</si>
  <si>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</si>
  <si>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</si>
  <si>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</si>
  <si>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</si>
  <si>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</si>
  <si>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</si>
  <si>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</si>
  <si>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</si>
  <si>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</si>
  <si>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</si>
  <si>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</si>
  <si>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</si>
  <si>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</si>
  <si>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</si>
  <si>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</si>
  <si>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</si>
  <si>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</si>
  <si>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</si>
  <si>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</si>
  <si>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</si>
  <si>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</si>
  <si>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</si>
  <si>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</si>
  <si>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</si>
  <si>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</si>
  <si>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</si>
  <si>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</si>
  <si>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</si>
  <si>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</si>
  <si>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</si>
  <si>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</si>
  <si>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</si>
  <si>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</si>
  <si>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</si>
  <si>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</si>
  <si>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</si>
  <si>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</si>
  <si>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</si>
  <si>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</si>
  <si>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</si>
  <si>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</si>
  <si>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</si>
  <si>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</si>
  <si>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</si>
  <si>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</si>
  <si>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</si>
  <si>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</si>
  <si>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</si>
  <si>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</si>
  <si>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</si>
  <si>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</si>
  <si>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</si>
  <si>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</si>
  <si>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</si>
  <si>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</si>
  <si>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</si>
  <si>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</si>
  <si>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</si>
  <si>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</si>
  <si>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</si>
  <si>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</si>
  <si>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</si>
  <si>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</si>
  <si>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</si>
  <si>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</si>
  <si>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</si>
  <si>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</si>
  <si>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</si>
  <si>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</si>
  <si>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</si>
  <si>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</si>
  <si>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</si>
  <si>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</si>
  <si>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</si>
  <si>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</si>
  <si>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</si>
  <si>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</si>
  <si>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</si>
  <si>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</si>
  <si>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</si>
  <si>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</si>
  <si>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</si>
  <si>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</si>
  <si>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</si>
  <si>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</si>
  <si>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</si>
  <si>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</si>
  <si>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</si>
  <si>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</si>
  <si>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</si>
  <si>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</si>
  <si>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</si>
  <si>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</si>
  <si>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</si>
  <si>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</si>
  <si>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</si>
  <si>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</si>
  <si>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</si>
  <si>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</si>
  <si>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</si>
  <si>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</si>
  <si>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</si>
  <si>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</si>
  <si>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</si>
  <si>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</si>
  <si>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</si>
  <si>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</si>
  <si>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</si>
  <si>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</si>
  <si>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</si>
  <si>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</si>
  <si>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</si>
  <si>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</si>
  <si>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</si>
  <si>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</si>
  <si>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</si>
  <si>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</si>
  <si>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</si>
  <si>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</si>
  <si>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</si>
  <si>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</si>
  <si>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</si>
  <si>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</si>
  <si>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</si>
  <si>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</si>
  <si>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</si>
  <si>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</si>
  <si>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</si>
  <si>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</si>
  <si>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</si>
  <si>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</si>
  <si>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</si>
  <si>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</si>
  <si>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</si>
  <si>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</si>
  <si>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</si>
  <si>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</si>
  <si>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</si>
  <si>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</si>
  <si>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</si>
  <si>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</si>
  <si>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</si>
  <si>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</si>
  <si>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</si>
  <si>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</si>
  <si>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</si>
  <si>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</si>
  <si>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</si>
  <si>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</si>
  <si>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</si>
  <si>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</si>
  <si>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</si>
  <si>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</si>
  <si>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</si>
  <si>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</si>
  <si>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</si>
  <si>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</si>
  <si>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</si>
  <si>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</si>
  <si>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</si>
  <si>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</si>
  <si>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</si>
  <si>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</si>
  <si>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</si>
  <si>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</si>
  <si>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</si>
  <si>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</si>
  <si>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</si>
  <si>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</si>
  <si>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</si>
  <si>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</si>
  <si>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</si>
  <si>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</si>
  <si>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</si>
  <si>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</si>
  <si>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</si>
  <si>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</si>
  <si>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</si>
  <si>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</si>
  <si>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</si>
  <si>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</si>
  <si>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</si>
  <si>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</si>
  <si>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</si>
  <si>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</si>
  <si>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</si>
  <si>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</si>
  <si>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</si>
  <si>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</si>
  <si>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</si>
  <si>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</si>
  <si>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</si>
  <si>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</si>
  <si>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</si>
  <si>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</si>
  <si>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</si>
  <si>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</si>
  <si>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</si>
  <si>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</si>
  <si>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</si>
  <si>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</si>
  <si>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</si>
  <si>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</si>
  <si>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</si>
  <si>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</si>
  <si>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</si>
  <si>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</si>
  <si>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</si>
  <si>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</si>
  <si>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</si>
  <si>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</si>
  <si>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</si>
  <si>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</si>
  <si>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</si>
  <si>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</si>
  <si>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</si>
  <si>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</si>
  <si>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</si>
  <si>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</si>
  <si>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</si>
  <si>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</si>
  <si>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</si>
  <si>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</si>
  <si>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</si>
  <si>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</si>
  <si>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</si>
  <si>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</si>
  <si>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</si>
  <si>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</si>
  <si>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</si>
  <si>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</si>
  <si>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</si>
  <si>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</si>
  <si>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</si>
  <si>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</si>
  <si>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</si>
  <si>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</si>
  <si>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</si>
  <si>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</si>
  <si>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</si>
  <si>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</si>
  <si>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</si>
  <si>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</si>
  <si>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</si>
  <si>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</si>
  <si>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</si>
  <si>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</si>
  <si>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</si>
  <si>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</si>
  <si>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</si>
  <si>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</si>
  <si>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</si>
  <si>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</si>
  <si>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</si>
  <si>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</si>
  <si>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</si>
  <si>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</si>
  <si>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</si>
  <si>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</si>
  <si>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</si>
  <si>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</si>
  <si>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</si>
  <si>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</si>
  <si>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</si>
  <si>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</si>
  <si>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</si>
  <si>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</si>
  <si>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</si>
  <si>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</si>
  <si>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</si>
  <si>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</si>
  <si>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</si>
  <si>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</si>
  <si>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</si>
  <si>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</si>
  <si>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</si>
  <si>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</si>
  <si>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</si>
  <si>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</si>
  <si>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</si>
  <si>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</si>
  <si>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</si>
  <si>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</si>
  <si>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</si>
  <si>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</si>
  <si>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</si>
  <si>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</si>
  <si>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</si>
  <si>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</si>
  <si>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</si>
  <si>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</si>
  <si>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</si>
  <si>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</si>
  <si>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</si>
  <si>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 Perte</t>
  </si>
  <si>
    <t>BRUT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</si>
  <si>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</si>
  <si>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</si>
  <si>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</si>
  <si>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</si>
  <si>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</si>
  <si>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</si>
  <si>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</si>
  <si>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</si>
  <si>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</si>
  <si>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</si>
  <si>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</si>
  <si>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</si>
  <si>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</si>
  <si>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</si>
  <si>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</si>
  <si>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</si>
  <si>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</si>
  <si>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</si>
  <si>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</si>
  <si>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</si>
  <si>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</si>
  <si>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</si>
  <si>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</si>
  <si>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</si>
  <si>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</si>
  <si>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</si>
  <si>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</si>
  <si>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</si>
  <si>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</si>
  <si>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</si>
  <si>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</si>
  <si>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</si>
  <si>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</si>
  <si>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</si>
  <si>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</si>
  <si>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</si>
  <si>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</si>
  <si>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</si>
  <si>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</si>
  <si>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</si>
  <si>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</si>
  <si>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</si>
  <si>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</si>
  <si>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</si>
  <si>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</si>
  <si>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</si>
  <si>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</si>
  <si>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</si>
  <si>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</si>
  <si>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</si>
  <si>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</si>
  <si>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</si>
  <si>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</si>
  <si>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</si>
  <si>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</si>
  <si>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</si>
  <si>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</si>
  <si>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</si>
  <si>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</si>
  <si>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</si>
  <si>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</si>
  <si>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</si>
  <si>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</si>
  <si>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</si>
  <si>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</si>
  <si>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</si>
  <si>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</si>
  <si>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</si>
  <si>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</si>
  <si>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</si>
  <si>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</si>
  <si>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</si>
  <si>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</si>
  <si>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</si>
  <si>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</si>
  <si>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</si>
  <si>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</si>
  <si>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</si>
  <si>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</si>
  <si>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</si>
  <si>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</si>
  <si>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</si>
  <si>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</si>
  <si>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</si>
  <si>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</si>
  <si>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</si>
  <si>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</si>
  <si>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</si>
  <si>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</si>
  <si>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</si>
  <si>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</si>
  <si>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</si>
  <si>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</si>
  <si>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</si>
  <si>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</si>
  <si>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</si>
  <si>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</si>
  <si>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</si>
  <si>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</si>
  <si>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</si>
  <si>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</si>
  <si>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</si>
  <si>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</si>
  <si>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</si>
  <si>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</si>
  <si>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</si>
  <si>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</si>
  <si>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</si>
  <si>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</si>
  <si>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</si>
  <si>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</si>
  <si>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</si>
  <si>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</si>
  <si>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</si>
  <si>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</si>
  <si>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</si>
  <si>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</si>
  <si>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</si>
  <si>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</si>
  <si>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</si>
  <si>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</si>
  <si>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</si>
  <si>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</si>
  <si>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</si>
  <si>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</si>
  <si>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</si>
  <si>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</si>
  <si>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</si>
  <si>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</si>
  <si>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</si>
  <si>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</si>
  <si>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</si>
  <si>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</si>
  <si>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</si>
  <si>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</si>
  <si>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</si>
  <si>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</si>
  <si>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</si>
  <si>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</si>
  <si>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</si>
  <si>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</si>
  <si>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</si>
  <si>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</si>
  <si>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</si>
  <si>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</si>
  <si>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</si>
  <si>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</si>
  <si>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</si>
  <si>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</si>
  <si>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</si>
  <si>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</si>
  <si>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</si>
  <si>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</si>
  <si>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</si>
  <si>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</si>
  <si>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</si>
  <si>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</si>
  <si>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</si>
  <si>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</si>
  <si>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</si>
  <si>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</si>
  <si>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</si>
  <si>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</si>
  <si>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</si>
  <si>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</si>
  <si>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</si>
  <si>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</si>
  <si>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</si>
  <si>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</si>
  <si>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</si>
  <si>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</si>
  <si>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</si>
  <si>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</si>
  <si>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</si>
  <si>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</si>
  <si>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</si>
  <si>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</si>
  <si>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</si>
  <si>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</si>
  <si>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</si>
  <si>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</si>
  <si>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</si>
  <si>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</si>
  <si>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</si>
  <si>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</si>
  <si>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</si>
  <si>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</si>
  <si>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</si>
  <si>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</si>
  <si>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</si>
  <si>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</si>
  <si>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</si>
  <si>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</si>
  <si>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</si>
  <si>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</si>
  <si>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</si>
  <si>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</si>
  <si>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</si>
  <si>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</si>
  <si>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</si>
  <si>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</si>
  <si>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</si>
  <si>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</si>
  <si>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</si>
  <si>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</si>
  <si>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</si>
  <si>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</si>
  <si>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</si>
  <si>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</si>
  <si>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</si>
  <si>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</si>
  <si>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</si>
  <si>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</si>
  <si>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</si>
  <si>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</si>
  <si>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</si>
  <si>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</si>
  <si>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</si>
  <si>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</si>
  <si>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</si>
  <si>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</si>
  <si>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</si>
  <si>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</si>
  <si>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</si>
  <si>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</si>
  <si>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</si>
  <si>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</si>
  <si>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</si>
  <si>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</si>
  <si>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</si>
  <si>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</si>
  <si>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</si>
  <si>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</si>
  <si>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</si>
  <si>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</si>
  <si>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</si>
  <si>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</si>
  <si>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</si>
  <si>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</si>
  <si>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</si>
  <si>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</si>
  <si>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</si>
  <si>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</si>
  <si>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</si>
  <si>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</si>
  <si>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</si>
  <si>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</si>
  <si>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</si>
  <si>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</si>
  <si>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</si>
  <si>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</si>
  <si>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</si>
  <si>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</si>
  <si>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</si>
  <si>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</si>
  <si>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</si>
  <si>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</si>
  <si>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</si>
  <si>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</si>
  <si>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</si>
  <si>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</si>
  <si>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</si>
  <si>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</si>
  <si>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</si>
  <si>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</si>
  <si>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</si>
  <si>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</si>
  <si>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</si>
  <si>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</si>
  <si>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</si>
  <si>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</si>
  <si>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</si>
  <si>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</si>
  <si>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</si>
  <si>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</si>
  <si>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</si>
  <si>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</si>
  <si>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</si>
  <si>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</si>
  <si>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</si>
  <si>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</si>
  <si>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</si>
  <si>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</si>
  <si>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</si>
  <si>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</si>
  <si>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</si>
  <si>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</si>
  <si>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</si>
  <si>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</si>
  <si>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</si>
  <si>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</si>
  <si>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</si>
  <si>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</si>
  <si>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</si>
  <si>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</si>
  <si>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</si>
  <si>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</si>
  <si>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</si>
  <si>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</si>
  <si>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</si>
  <si>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</si>
  <si>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</si>
  <si>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</si>
  <si>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</si>
  <si>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</si>
  <si>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</si>
  <si>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</si>
  <si>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</si>
  <si>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</si>
  <si>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</si>
  <si>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</si>
  <si>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</si>
  <si>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</si>
  <si>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</si>
  <si>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</si>
  <si>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</si>
  <si>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</si>
  <si>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</si>
  <si>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</si>
  <si>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</si>
  <si>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</si>
  <si>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</si>
  <si>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</si>
  <si>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</si>
  <si>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</si>
  <si>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</si>
  <si>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</si>
  <si>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</si>
  <si>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</si>
  <si>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</si>
  <si>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</si>
  <si>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</si>
  <si>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</si>
  <si>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</si>
  <si>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</si>
  <si>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</si>
  <si>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</si>
  <si>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</si>
  <si>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</si>
  <si>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</si>
  <si>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</si>
  <si>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</si>
  <si>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</si>
  <si>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</si>
  <si>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</si>
  <si>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</si>
  <si>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</si>
  <si>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</si>
  <si>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</si>
  <si>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</si>
  <si>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</si>
  <si>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</si>
  <si>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</si>
  <si>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</si>
  <si>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</si>
  <si>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</si>
  <si>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</si>
  <si>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</si>
  <si>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</si>
  <si>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</si>
  <si>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</si>
  <si>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</si>
  <si>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</si>
  <si>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</si>
  <si>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</si>
  <si>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</si>
  <si>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</si>
  <si>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</si>
  <si>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</si>
  <si>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</si>
  <si>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</si>
  <si>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</si>
  <si>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</si>
  <si>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</si>
  <si>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</si>
  <si>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</si>
  <si>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</si>
  <si>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</si>
  <si>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</si>
  <si>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</si>
  <si>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</si>
  <si>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</si>
  <si>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</si>
  <si>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</si>
  <si>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</si>
  <si>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</si>
  <si>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</si>
  <si>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</si>
  <si>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</si>
  <si>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</si>
  <si>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</si>
  <si>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</si>
  <si>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</si>
  <si>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</si>
  <si>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</si>
  <si>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</si>
  <si>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</si>
  <si>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</si>
  <si>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</si>
  <si>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</si>
  <si>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</si>
  <si>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</si>
  <si>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</si>
  <si>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</si>
  <si>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</si>
  <si>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</si>
  <si>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</si>
  <si>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</si>
  <si>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</si>
  <si>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</si>
  <si>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</si>
  <si>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</si>
  <si>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</si>
  <si>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</si>
  <si>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</si>
  <si>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</si>
  <si>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</si>
  <si>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</si>
  <si>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</si>
  <si>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</si>
  <si>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</si>
  <si>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</si>
  <si>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</si>
  <si>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</si>
  <si>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</si>
  <si>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</si>
  <si>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</si>
  <si>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</si>
  <si>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</si>
  <si>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</si>
  <si>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</si>
  <si>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</si>
  <si>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</si>
  <si>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</si>
  <si>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</si>
  <si>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</si>
  <si>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</si>
  <si>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</si>
  <si>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</si>
  <si>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</si>
  <si>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</si>
  <si>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</si>
  <si>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</si>
  <si>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</si>
  <si>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</si>
  <si>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</si>
  <si>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</si>
  <si>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</si>
  <si>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</si>
  <si>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</si>
  <si>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</si>
  <si>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</si>
  <si>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</si>
  <si>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</si>
  <si>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</si>
  <si>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</si>
  <si>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</si>
  <si>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</si>
  <si>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</si>
  <si>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</si>
  <si>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</si>
  <si>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</si>
  <si>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</si>
  <si>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</si>
  <si>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</si>
  <si>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</si>
  <si>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</si>
  <si>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</si>
  <si>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</si>
  <si>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</si>
  <si>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</si>
  <si>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</si>
  <si>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</si>
  <si>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</si>
  <si>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</si>
  <si>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</si>
  <si>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</si>
  <si>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</si>
  <si>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</si>
  <si>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</si>
  <si>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</si>
  <si>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</si>
  <si>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</si>
  <si>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</si>
  <si>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</si>
  <si>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</si>
  <si>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</si>
  <si>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</si>
  <si>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</si>
  <si>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</si>
  <si>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</si>
  <si>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</si>
  <si>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</si>
  <si>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</si>
  <si>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</si>
  <si>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</si>
  <si>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</si>
  <si>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</si>
  <si>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</si>
  <si>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</si>
  <si>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</si>
  <si>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</si>
  <si>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</si>
  <si>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</si>
  <si>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</si>
  <si>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</si>
  <si>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</si>
  <si>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</si>
  <si>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</si>
  <si>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</si>
  <si>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</si>
  <si>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</si>
  <si>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</si>
  <si>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</si>
  <si>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</si>
  <si>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</si>
  <si>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</si>
  <si>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</si>
  <si>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</si>
  <si>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</si>
  <si>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</si>
  <si>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</si>
  <si>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</si>
  <si>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</si>
  <si>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</si>
  <si>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</si>
  <si>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</si>
  <si>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</si>
  <si>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</si>
  <si>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</si>
  <si>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</si>
  <si>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</si>
  <si>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</si>
  <si>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</si>
  <si>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</si>
  <si>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</si>
  <si>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</si>
  <si>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</si>
  <si>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</si>
  <si>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</si>
  <si>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</si>
  <si>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</si>
  <si>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</si>
  <si>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</si>
  <si>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</si>
  <si>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</si>
  <si>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</si>
  <si>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</si>
  <si>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</si>
  <si>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</si>
  <si>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</si>
  <si>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</si>
  <si>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</si>
  <si>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</si>
  <si>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</si>
  <si>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</si>
  <si>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</si>
  <si>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</si>
  <si>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</si>
  <si>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</si>
  <si>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</si>
  <si>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</si>
  <si>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</si>
  <si>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</si>
  <si>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</si>
  <si>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</si>
  <si>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</si>
  <si>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</si>
  <si>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</si>
  <si>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</si>
  <si>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</si>
  <si>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</si>
  <si>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</si>
  <si>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</si>
  <si>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</si>
  <si>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</si>
  <si>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</si>
  <si>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</si>
  <si>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</si>
  <si>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</si>
  <si>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</si>
  <si>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</si>
  <si>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</si>
  <si>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</si>
  <si>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</si>
  <si>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</si>
  <si>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</si>
  <si>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</si>
  <si>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</si>
  <si>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</si>
  <si>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</si>
  <si>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</si>
  <si>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</si>
  <si>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</si>
  <si>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</si>
  <si>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</si>
  <si>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</si>
  <si>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</si>
  <si>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</si>
  <si>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</si>
  <si>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</si>
  <si>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</si>
  <si>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</si>
  <si>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</si>
  <si>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</si>
  <si>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</si>
  <si>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</si>
  <si>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</si>
  <si>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</si>
  <si>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</si>
  <si>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</si>
  <si>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</si>
  <si>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</si>
  <si>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</si>
  <si>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</si>
  <si>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</si>
  <si>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</si>
  <si>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</si>
  <si>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</si>
  <si>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</si>
  <si>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</si>
  <si>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</si>
  <si>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</si>
  <si>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</si>
  <si>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</si>
  <si>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</si>
  <si>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</si>
  <si>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</si>
  <si>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</si>
  <si>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</si>
  <si>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</si>
  <si>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</si>
  <si>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</si>
  <si>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</si>
  <si>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</si>
  <si>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</si>
  <si>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</si>
  <si>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</si>
  <si>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</si>
  <si>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</si>
  <si>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</si>
  <si>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</si>
  <si>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</si>
  <si>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</si>
  <si>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</si>
  <si>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</si>
  <si>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</si>
  <si>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</si>
  <si>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</si>
  <si>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</si>
  <si>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</si>
  <si>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</si>
  <si>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</si>
  <si>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</si>
  <si>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</si>
  <si>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</si>
  <si>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</si>
  <si>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</si>
  <si>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</si>
  <si>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</si>
  <si>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</si>
  <si>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</si>
  <si>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</si>
  <si>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</si>
  <si>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</si>
  <si>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</si>
  <si>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</si>
  <si>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</si>
  <si>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</si>
  <si>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</si>
  <si>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</si>
  <si>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</si>
  <si>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</si>
  <si>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</si>
  <si>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</si>
  <si>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</si>
  <si>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</si>
  <si>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</si>
  <si>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</si>
  <si>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</si>
  <si>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</si>
  <si>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</si>
  <si>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</si>
  <si>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</si>
  <si>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</si>
  <si>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</si>
  <si>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</si>
  <si>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</si>
  <si>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</si>
  <si>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</si>
  <si>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</si>
  <si>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</si>
  <si>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</si>
  <si>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</si>
  <si>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</si>
  <si>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</si>
  <si>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</si>
  <si>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</si>
  <si>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</si>
  <si>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</si>
  <si>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</si>
  <si>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</si>
  <si>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</si>
  <si>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</si>
  <si>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</si>
  <si>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</si>
  <si>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</si>
  <si>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</si>
  <si>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</si>
  <si>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</si>
  <si>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</si>
  <si>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</si>
  <si>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</si>
  <si>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</si>
  <si>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</si>
  <si>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</si>
  <si>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</si>
  <si>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</si>
  <si>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</si>
  <si>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</si>
  <si>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</si>
  <si>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</si>
  <si>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</si>
  <si>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</si>
  <si>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</si>
  <si>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</si>
  <si>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</si>
  <si>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</si>
  <si>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</si>
  <si>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</si>
  <si>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</si>
  <si>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</si>
  <si>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</si>
  <si>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</si>
  <si>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</si>
  <si>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</si>
  <si>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</si>
  <si>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</si>
  <si>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</si>
  <si>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</si>
  <si>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</si>
  <si>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</si>
  <si>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</si>
  <si>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</si>
  <si>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</si>
  <si>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</si>
  <si>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</si>
  <si>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</si>
  <si>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</si>
  <si>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</si>
  <si>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</si>
  <si>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</si>
  <si>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</si>
  <si>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</si>
  <si>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</si>
  <si>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</si>
  <si>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</si>
  <si>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</si>
  <si>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</si>
  <si>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</si>
  <si>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</si>
  <si>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</si>
  <si>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</si>
  <si>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</si>
  <si>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</si>
  <si>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</si>
  <si>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</si>
  <si>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</si>
  <si>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</si>
  <si>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</si>
  <si>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</si>
  <si>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</si>
  <si>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</si>
  <si>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</si>
  <si>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</si>
  <si>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</si>
  <si>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</si>
  <si>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</si>
  <si>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</si>
  <si>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</si>
  <si>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</si>
  <si>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</si>
  <si>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</si>
  <si>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</si>
  <si>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</si>
  <si>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</si>
  <si>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</si>
  <si>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</si>
  <si>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</si>
  <si>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</si>
  <si>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</si>
  <si>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</si>
  <si>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</si>
  <si>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</si>
  <si>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</si>
  <si>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</si>
  <si>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</si>
  <si>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</si>
  <si>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</si>
  <si>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</si>
  <si>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</si>
  <si>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</si>
  <si>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</si>
  <si>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</si>
  <si>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</si>
  <si>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</si>
  <si>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</si>
  <si>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</si>
  <si>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</si>
  <si>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</si>
  <si>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</si>
  <si>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</si>
  <si>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</si>
  <si>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</si>
  <si>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</si>
  <si>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</si>
  <si>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</si>
  <si>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</si>
  <si>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</si>
  <si>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</si>
  <si>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</si>
  <si>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</si>
  <si>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</si>
  <si>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</si>
  <si>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</si>
  <si>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</si>
  <si>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</si>
  <si>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</si>
  <si>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</si>
  <si>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</si>
  <si>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</si>
  <si>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</si>
  <si>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</si>
  <si>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</si>
  <si>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</si>
  <si>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</si>
  <si>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</si>
  <si>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</si>
  <si>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</si>
  <si>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</si>
  <si>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</si>
  <si>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</si>
  <si>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</si>
  <si>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</si>
  <si>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</si>
  <si>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</si>
  <si>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</si>
  <si>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</si>
  <si>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</si>
  <si>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</si>
  <si>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</si>
  <si>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</si>
  <si>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</si>
  <si>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</si>
  <si>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</si>
  <si>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</si>
  <si>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</si>
  <si>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</si>
  <si>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</si>
  <si>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</si>
  <si>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</si>
  <si>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</si>
  <si>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</si>
  <si>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</si>
  <si>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</si>
  <si>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</si>
  <si>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</si>
  <si>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</si>
  <si>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</si>
  <si>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</si>
  <si>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</si>
  <si>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</si>
  <si>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</si>
  <si>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</si>
  <si>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</si>
  <si>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</si>
  <si>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</si>
  <si>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</si>
  <si>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</si>
  <si>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</si>
  <si>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</si>
  <si>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</si>
  <si>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</si>
  <si>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</si>
  <si>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</si>
  <si>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</si>
  <si>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</si>
  <si>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</si>
  <si>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</si>
  <si>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</si>
  <si>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</si>
  <si>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</si>
  <si>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</si>
  <si>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</si>
  <si>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</si>
  <si>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</si>
  <si>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</si>
  <si>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</si>
  <si>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</si>
  <si>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</si>
  <si>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</si>
  <si>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</si>
  <si>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</si>
  <si>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</si>
  <si>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</si>
  <si>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</si>
  <si>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</si>
  <si>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</si>
  <si>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</si>
  <si>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</si>
  <si>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</si>
  <si>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</si>
  <si>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</si>
  <si>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</si>
  <si>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</si>
  <si>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</si>
  <si>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</si>
  <si>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</si>
  <si>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</si>
  <si>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</si>
  <si>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</si>
  <si>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</si>
  <si>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</si>
  <si>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</si>
  <si>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</si>
  <si>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</si>
  <si>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</si>
  <si>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</si>
  <si>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</si>
  <si>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</si>
  <si>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</si>
  <si>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</si>
  <si>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</si>
  <si>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</si>
  <si>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</si>
  <si>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</si>
  <si>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</si>
  <si>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</si>
  <si>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</si>
  <si>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</si>
  <si>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</si>
  <si>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</si>
  <si>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</si>
  <si>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</si>
  <si>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</si>
  <si>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</si>
  <si>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</si>
  <si>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</si>
  <si>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</si>
  <si>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</si>
  <si>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</si>
  <si>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</si>
  <si>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</si>
  <si>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</si>
  <si>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</si>
  <si>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</si>
  <si>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</si>
  <si>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</si>
  <si>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</si>
  <si>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</si>
  <si>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</si>
  <si>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</si>
  <si>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</si>
  <si>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</si>
  <si>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</si>
  <si>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</si>
  <si>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</si>
  <si>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</si>
  <si>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</si>
  <si>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</si>
  <si>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</si>
  <si>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</si>
  <si>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</si>
  <si>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</si>
  <si>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</si>
  <si>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</si>
  <si>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</si>
  <si>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</si>
  <si>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</si>
  <si>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</si>
  <si>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</si>
  <si>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</si>
  <si>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</si>
  <si>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</si>
  <si>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</si>
  <si>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</si>
  <si>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</si>
  <si>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</si>
  <si>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</si>
  <si>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</si>
  <si>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</si>
  <si>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</si>
  <si>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</si>
  <si>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</si>
  <si>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</si>
  <si>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</si>
  <si>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</si>
  <si>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</si>
  <si>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</si>
  <si>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</si>
  <si>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</si>
  <si>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</si>
  <si>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</si>
  <si>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</si>
  <si>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</si>
  <si>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</si>
  <si>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</si>
  <si>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</si>
  <si>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</si>
  <si>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</si>
  <si>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</si>
  <si>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</si>
  <si>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</si>
  <si>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</si>
  <si>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</si>
  <si>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</si>
  <si>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</si>
  <si>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</si>
  <si>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</si>
  <si>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</si>
  <si>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</si>
  <si>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</si>
  <si>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</si>
  <si>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</si>
  <si>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</si>
  <si>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</si>
  <si>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</si>
  <si>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</si>
  <si>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</si>
  <si>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</si>
  <si>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</si>
  <si>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</si>
  <si>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</si>
  <si>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</si>
  <si>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</si>
  <si>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</si>
  <si>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</si>
  <si>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</si>
  <si>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</si>
  <si>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</si>
  <si>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</si>
  <si>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</si>
  <si>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</si>
  <si>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</si>
  <si>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</si>
  <si>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</si>
  <si>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</si>
  <si>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</si>
  <si>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</si>
  <si>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</si>
  <si>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</si>
  <si>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</si>
  <si>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</si>
  <si>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</si>
  <si>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</si>
  <si>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</si>
  <si>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</si>
  <si>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</si>
  <si>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</si>
  <si>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</si>
  <si>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</si>
  <si>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</si>
  <si>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</si>
  <si>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</si>
  <si>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</si>
  <si>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</si>
  <si>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</si>
  <si>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</si>
  <si>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</si>
  <si>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</si>
  <si>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</si>
  <si>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</si>
  <si>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</si>
  <si>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</si>
  <si>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</si>
  <si>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</si>
  <si>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</si>
  <si>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</si>
  <si>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</si>
  <si>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</si>
  <si>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</si>
  <si>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</si>
  <si>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</si>
  <si>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</si>
  <si>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</si>
  <si>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</si>
  <si>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</si>
  <si>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</si>
  <si>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</si>
  <si>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</si>
  <si>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</si>
  <si>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</si>
  <si>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</si>
  <si>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</si>
  <si>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</si>
  <si>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</si>
  <si>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</si>
  <si>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</si>
  <si>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</si>
  <si>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</si>
  <si>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</si>
  <si>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</si>
  <si>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</si>
  <si>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</si>
  <si>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</si>
  <si>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</si>
  <si>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</si>
  <si>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</si>
  <si>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</si>
  <si>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</si>
  <si>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</si>
  <si>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</si>
  <si>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</si>
  <si>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</si>
  <si>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</si>
  <si>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</si>
  <si>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</si>
  <si>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</si>
  <si>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</si>
  <si>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</si>
  <si>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</si>
  <si>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</si>
  <si>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</si>
  <si>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</si>
  <si>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</si>
  <si>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</si>
  <si>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</si>
  <si>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</si>
  <si>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</si>
  <si>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</si>
  <si>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</si>
  <si>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</si>
  <si>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</si>
  <si>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</si>
  <si>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</si>
  <si>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</si>
  <si>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</si>
  <si>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</si>
  <si>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</si>
  <si>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</si>
  <si>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</si>
  <si>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</si>
  <si>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</si>
  <si>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</si>
  <si>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</si>
  <si>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</si>
  <si>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</si>
  <si>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</si>
  <si>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</si>
  <si>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</si>
  <si>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</si>
  <si>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</si>
  <si>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</si>
  <si>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</si>
  <si>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</si>
  <si>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</si>
  <si>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</si>
  <si>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</si>
  <si>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</si>
  <si>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</si>
  <si>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</si>
  <si>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</si>
  <si>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</si>
  <si>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</si>
  <si>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</si>
  <si>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</si>
  <si>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</si>
  <si>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</si>
  <si>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</si>
  <si>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</si>
  <si>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</si>
  <si>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</si>
  <si>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</si>
  <si>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</si>
  <si>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</si>
  <si>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</si>
  <si>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</si>
  <si>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</si>
  <si>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</si>
  <si>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</si>
  <si>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</si>
  <si>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</si>
  <si>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</si>
  <si>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</si>
  <si>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</si>
  <si>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</si>
  <si>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</si>
  <si>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</si>
  <si>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</si>
  <si>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</si>
  <si>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</si>
  <si>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</si>
  <si>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</si>
  <si>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</si>
  <si>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</si>
  <si>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</si>
  <si>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</si>
  <si>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</si>
  <si>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</si>
  <si>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</si>
  <si>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</si>
  <si>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</si>
  <si>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</si>
  <si>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</si>
  <si>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</si>
  <si>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</si>
  <si>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</si>
  <si>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</si>
  <si>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</si>
  <si>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</si>
  <si>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</si>
  <si>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</si>
  <si>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</si>
  <si>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</si>
  <si>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</si>
  <si>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</si>
  <si>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</si>
  <si>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</si>
  <si>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</si>
  <si>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</si>
  <si>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</si>
  <si>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</si>
  <si>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</si>
  <si>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</si>
  <si>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</si>
  <si>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</si>
  <si>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</si>
  <si>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</si>
  <si>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</si>
  <si>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</si>
  <si>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</si>
  <si>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</si>
  <si>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</si>
  <si>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</si>
  <si>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</si>
  <si>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</si>
  <si>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</si>
  <si>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</si>
  <si>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</si>
  <si>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</si>
  <si>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</si>
  <si>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</si>
  <si>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</si>
  <si>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</si>
  <si>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</si>
  <si>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</si>
  <si>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</si>
  <si>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</si>
  <si>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</si>
  <si>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</si>
  <si>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</si>
  <si>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</si>
  <si>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</si>
  <si>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</si>
  <si>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</si>
  <si>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</si>
  <si>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</si>
  <si>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</si>
  <si>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</si>
  <si>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</si>
  <si>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</si>
  <si>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</si>
  <si>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</si>
  <si>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</si>
  <si>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</si>
  <si>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</si>
  <si>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</si>
  <si>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</si>
  <si>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</si>
  <si>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</si>
  <si>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</si>
  <si>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</si>
  <si>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</si>
  <si>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</si>
  <si>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</si>
  <si>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</si>
  <si>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</si>
  <si>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</si>
  <si>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</si>
  <si>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</si>
  <si>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</si>
  <si>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</si>
  <si>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</si>
  <si>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</si>
  <si>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</si>
  <si>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</si>
  <si>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</si>
  <si>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</si>
  <si>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</si>
  <si>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</si>
  <si>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</si>
  <si>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</si>
  <si>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</si>
  <si>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</si>
  <si>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</si>
  <si>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</si>
  <si>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</si>
  <si>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</si>
  <si>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</si>
  <si>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</si>
  <si>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</si>
  <si>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</si>
  <si>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</si>
  <si>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</si>
  <si>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</si>
  <si>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</si>
  <si>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</si>
  <si>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</si>
  <si>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</si>
  <si>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</si>
  <si>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</si>
  <si>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</si>
  <si>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</si>
  <si>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</si>
  <si>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</si>
  <si>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</si>
  <si>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</si>
  <si>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</si>
  <si>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</si>
  <si>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</si>
  <si>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</si>
  <si>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</si>
  <si>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</si>
  <si>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</si>
  <si>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</si>
  <si>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</si>
  <si>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</si>
  <si>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</si>
  <si>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</si>
  <si>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</si>
  <si>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</si>
  <si>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</si>
  <si>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</si>
  <si>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</si>
  <si>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</si>
  <si>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</si>
  <si>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</si>
  <si>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</si>
  <si>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</si>
  <si>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</si>
  <si>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</si>
  <si>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</si>
  <si>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</si>
  <si>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</si>
  <si>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</si>
  <si>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</si>
  <si>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</si>
  <si>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</si>
  <si>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</si>
  <si>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</si>
  <si>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</si>
  <si>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</si>
  <si>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</si>
  <si>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</si>
  <si>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</si>
  <si>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</si>
  <si>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</si>
  <si>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</si>
  <si>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</si>
  <si>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</si>
  <si>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</si>
  <si>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</si>
  <si>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</si>
  <si>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</si>
  <si>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</si>
  <si>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</si>
  <si>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</si>
  <si>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</si>
  <si>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</si>
  <si>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</si>
  <si>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</si>
  <si>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</si>
  <si>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</si>
  <si>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</si>
  <si>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</si>
  <si>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</si>
  <si>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</si>
  <si>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</si>
  <si>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</si>
  <si>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</si>
  <si>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</si>
  <si>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</si>
  <si>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</si>
  <si>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</si>
  <si>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</si>
  <si>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</si>
  <si>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</si>
  <si>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</si>
  <si>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</si>
  <si>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</si>
  <si>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</si>
  <si>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</si>
  <si>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</si>
  <si>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</si>
  <si>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</si>
  <si>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</si>
  <si>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</si>
  <si>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</si>
  <si>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</si>
  <si>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</si>
  <si>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</si>
  <si>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</si>
  <si>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</si>
  <si>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</si>
  <si>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</si>
  <si>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</si>
  <si>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</si>
  <si>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</si>
  <si>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</si>
  <si>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</si>
  <si>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</si>
  <si>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</si>
  <si>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</si>
  <si>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</si>
  <si>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</si>
  <si>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</si>
  <si>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</si>
  <si>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</si>
  <si>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</si>
  <si>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</si>
  <si>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</si>
  <si>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</si>
  <si>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</si>
  <si>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</si>
  <si>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</si>
  <si>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</si>
  <si>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</si>
  <si>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</si>
  <si>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</si>
  <si>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</si>
  <si>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</si>
  <si>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</si>
  <si>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</si>
  <si>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</si>
  <si>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</si>
  <si>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</si>
  <si>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</si>
  <si>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</si>
  <si>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</si>
  <si>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</si>
  <si>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</si>
  <si>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</si>
  <si>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</si>
  <si>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</si>
  <si>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</si>
  <si>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</si>
  <si>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</si>
  <si>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</si>
  <si>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</si>
  <si>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</si>
  <si>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</si>
  <si>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</si>
  <si>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</si>
  <si>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</si>
  <si>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</si>
  <si>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</si>
  <si>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</si>
  <si>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</si>
  <si>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</si>
  <si>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</si>
  <si>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</si>
  <si>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</si>
  <si>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</si>
  <si>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</si>
  <si>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</si>
  <si>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</si>
  <si>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</si>
  <si>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</si>
  <si>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</si>
  <si>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</si>
  <si>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</si>
  <si>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</si>
  <si>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</si>
  <si>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</si>
  <si>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</si>
  <si>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</si>
  <si>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</si>
  <si>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</si>
  <si>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</si>
  <si>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</si>
  <si>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</si>
  <si>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</si>
  <si>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</si>
  <si>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</si>
  <si>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</si>
  <si>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</si>
  <si>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</si>
  <si>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</si>
  <si>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</si>
  <si>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</si>
  <si>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</si>
  <si>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</si>
  <si>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</si>
  <si>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</si>
  <si>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</si>
  <si>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</si>
  <si>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</si>
  <si>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</si>
  <si>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</si>
  <si>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</si>
  <si>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</si>
  <si>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</si>
  <si>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</si>
  <si>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</si>
  <si>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</si>
  <si>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</si>
  <si>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</si>
  <si>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</si>
  <si>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</si>
  <si>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</si>
  <si>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</si>
  <si>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</si>
  <si>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</si>
  <si>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</si>
  <si>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</si>
  <si>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</si>
  <si>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</si>
  <si>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</si>
  <si>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</si>
  <si>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</si>
  <si>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</si>
  <si>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</si>
  <si>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</si>
  <si>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</si>
  <si>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</si>
  <si>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</si>
  <si>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</si>
  <si>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</si>
  <si>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</si>
  <si>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</si>
  <si>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</si>
  <si>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</si>
  <si>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</si>
  <si>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</si>
  <si>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</si>
  <si>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</si>
  <si>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</si>
  <si>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</si>
  <si>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</si>
  <si>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</si>
  <si>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</si>
  <si>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</si>
  <si>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</si>
  <si>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</si>
  <si>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</si>
  <si>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</si>
  <si>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</si>
  <si>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</si>
  <si>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</si>
  <si>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</si>
  <si>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</si>
  <si>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</si>
  <si>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</si>
  <si>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</si>
  <si>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</si>
  <si>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</si>
  <si>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</si>
  <si>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</si>
  <si>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</si>
  <si>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</si>
  <si>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</si>
  <si>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</si>
  <si>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</si>
  <si>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</si>
  <si>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</si>
  <si>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</si>
  <si>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</si>
  <si>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</si>
  <si>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</si>
  <si>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</si>
  <si>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</si>
  <si>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</si>
  <si>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</si>
  <si>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</si>
  <si>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</si>
  <si>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</si>
  <si>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</si>
  <si>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</si>
  <si>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</si>
  <si>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</si>
  <si>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</si>
  <si>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</si>
  <si>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</si>
  <si>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</si>
  <si>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</si>
  <si>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</si>
  <si>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</si>
  <si>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</si>
  <si>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</si>
  <si>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</si>
  <si>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</si>
  <si>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</si>
  <si>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</si>
  <si>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</si>
  <si>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</si>
  <si>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</si>
  <si>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</si>
  <si>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</si>
  <si>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</si>
  <si>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</si>
  <si>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</si>
  <si>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</si>
  <si>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</si>
  <si>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</si>
  <si>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</si>
  <si>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</si>
  <si>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</si>
  <si>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</si>
  <si>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</si>
  <si>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</si>
  <si>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</si>
  <si>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</si>
  <si>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</si>
  <si>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</si>
  <si>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</si>
  <si>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</si>
  <si>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</si>
  <si>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</si>
  <si>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</si>
  <si>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</si>
  <si>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</si>
  <si>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</si>
  <si>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</si>
  <si>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</si>
  <si>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</si>
  <si>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</si>
  <si>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</si>
  <si>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</si>
  <si>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</si>
  <si>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</si>
  <si>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</si>
  <si>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</si>
  <si>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</si>
  <si>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</si>
  <si>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</si>
  <si>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</si>
  <si>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</si>
  <si>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</si>
  <si>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</si>
  <si>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</si>
  <si>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</si>
  <si>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</si>
  <si>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</si>
  <si>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</si>
  <si>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</si>
  <si>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</si>
  <si>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</si>
  <si>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</si>
  <si>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</si>
  <si>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</si>
  <si>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</si>
  <si>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</si>
  <si>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</si>
  <si>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</si>
  <si>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</si>
  <si>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</si>
  <si>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</si>
  <si>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</si>
  <si>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</si>
  <si>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</si>
  <si>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</si>
  <si>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</si>
  <si>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</si>
  <si>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</si>
  <si>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</si>
  <si>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</si>
  <si>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</si>
  <si>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</si>
  <si>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</si>
  <si>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</si>
  <si>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</si>
  <si>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</si>
  <si>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</si>
  <si>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</si>
  <si>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</si>
  <si>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</si>
  <si>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</si>
  <si>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</si>
  <si>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</si>
  <si>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</si>
  <si>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</si>
  <si>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</si>
  <si>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</si>
  <si>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</si>
  <si>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</si>
  <si>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</si>
  <si>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</si>
  <si>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</si>
  <si>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</si>
  <si>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</si>
  <si>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</si>
  <si>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</si>
  <si>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</si>
  <si>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</si>
  <si>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</si>
  <si>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</si>
  <si>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</si>
  <si>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</si>
  <si>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</si>
  <si>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</si>
  <si>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</si>
  <si>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</si>
  <si>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</si>
  <si>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</si>
  <si>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</si>
  <si>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</si>
  <si>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</si>
  <si>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</si>
  <si>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</si>
  <si>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</si>
  <si>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</si>
  <si>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</si>
  <si>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</si>
  <si>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</si>
  <si>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</si>
  <si>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</si>
  <si>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</si>
  <si>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</si>
  <si>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</si>
  <si>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</si>
  <si>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</si>
  <si>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</si>
  <si>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</si>
  <si>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</si>
  <si>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</si>
  <si>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</si>
  <si>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</si>
  <si>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</si>
  <si>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</si>
  <si>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</si>
  <si>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</si>
  <si>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</si>
  <si>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</si>
  <si>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</si>
  <si>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</si>
  <si>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</si>
  <si>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</si>
  <si>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</si>
  <si>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</si>
  <si>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</si>
  <si>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</si>
  <si>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</si>
  <si>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</si>
  <si>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</si>
  <si>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</si>
  <si>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</si>
  <si>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</si>
  <si>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</si>
  <si>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</si>
  <si>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</si>
  <si>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</si>
  <si>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</si>
  <si>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</si>
  <si>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</si>
  <si>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</si>
  <si>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</si>
  <si>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</si>
  <si>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</si>
  <si>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</si>
  <si>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</si>
  <si>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</si>
  <si>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</si>
  <si>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</si>
  <si>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</si>
  <si>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</si>
  <si>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</si>
  <si>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</si>
  <si>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</si>
  <si>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</si>
  <si>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</si>
  <si>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</si>
  <si>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</si>
  <si>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</si>
  <si>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</si>
  <si>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</si>
  <si>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</si>
  <si>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</si>
  <si>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</si>
  <si>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</si>
  <si>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</si>
  <si>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</si>
  <si>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</si>
  <si>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</si>
  <si>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</si>
  <si>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</si>
  <si>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</si>
  <si>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</si>
  <si>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</si>
  <si>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</si>
  <si>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</si>
  <si>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</si>
  <si>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</si>
  <si>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</si>
  <si>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</si>
  <si>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</si>
  <si>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</si>
  <si>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</si>
  <si>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</si>
  <si>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</si>
  <si>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</si>
  <si>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</si>
  <si>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</si>
  <si>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</si>
  <si>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</si>
  <si>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</si>
  <si>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</si>
  <si>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</si>
  <si>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</si>
  <si>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</si>
  <si>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</si>
  <si>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</si>
  <si>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</si>
  <si>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</si>
  <si>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</si>
  <si>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</si>
  <si>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</si>
  <si>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</si>
  <si>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</si>
  <si>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</si>
  <si>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</si>
  <si>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</si>
  <si>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</si>
  <si>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</si>
  <si>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</si>
  <si>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</si>
  <si>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</si>
  <si>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</si>
  <si>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</si>
  <si>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</si>
  <si>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</si>
  <si>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</si>
  <si>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</si>
  <si>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</si>
  <si>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</si>
  <si>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</si>
  <si>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</si>
  <si>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</si>
  <si>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</si>
  <si>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</si>
  <si>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</si>
  <si>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</si>
  <si>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</si>
  <si>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</si>
  <si>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</si>
  <si>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</si>
  <si>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</si>
  <si>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</si>
  <si>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</si>
  <si>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</si>
  <si>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</si>
  <si>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</si>
  <si>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</si>
  <si>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</si>
  <si>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</si>
  <si>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</si>
  <si>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</si>
  <si>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</si>
  <si>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</si>
  <si>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</si>
  <si>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</si>
  <si>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</si>
  <si>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</si>
  <si>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</si>
  <si>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</si>
  <si>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</si>
  <si>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</si>
  <si>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</si>
  <si>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</si>
  <si>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</si>
  <si>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</si>
  <si>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</si>
  <si>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</si>
  <si>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</si>
  <si>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</si>
  <si>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</si>
  <si>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</si>
  <si>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</si>
  <si>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</si>
  <si>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</si>
  <si>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</si>
  <si>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</si>
  <si>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</si>
  <si>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</si>
  <si>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</si>
  <si>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</si>
  <si>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</si>
  <si>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</si>
  <si>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</si>
  <si>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</si>
  <si>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</si>
  <si>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</si>
  <si>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</si>
  <si>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</si>
  <si>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</si>
  <si>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</si>
  <si>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</si>
  <si>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</si>
  <si>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</si>
  <si>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</si>
  <si>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</si>
  <si>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</si>
  <si>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</si>
  <si>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</si>
  <si>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</si>
  <si>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</si>
  <si>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</si>
  <si>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</si>
  <si>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</si>
  <si>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</si>
  <si>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</si>
  <si>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</si>
  <si>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</si>
  <si>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</si>
  <si>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</si>
  <si>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</si>
  <si>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</si>
  <si>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</si>
  <si>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</si>
  <si>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</si>
  <si>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</si>
  <si>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</si>
  <si>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</si>
  <si>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</si>
  <si>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</si>
  <si>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</si>
  <si>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</si>
  <si>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</si>
  <si>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</si>
  <si>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</si>
  <si>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</si>
  <si>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</si>
  <si>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</si>
  <si>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</si>
  <si>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</si>
  <si>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</si>
  <si>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</si>
  <si>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</si>
  <si>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</si>
  <si>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</si>
  <si>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</si>
  <si>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</si>
  <si>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</si>
  <si>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</si>
  <si>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</si>
  <si>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</si>
  <si>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</si>
  <si>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</si>
  <si>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</si>
  <si>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</si>
  <si>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</si>
  <si>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</si>
  <si>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</si>
  <si>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</si>
  <si>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</si>
  <si>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</si>
  <si>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</si>
  <si>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</si>
  <si>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</si>
  <si>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</si>
  <si>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</si>
  <si>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</si>
  <si>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</si>
  <si>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</si>
  <si>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</si>
  <si>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</si>
  <si>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</si>
  <si>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</si>
  <si>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</si>
  <si>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</si>
  <si>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</si>
  <si>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</si>
  <si>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</si>
  <si>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</si>
  <si>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</si>
  <si>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</si>
  <si>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</si>
  <si>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</si>
  <si>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</si>
  <si>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</si>
  <si>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</si>
  <si>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</si>
  <si>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</si>
  <si>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</si>
  <si>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</si>
  <si>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</si>
  <si>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</si>
  <si>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</si>
  <si>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</si>
  <si>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</si>
  <si>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</si>
  <si>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</si>
  <si>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</si>
  <si>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</si>
  <si>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</si>
  <si>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</si>
  <si>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</si>
  <si>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</si>
  <si>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</si>
  <si>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</si>
  <si>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</si>
  <si>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</si>
  <si>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</si>
  <si>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</si>
  <si>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</si>
  <si>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</si>
  <si>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</si>
  <si>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</si>
  <si>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</si>
  <si>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</si>
  <si>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</si>
  <si>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</si>
  <si>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</si>
  <si>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</si>
  <si>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</si>
  <si>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</si>
  <si>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</si>
  <si>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</si>
  <si>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</si>
  <si>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</si>
  <si>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</si>
  <si>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</si>
  <si>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</si>
  <si>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</si>
  <si>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</si>
  <si>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</si>
  <si>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</si>
  <si>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</si>
  <si>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</si>
  <si>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</si>
  <si>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</si>
  <si>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</si>
  <si>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</si>
  <si>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</si>
  <si>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</si>
  <si>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</si>
  <si>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</si>
  <si>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</si>
  <si>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</si>
  <si>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</si>
  <si>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</si>
  <si>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</si>
  <si>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</si>
  <si>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</si>
  <si>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</si>
  <si>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</si>
  <si>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</si>
  <si>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</si>
  <si>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</si>
  <si>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</si>
  <si>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</si>
  <si>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</si>
  <si>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</si>
  <si>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</si>
  <si>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</si>
  <si>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</si>
  <si>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</si>
  <si>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</si>
  <si>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</si>
  <si>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</si>
  <si>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</si>
  <si>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</si>
  <si>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</si>
  <si>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</si>
  <si>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</si>
  <si>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</si>
  <si>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</si>
  <si>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</si>
  <si>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</si>
  <si>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</si>
  <si>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</si>
  <si>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</si>
  <si>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</si>
  <si>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</si>
  <si>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</si>
  <si>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</si>
  <si>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</si>
  <si>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</si>
  <si>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</si>
  <si>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</si>
  <si>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</si>
  <si>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</si>
  <si>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</si>
  <si>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</si>
  <si>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</si>
  <si>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</si>
  <si>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</si>
  <si>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</si>
  <si>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</si>
  <si>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</si>
  <si>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</si>
  <si>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</si>
  <si>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</si>
  <si>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</si>
  <si>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</si>
  <si>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</si>
  <si>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</si>
  <si>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</si>
  <si>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</si>
  <si>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</si>
  <si>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</si>
  <si>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</si>
  <si>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</si>
  <si>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</si>
  <si>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</si>
  <si>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</si>
  <si>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</si>
  <si>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</si>
  <si>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</si>
  <si>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</si>
  <si>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</si>
  <si>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</si>
  <si>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</si>
  <si>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</si>
  <si>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</si>
  <si>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</si>
  <si>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</si>
  <si>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</si>
  <si>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</si>
  <si>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</si>
  <si>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</si>
  <si>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</si>
  <si>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</si>
  <si>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</si>
  <si>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</si>
  <si>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</si>
  <si>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</si>
  <si>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</si>
  <si>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</si>
  <si>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</si>
  <si>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</si>
  <si>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</si>
  <si>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</si>
  <si>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</si>
  <si>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</si>
  <si>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</si>
  <si>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</si>
  <si>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</si>
  <si>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</si>
  <si>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</si>
  <si>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</si>
  <si>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</si>
  <si>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</si>
  <si>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</si>
  <si>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</si>
  <si>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</si>
  <si>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</si>
  <si>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</si>
  <si>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</si>
  <si>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</si>
  <si>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</si>
  <si>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</si>
  <si>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</si>
  <si>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</si>
  <si>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</si>
  <si>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</si>
  <si>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</si>
  <si>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</si>
  <si>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</si>
  <si>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</si>
  <si>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</si>
  <si>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</si>
  <si>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</si>
  <si>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</si>
  <si>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</si>
  <si>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</si>
  <si>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</si>
  <si>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</si>
  <si>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</si>
  <si>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</si>
  <si>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</si>
  <si>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</si>
  <si>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</si>
  <si>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</si>
  <si>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</si>
  <si>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</si>
  <si>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</si>
  <si>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</si>
  <si>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</si>
  <si>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</si>
  <si>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</si>
  <si>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</si>
  <si>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</si>
  <si>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</si>
  <si>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</si>
  <si>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</si>
  <si>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</si>
  <si>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</si>
  <si>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</si>
  <si>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</si>
  <si>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</si>
  <si>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</si>
  <si>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</si>
  <si>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</si>
  <si>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</si>
  <si>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</si>
  <si>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</si>
  <si>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</si>
  <si>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</si>
  <si>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</si>
  <si>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</si>
  <si>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</si>
  <si>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</si>
  <si>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</si>
  <si>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</si>
  <si>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</si>
  <si>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</si>
  <si>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</si>
  <si>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</si>
  <si>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</si>
  <si>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</si>
  <si>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</si>
  <si>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</si>
  <si>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</si>
  <si>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</si>
  <si>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</si>
  <si>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</si>
  <si>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</si>
  <si>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</si>
  <si>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</si>
  <si>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</si>
  <si>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</si>
  <si>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</si>
  <si>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</si>
  <si>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</si>
  <si>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</si>
  <si>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</si>
  <si>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</si>
  <si>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</si>
  <si>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</si>
  <si>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</si>
  <si>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</si>
  <si>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</si>
  <si>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</si>
  <si>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</si>
  <si>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</si>
  <si>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</si>
  <si>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</si>
  <si>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</si>
  <si>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</si>
  <si>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</si>
  <si>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</si>
  <si>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</si>
  <si>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</si>
  <si>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Crêpes</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</si>
  <si>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</si>
  <si>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</si>
  <si>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</si>
  <si>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</si>
  <si>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</si>
  <si>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</si>
  <si>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</si>
  <si>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</si>
  <si>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</si>
  <si>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</si>
  <si>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</si>
  <si>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</si>
  <si>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</si>
  <si>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</si>
  <si>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</si>
  <si>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</si>
  <si>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</si>
  <si>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</si>
  <si>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</si>
  <si>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</si>
  <si>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</si>
  <si>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</si>
  <si>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</si>
  <si>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</si>
  <si>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</si>
  <si>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</si>
  <si>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</si>
  <si>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</si>
  <si>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</si>
  <si>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</si>
  <si>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</si>
  <si>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</si>
  <si>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</si>
  <si>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</si>
  <si>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</si>
  <si>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</si>
  <si>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</si>
  <si>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</si>
  <si>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</si>
  <si>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</si>
  <si>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</si>
  <si>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</si>
  <si>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</si>
  <si>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</si>
  <si>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</si>
  <si>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</si>
  <si>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</si>
  <si>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</si>
  <si>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</si>
  <si>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</si>
  <si>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</si>
  <si>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</si>
  <si>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</si>
  <si>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</si>
  <si>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</si>
  <si>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</si>
  <si>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</si>
  <si>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</si>
  <si>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</si>
  <si>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</si>
  <si>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</si>
  <si>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</si>
  <si>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</si>
  <si>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</si>
  <si>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</si>
  <si>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</si>
  <si>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</si>
  <si>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</si>
  <si>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</si>
  <si>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</si>
  <si>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</si>
  <si>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</si>
  <si>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</si>
  <si>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</si>
  <si>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</si>
  <si>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</si>
  <si>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</si>
  <si>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</si>
  <si>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</si>
  <si>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</si>
  <si>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</si>
  <si>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</si>
  <si>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</si>
  <si>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</si>
  <si>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</si>
  <si>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</si>
  <si>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</si>
  <si>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</si>
  <si>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</si>
  <si>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</si>
  <si>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</si>
  <si>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</si>
  <si>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</si>
  <si>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</si>
  <si>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</si>
  <si>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</si>
  <si>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</si>
  <si>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</si>
  <si>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</si>
  <si>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</si>
  <si>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</si>
  <si>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</si>
  <si>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</si>
  <si>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</si>
  <si>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</si>
  <si>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</si>
  <si>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</si>
  <si>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</si>
  <si>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</si>
  <si>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</si>
  <si>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</si>
  <si>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</si>
  <si>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</si>
  <si>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</si>
  <si>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</si>
  <si>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</si>
  <si>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</si>
  <si>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</si>
  <si>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</si>
  <si>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</si>
  <si>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</si>
  <si>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</si>
  <si>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</si>
  <si>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</si>
  <si>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</si>
  <si>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</si>
  <si>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</si>
  <si>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</si>
  <si>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</si>
  <si>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</si>
  <si>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</si>
  <si>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</si>
  <si>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</si>
  <si>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</si>
  <si>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</si>
  <si>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</si>
  <si>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</si>
  <si>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</si>
  <si>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</si>
  <si>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</si>
  <si>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</si>
  <si>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</si>
  <si>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</si>
  <si>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</si>
  <si>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</si>
  <si>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</si>
  <si>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</si>
  <si>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</si>
  <si>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</si>
  <si>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</si>
  <si>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</si>
  <si>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</si>
  <si>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</si>
  <si>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</si>
  <si>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</si>
  <si>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</si>
  <si>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</si>
  <si>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</si>
  <si>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</si>
  <si>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</si>
  <si>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</si>
  <si>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</si>
  <si>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</si>
  <si>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</si>
  <si>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</si>
  <si>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</si>
  <si>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</si>
  <si>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</si>
  <si>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</si>
  <si>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</si>
  <si>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</si>
  <si>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</si>
  <si>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</si>
  <si>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</si>
  <si>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</si>
  <si>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</si>
  <si>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</si>
  <si>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</si>
  <si>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</si>
  <si>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</si>
  <si>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</si>
  <si>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</si>
  <si>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</si>
  <si>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</si>
  <si>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</si>
  <si>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</si>
  <si>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</si>
  <si>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</si>
  <si>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</si>
  <si>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</si>
  <si>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</si>
  <si>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</si>
  <si>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</si>
  <si>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</si>
  <si>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</si>
  <si>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</si>
  <si>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</si>
  <si>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</si>
  <si>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</si>
  <si>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</si>
  <si>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</si>
  <si>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</si>
  <si>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</si>
  <si>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</si>
  <si>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</si>
  <si>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</si>
  <si>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</si>
  <si>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</si>
  <si>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</si>
  <si>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</si>
  <si>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</si>
  <si>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</si>
  <si>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</si>
  <si>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</si>
  <si>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</si>
  <si>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</si>
  <si>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</si>
  <si>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</si>
  <si>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</si>
  <si>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</si>
  <si>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</si>
  <si>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</si>
  <si>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</si>
  <si>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</si>
  <si>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</si>
  <si>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</si>
  <si>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</si>
  <si>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</si>
  <si>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</si>
  <si>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</si>
  <si>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</si>
  <si>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</si>
  <si>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</si>
  <si>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</si>
  <si>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</si>
  <si>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</si>
  <si>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</si>
  <si>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</si>
  <si>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</si>
  <si>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</si>
  <si>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</si>
  <si>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</si>
  <si>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</si>
  <si>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</si>
  <si>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</si>
  <si>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</si>
  <si>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</si>
  <si>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</si>
  <si>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</si>
  <si>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</si>
  <si>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</si>
  <si>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</si>
  <si>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</si>
  <si>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</si>
  <si>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</si>
  <si>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</si>
  <si>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</si>
  <si>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</si>
  <si>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</si>
  <si>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</si>
  <si>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</si>
  <si>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</si>
  <si>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</si>
  <si>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</si>
  <si>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</si>
  <si>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</si>
  <si>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</si>
  <si>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</si>
  <si>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</si>
  <si>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</si>
  <si>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</si>
  <si>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</si>
  <si>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</si>
  <si>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</si>
  <si>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</si>
  <si>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</si>
  <si>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</si>
  <si>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</si>
  <si>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</si>
  <si>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</si>
  <si>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</si>
  <si>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</si>
  <si>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</si>
  <si>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</si>
  <si>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</si>
  <si>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</si>
  <si>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</si>
  <si>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</si>
  <si>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</si>
  <si>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</si>
  <si>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</si>
  <si>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</si>
  <si>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</si>
  <si>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</si>
  <si>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</si>
  <si>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</si>
  <si>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</si>
  <si>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</si>
  <si>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</si>
  <si>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</si>
  <si>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</si>
  <si>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</si>
  <si>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</si>
  <si>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</si>
  <si>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</si>
  <si>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</si>
  <si>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</si>
  <si>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</si>
  <si>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</si>
  <si>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</si>
  <si>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</si>
  <si>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</si>
  <si>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</si>
  <si>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</si>
  <si>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</si>
  <si>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</si>
  <si>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</si>
  <si>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</si>
  <si>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</si>
  <si>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</si>
  <si>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</si>
  <si>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</si>
  <si>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</si>
  <si>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</si>
  <si>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</si>
  <si>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</si>
  <si>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</si>
  <si>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</si>
  <si>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</si>
  <si>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</si>
  <si>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</si>
  <si>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</si>
  <si>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</si>
  <si>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</si>
  <si>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</si>
  <si>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</si>
  <si>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</si>
  <si>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</si>
  <si>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</si>
  <si>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</si>
  <si>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</si>
  <si>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</si>
  <si>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</si>
  <si>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</si>
  <si>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</si>
  <si>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</si>
  <si>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</si>
  <si>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</si>
  <si>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</si>
  <si>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</si>
  <si>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</si>
  <si>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</si>
  <si>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</si>
  <si>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</si>
  <si>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</si>
  <si>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</si>
  <si>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</si>
  <si>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</si>
  <si>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</si>
  <si>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</si>
  <si>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</si>
  <si>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</si>
  <si>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</si>
  <si>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</si>
  <si>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</si>
  <si>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</si>
  <si>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</si>
  <si>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</si>
  <si>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</si>
  <si>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</si>
  <si>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</si>
  <si>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</si>
  <si>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</si>
  <si>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</si>
  <si>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</si>
  <si>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</si>
  <si>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</si>
  <si>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</si>
  <si>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</si>
  <si>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</si>
  <si>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</si>
  <si>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</si>
  <si>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</si>
  <si>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</si>
  <si>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</si>
  <si>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</si>
  <si>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</si>
  <si>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</si>
  <si>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</si>
  <si>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</si>
  <si>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</si>
  <si>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</si>
  <si>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</si>
  <si>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</si>
  <si>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</si>
  <si>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</si>
  <si>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</si>
  <si>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</si>
  <si>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</si>
  <si>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</si>
  <si>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</si>
  <si>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</si>
  <si>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</si>
  <si>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</si>
  <si>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</si>
  <si>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</si>
  <si>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</si>
  <si>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</si>
  <si>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</si>
  <si>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</si>
  <si>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</si>
  <si>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</si>
  <si>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</si>
  <si>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</si>
  <si>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</si>
  <si>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</si>
  <si>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</si>
  <si>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</si>
  <si>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</si>
  <si>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</si>
  <si>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</si>
  <si>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</si>
  <si>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</si>
  <si>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</si>
  <si>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</si>
  <si>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</si>
  <si>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</si>
  <si>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</si>
  <si>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</si>
  <si>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</si>
  <si>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</si>
  <si>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</si>
  <si>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</si>
  <si>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</si>
  <si>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</si>
  <si>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</si>
  <si>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</si>
  <si>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</si>
  <si>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</si>
  <si>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</si>
  <si>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</si>
  <si>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</si>
  <si>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</si>
  <si>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</si>
  <si>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</si>
  <si>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</si>
  <si>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</si>
  <si>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</si>
  <si>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</si>
  <si>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</si>
  <si>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</si>
  <si>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</si>
  <si>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</si>
  <si>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</si>
  <si>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</si>
  <si>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</si>
  <si>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</si>
  <si>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</si>
  <si>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</si>
  <si>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</si>
  <si>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</si>
  <si>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</si>
  <si>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</si>
  <si>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</si>
  <si>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</si>
  <si>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</si>
  <si>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</si>
  <si>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</si>
  <si>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</si>
  <si>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</si>
  <si>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</si>
  <si>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</si>
  <si>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</si>
  <si>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</si>
  <si>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</si>
  <si>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</si>
  <si>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</si>
  <si>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</si>
  <si>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</si>
  <si>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</si>
  <si>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</si>
  <si>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</si>
  <si>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</si>
  <si>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</si>
  <si>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</si>
  <si>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</si>
  <si>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</si>
  <si>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</si>
  <si>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</si>
  <si>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</si>
  <si>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</si>
  <si>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</si>
  <si>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</si>
  <si>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</si>
  <si>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</si>
  <si>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</si>
  <si>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</si>
  <si>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</si>
  <si>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</si>
  <si>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</si>
  <si>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</si>
  <si>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</si>
  <si>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</si>
  <si>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</si>
  <si>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</si>
  <si>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</si>
  <si>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</si>
  <si>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</si>
  <si>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</si>
  <si>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</si>
  <si>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</si>
  <si>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</si>
  <si>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</si>
  <si>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</si>
  <si>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</si>
  <si>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</si>
  <si>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</si>
  <si>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</si>
  <si>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</si>
  <si>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</si>
  <si>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</si>
  <si>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</si>
  <si>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</si>
  <si>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</si>
  <si>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</si>
  <si>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</si>
  <si>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</si>
  <si>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</si>
  <si>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</si>
  <si>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</si>
  <si>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</si>
  <si>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</si>
  <si>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</si>
  <si>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</si>
  <si>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</si>
  <si>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</si>
  <si>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</si>
  <si>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</si>
  <si>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</si>
  <si>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</si>
  <si>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</si>
  <si>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</si>
  <si>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</si>
  <si>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</si>
  <si>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</si>
  <si>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</si>
  <si>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</si>
  <si>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</si>
  <si>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</si>
  <si>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</si>
  <si>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</si>
  <si>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</si>
  <si>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</si>
  <si>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</si>
  <si>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</si>
  <si>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</si>
  <si>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</si>
  <si>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</si>
  <si>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</si>
  <si>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</si>
  <si>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</si>
  <si>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</si>
  <si>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</si>
  <si>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</si>
  <si>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</si>
  <si>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</si>
  <si>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</si>
  <si>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</si>
  <si>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</si>
  <si>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</si>
  <si>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</si>
  <si>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</si>
  <si>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</si>
  <si>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</si>
  <si>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</si>
  <si>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</si>
  <si>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</si>
  <si>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</si>
  <si>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</si>
  <si>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</si>
  <si>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</si>
  <si>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</si>
  <si>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</si>
  <si>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</si>
  <si>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</si>
  <si>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</si>
  <si>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</si>
  <si>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</si>
  <si>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</si>
  <si>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</si>
  <si>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</si>
  <si>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</si>
  <si>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</si>
  <si>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</si>
  <si>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</si>
  <si>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</si>
  <si>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</si>
  <si>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</si>
  <si>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</si>
  <si>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</si>
  <si>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</si>
  <si>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</si>
  <si>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</si>
  <si>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</si>
  <si>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</si>
  <si>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</si>
  <si>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</si>
  <si>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</si>
  <si>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</si>
  <si>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</si>
  <si>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</si>
  <si>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</si>
  <si>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</si>
  <si>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</si>
  <si>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</si>
  <si>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</si>
  <si>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</si>
  <si>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</si>
  <si>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</si>
  <si>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</si>
  <si>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</si>
  <si>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</si>
  <si>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</si>
  <si>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</si>
  <si>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</si>
  <si>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</si>
  <si>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</si>
  <si>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</si>
  <si>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</si>
  <si>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</si>
  <si>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</si>
  <si>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</si>
  <si>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</si>
  <si>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</si>
  <si>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</si>
  <si>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</si>
  <si>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</si>
  <si>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</si>
  <si>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</si>
  <si>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</si>
  <si>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</si>
  <si>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</si>
  <si>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</si>
  <si>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</si>
  <si>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</si>
  <si>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</si>
  <si>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</si>
  <si>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</si>
  <si>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</si>
  <si>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</si>
  <si>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</si>
  <si>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</si>
  <si>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</si>
  <si>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</si>
  <si>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</si>
  <si>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</si>
  <si>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</si>
  <si>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</si>
  <si>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</si>
  <si>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</si>
  <si>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</si>
  <si>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</si>
  <si>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</si>
  <si>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</si>
  <si>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</si>
  <si>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</si>
  <si>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</si>
  <si>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</si>
  <si>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</si>
  <si>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</si>
  <si>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</si>
  <si>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</si>
  <si>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</si>
  <si>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</si>
  <si>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</si>
  <si>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</si>
  <si>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</si>
  <si>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</si>
  <si>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</si>
  <si>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</si>
  <si>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</si>
  <si>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</si>
  <si>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</si>
  <si>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</si>
  <si>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</si>
  <si>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</si>
  <si>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</si>
  <si>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</si>
  <si>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</si>
  <si>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</si>
  <si>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</si>
  <si>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</si>
  <si>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</si>
  <si>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</si>
  <si>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</si>
  <si>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</si>
  <si>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</si>
  <si>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</si>
  <si>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</si>
  <si>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</si>
  <si>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</si>
  <si>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</si>
  <si>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</si>
  <si>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</si>
  <si>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</si>
  <si>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</si>
  <si>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</si>
  <si>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</si>
  <si>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</si>
  <si>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</si>
  <si>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</si>
  <si>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</si>
  <si>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</si>
  <si>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</si>
  <si>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</si>
  <si>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</si>
  <si>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</si>
  <si>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</si>
  <si>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</si>
  <si>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</si>
  <si>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</si>
  <si>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</si>
  <si>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</si>
  <si>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</si>
  <si>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</si>
  <si>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</si>
  <si>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</si>
  <si>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</si>
  <si>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</si>
  <si>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</si>
  <si>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</si>
  <si>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</si>
  <si>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</si>
  <si>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</si>
  <si>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</si>
  <si>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</si>
  <si>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</si>
  <si>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</si>
  <si>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</si>
  <si>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</si>
  <si>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</si>
  <si>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</si>
  <si>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</si>
  <si>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</si>
  <si>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</si>
  <si>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</si>
  <si>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</si>
  <si>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</si>
  <si>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</si>
  <si>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</si>
  <si>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</si>
  <si>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</si>
  <si>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</si>
  <si>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</si>
  <si>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</si>
  <si>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</si>
  <si>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</si>
  <si>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</si>
  <si>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</si>
  <si>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</si>
  <si>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</si>
  <si>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</si>
  <si>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</si>
  <si>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</si>
  <si>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</si>
  <si>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</si>
  <si>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</si>
  <si>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</si>
  <si>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</si>
  <si>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</si>
  <si>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</si>
  <si>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</si>
  <si>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</si>
  <si>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</si>
  <si>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</si>
  <si>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</si>
  <si>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</si>
  <si>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</si>
  <si>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</si>
  <si>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</si>
  <si>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</si>
  <si>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</si>
  <si>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</si>
  <si>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</si>
  <si>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</si>
  <si>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</si>
  <si>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</si>
  <si>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</si>
  <si>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</si>
  <si>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</si>
  <si>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</si>
  <si>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</si>
  <si>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</si>
  <si>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</si>
  <si>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</si>
  <si>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</si>
  <si>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</si>
  <si>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</si>
  <si>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</si>
  <si>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</si>
  <si>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</si>
  <si>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</si>
  <si>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</si>
  <si>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</si>
  <si>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</si>
  <si>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</si>
  <si>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</si>
  <si>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</si>
  <si>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</si>
  <si>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</si>
  <si>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</si>
  <si>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</si>
  <si>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</si>
  <si>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</si>
  <si>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</si>
  <si>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</si>
  <si>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</si>
  <si>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</si>
  <si>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</si>
  <si>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</si>
  <si>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</si>
  <si>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</si>
  <si>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</si>
  <si>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</si>
  <si>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</si>
  <si>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</si>
  <si>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</si>
  <si>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</si>
  <si>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</si>
  <si>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</si>
  <si>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</si>
  <si>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</si>
  <si>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</si>
  <si>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</si>
  <si>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</si>
  <si>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</si>
  <si>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</si>
  <si>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</si>
  <si>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</si>
  <si>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</si>
  <si>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</si>
  <si>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</si>
  <si>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</si>
  <si>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</si>
  <si>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</si>
  <si>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</si>
  <si>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</si>
  <si>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</si>
  <si>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</si>
  <si>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</si>
  <si>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</si>
  <si>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</si>
  <si>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</si>
  <si>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</si>
  <si>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</si>
  <si>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</si>
  <si>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</si>
  <si>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</si>
  <si>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</si>
  <si>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</si>
  <si>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</si>
  <si>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</si>
  <si>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</si>
  <si>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</si>
  <si>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</si>
  <si>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</si>
  <si>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</si>
  <si>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</si>
  <si>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</si>
  <si>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</si>
  <si>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</si>
  <si>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</si>
  <si>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</si>
  <si>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</si>
  <si>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</si>
  <si>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</si>
  <si>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</si>
  <si>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</si>
  <si>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</si>
  <si>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</si>
  <si>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</si>
  <si>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</si>
  <si>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</si>
  <si>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</si>
  <si>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</si>
  <si>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</si>
  <si>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</si>
  <si>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</si>
  <si>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</si>
  <si>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</si>
  <si>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</si>
  <si>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</si>
  <si>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</si>
  <si>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</si>
  <si>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</si>
  <si>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</si>
  <si>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</si>
  <si>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</si>
  <si>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</si>
  <si>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</si>
  <si>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</si>
  <si>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</si>
  <si>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</si>
  <si>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</si>
  <si>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</si>
  <si>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</si>
  <si>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</si>
  <si>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</si>
  <si>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</si>
  <si>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</si>
  <si>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</si>
  <si>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</si>
  <si>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</si>
  <si>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</si>
  <si>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</si>
  <si>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</si>
  <si>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</si>
  <si>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</si>
  <si>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</si>
  <si>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</si>
  <si>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</si>
  <si>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</si>
  <si>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</si>
  <si>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</si>
  <si>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</si>
  <si>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</si>
  <si>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</si>
  <si>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</si>
  <si>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</si>
  <si>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</si>
  <si>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</si>
  <si>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</si>
  <si>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</si>
  <si>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</si>
  <si>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</si>
  <si>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</si>
  <si>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</si>
  <si>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</si>
  <si>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</si>
  <si>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</si>
  <si>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</si>
  <si>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</si>
  <si>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</si>
  <si>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</si>
  <si>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</si>
  <si>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</si>
  <si>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</si>
  <si>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</si>
  <si>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</si>
  <si>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</si>
  <si>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</si>
  <si>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</si>
  <si>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</si>
  <si>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</si>
  <si>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</si>
  <si>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</si>
  <si>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</si>
  <si>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</si>
  <si>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</si>
  <si>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</si>
  <si>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</si>
  <si>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</si>
  <si>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</si>
  <si>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</si>
  <si>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</si>
  <si>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</si>
  <si>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</si>
  <si>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</si>
  <si>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</si>
  <si>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</si>
  <si>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</si>
  <si>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</si>
  <si>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</si>
  <si>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</si>
  <si>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</si>
  <si>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</si>
  <si>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</si>
  <si>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</si>
  <si>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</si>
  <si>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</si>
  <si>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</si>
  <si>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</si>
  <si>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</si>
  <si>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</si>
  <si>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</si>
  <si>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</si>
  <si>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</si>
  <si>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</si>
  <si>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</si>
  <si>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</si>
  <si>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</si>
  <si>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</si>
  <si>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</si>
  <si>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</si>
  <si>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</si>
  <si>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</si>
  <si>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</si>
  <si>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</si>
  <si>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</si>
  <si>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</si>
  <si>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</si>
  <si>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</si>
  <si>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</si>
  <si>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</si>
  <si>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</si>
  <si>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</si>
  <si>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</si>
  <si>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</si>
  <si>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</si>
  <si>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</si>
  <si>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</si>
  <si>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</si>
  <si>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</si>
  <si>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</si>
  <si>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</si>
  <si>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</si>
  <si>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</si>
  <si>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</si>
  <si>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</si>
  <si>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</si>
  <si>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</si>
  <si>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</si>
  <si>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</si>
  <si>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</si>
  <si>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</si>
  <si>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</si>
  <si>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</si>
  <si>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</si>
  <si>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</si>
  <si>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</si>
  <si>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</si>
  <si>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</si>
  <si>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</si>
  <si>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</si>
  <si>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</si>
  <si>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</si>
  <si>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</si>
  <si>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</si>
  <si>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</si>
  <si>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</si>
  <si>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</si>
  <si>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</si>
  <si>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</si>
  <si>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</si>
  <si>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</si>
  <si>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</si>
  <si>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</si>
  <si>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</si>
  <si>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</si>
  <si>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</si>
  <si>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</si>
  <si>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</si>
  <si>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</si>
  <si>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</si>
  <si>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</si>
  <si>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</si>
  <si>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</si>
  <si>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</si>
  <si>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</si>
  <si>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</si>
  <si>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</si>
  <si>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</si>
  <si>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</si>
  <si>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</si>
  <si>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</si>
  <si>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</si>
  <si>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</si>
  <si>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</si>
  <si>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</si>
  <si>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</si>
  <si>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</si>
  <si>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</si>
  <si>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</si>
  <si>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</si>
  <si>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</si>
  <si>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</si>
  <si>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</si>
  <si>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</si>
  <si>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</si>
  <si>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</si>
  <si>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</si>
  <si>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</si>
  <si>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</si>
  <si>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</si>
  <si>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</si>
  <si>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</si>
  <si>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</si>
  <si>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</si>
  <si>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</si>
  <si>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</si>
  <si>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</si>
  <si>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</si>
  <si>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</si>
  <si>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</si>
  <si>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</si>
  <si>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</si>
  <si>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</si>
  <si>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</si>
  <si>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</si>
  <si>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</si>
  <si>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</si>
  <si>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</si>
  <si>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</si>
  <si>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</si>
  <si>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</si>
  <si>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</si>
  <si>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</si>
  <si>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</si>
  <si>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</si>
  <si>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</si>
  <si>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</si>
  <si>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</si>
  <si>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</si>
  <si>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</si>
  <si>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</si>
  <si>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</si>
  <si>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</si>
  <si>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</si>
  <si>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</si>
  <si>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</si>
  <si>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</si>
  <si>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</si>
  <si>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</si>
  <si>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</si>
  <si>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</si>
  <si>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</si>
  <si>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</si>
  <si>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</si>
  <si>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</si>
  <si>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</si>
  <si>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</si>
  <si>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</si>
  <si>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</si>
  <si>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</si>
  <si>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</si>
  <si>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</si>
  <si>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</si>
  <si>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</si>
  <si>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</si>
  <si>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</si>
  <si>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</si>
  <si>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</si>
  <si>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</si>
  <si>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</si>
  <si>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</si>
  <si>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</si>
  <si>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</si>
  <si>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</si>
  <si>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</si>
  <si>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</si>
  <si>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</si>
  <si>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</si>
  <si>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</si>
  <si>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</si>
  <si>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</si>
  <si>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</si>
  <si>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</si>
  <si>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</si>
  <si>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</si>
  <si>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</si>
  <si>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</si>
  <si>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</si>
  <si>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</si>
  <si>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</si>
  <si>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</si>
  <si>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</si>
  <si>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</si>
  <si>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</si>
  <si>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</si>
  <si>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</si>
  <si>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</si>
  <si>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</si>
  <si>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</si>
  <si>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</si>
  <si>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</si>
  <si>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</si>
  <si>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</si>
  <si>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</si>
  <si>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</si>
  <si>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</si>
  <si>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</si>
  <si>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</si>
  <si>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</si>
  <si>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</si>
  <si>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</si>
  <si>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</si>
  <si>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</si>
  <si>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</si>
  <si>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</si>
  <si>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</si>
  <si>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</si>
  <si>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</si>
  <si>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</si>
  <si>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</si>
  <si>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</si>
  <si>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</si>
  <si>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</si>
  <si>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</si>
  <si>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</si>
  <si>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</si>
  <si>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</si>
  <si>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</si>
  <si>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</si>
  <si>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</si>
  <si>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</si>
  <si>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</si>
  <si>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</si>
  <si>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</si>
  <si>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</si>
  <si>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</si>
  <si>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</si>
  <si>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</si>
  <si>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</si>
  <si>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</si>
  <si>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</si>
  <si>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</si>
  <si>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</si>
  <si>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</si>
  <si>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</si>
  <si>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</si>
  <si>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</si>
  <si>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</si>
  <si>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</si>
  <si>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</si>
  <si>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</si>
  <si>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</si>
  <si>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</si>
  <si>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</si>
  <si>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</si>
  <si>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</si>
  <si>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</si>
  <si>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</si>
  <si>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</si>
  <si>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</si>
  <si>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</si>
  <si>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</si>
  <si>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</si>
  <si>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</si>
  <si>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</si>
  <si>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</si>
  <si>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</si>
  <si>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</si>
  <si>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</si>
  <si>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</si>
  <si>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</si>
  <si>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</si>
  <si>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</si>
  <si>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</si>
  <si>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</si>
  <si>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</si>
  <si>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</si>
  <si>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</si>
  <si>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</si>
  <si>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</si>
  <si>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</si>
  <si>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</si>
  <si>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</si>
  <si>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</si>
  <si>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</si>
  <si>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</si>
  <si>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</si>
  <si>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</si>
  <si>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</si>
  <si>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</si>
  <si>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</si>
  <si>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</si>
  <si>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</si>
  <si>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</si>
  <si>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</si>
  <si>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</si>
  <si>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</si>
  <si>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</si>
  <si>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</si>
  <si>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</si>
  <si>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</si>
  <si>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</si>
  <si>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</si>
  <si>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</si>
  <si>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</si>
  <si>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</si>
  <si>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</si>
  <si>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</si>
  <si>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</si>
  <si>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</si>
  <si>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</si>
  <si>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</si>
  <si>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</si>
  <si>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</si>
  <si>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</si>
  <si>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</si>
  <si>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</si>
  <si>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</si>
  <si>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</si>
  <si>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</si>
  <si>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</si>
  <si>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</si>
  <si>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</si>
  <si>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</si>
  <si>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</si>
  <si>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</si>
  <si>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</si>
  <si>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</si>
  <si>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</si>
  <si>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</si>
  <si>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</si>
  <si>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</si>
  <si>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</si>
  <si>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</si>
  <si>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</si>
  <si>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</si>
  <si>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</si>
  <si>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</si>
  <si>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</si>
  <si>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</si>
  <si>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</si>
  <si>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</si>
  <si>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</si>
  <si>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</si>
  <si>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</si>
  <si>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</si>
  <si>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</si>
  <si>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</si>
  <si>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</si>
  <si>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</si>
  <si>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</si>
  <si>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</si>
  <si>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</si>
  <si>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</si>
  <si>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</si>
  <si>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</si>
  <si>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</si>
  <si>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</si>
  <si>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</si>
  <si>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</si>
  <si>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</si>
  <si>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</si>
  <si>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</si>
  <si>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</si>
  <si>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</si>
  <si>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</si>
  <si>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</si>
  <si>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</si>
  <si>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</si>
  <si>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</si>
  <si>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</si>
  <si>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</si>
  <si>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</si>
  <si>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</si>
  <si>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</si>
  <si>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</si>
  <si>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</si>
  <si>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</si>
  <si>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</si>
  <si>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</si>
  <si>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</si>
  <si>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</si>
  <si>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</si>
  <si>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</si>
  <si>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</si>
  <si>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</si>
  <si>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</si>
  <si>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</si>
  <si>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</si>
  <si>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</si>
  <si>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</si>
  <si>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</si>
  <si>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</si>
  <si>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</si>
  <si>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</si>
  <si>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</si>
  <si>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</si>
  <si>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</si>
  <si>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</si>
  <si>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</si>
  <si>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</si>
  <si>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</si>
  <si>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</si>
  <si>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</si>
  <si>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</si>
  <si>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</si>
  <si>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</si>
  <si>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</si>
  <si>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</si>
  <si>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</si>
  <si>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</si>
  <si>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</si>
  <si>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</si>
  <si>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</si>
  <si>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</si>
  <si>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</si>
  <si>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</si>
  <si>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</si>
  <si>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</si>
  <si>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</si>
  <si>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</si>
  <si>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</si>
  <si>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</si>
  <si>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</si>
  <si>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</si>
  <si>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</si>
  <si>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</si>
  <si>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</si>
  <si>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</si>
  <si>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</si>
  <si>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</si>
  <si>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</si>
  <si>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</si>
  <si>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</si>
  <si>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</si>
  <si>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</si>
  <si>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</si>
  <si>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</si>
  <si>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</si>
  <si>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</si>
  <si>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</si>
  <si>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</si>
  <si>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</si>
  <si>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</si>
  <si>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</si>
  <si>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</si>
  <si>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</si>
  <si>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</si>
  <si>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</si>
  <si>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</si>
  <si>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</si>
  <si>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</si>
  <si>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</si>
  <si>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</si>
  <si>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</si>
  <si>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</si>
  <si>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</si>
  <si>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</si>
  <si>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</si>
  <si>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</si>
  <si>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</si>
  <si>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</si>
  <si>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</si>
  <si>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</si>
  <si>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</si>
  <si>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</si>
  <si>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</si>
  <si>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</si>
  <si>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</si>
  <si>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</si>
  <si>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</si>
  <si>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</si>
  <si>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</si>
  <si>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</si>
  <si>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</si>
  <si>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</si>
  <si>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</si>
  <si>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</si>
  <si>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</si>
  <si>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</si>
  <si>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</si>
  <si>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</si>
  <si>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</si>
  <si>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</si>
  <si>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</si>
  <si>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</si>
  <si>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</si>
  <si>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</si>
  <si>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</si>
  <si>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</si>
  <si>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</si>
  <si>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</si>
  <si>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</si>
  <si>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</si>
  <si>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</si>
  <si>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</si>
  <si>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</si>
  <si>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</si>
  <si>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</si>
  <si>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</si>
  <si>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</si>
  <si>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</si>
  <si>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</si>
  <si>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</si>
  <si>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</si>
  <si>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</si>
  <si>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</si>
  <si>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</si>
  <si>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</si>
  <si>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</si>
  <si>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</si>
  <si>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</si>
  <si>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</si>
  <si>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</si>
  <si>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</si>
  <si>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</si>
  <si>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</si>
  <si>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</si>
  <si>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</si>
  <si>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</si>
  <si>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</si>
  <si>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</si>
  <si>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</si>
  <si>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</si>
  <si>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</si>
  <si>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</si>
  <si>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</si>
  <si>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</si>
  <si>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</si>
  <si>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</si>
  <si>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</si>
  <si>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</si>
  <si>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</si>
  <si>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</si>
  <si>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</si>
  <si>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</si>
  <si>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</si>
  <si>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</si>
  <si>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</si>
  <si>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</si>
  <si>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</si>
  <si>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</si>
  <si>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</si>
  <si>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</si>
  <si>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</si>
  <si>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</si>
  <si>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</si>
  <si>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</si>
  <si>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</si>
  <si>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</si>
  <si>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</si>
  <si>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</si>
  <si>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</si>
  <si>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</si>
  <si>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</si>
  <si>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</si>
  <si>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</si>
  <si>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</si>
  <si>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</si>
  <si>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</si>
  <si>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</si>
  <si>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</si>
  <si>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</si>
  <si>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</si>
  <si>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</si>
  <si>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</si>
  <si>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</si>
  <si>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</si>
  <si>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</si>
  <si>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</si>
  <si>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</si>
  <si>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</si>
  <si>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</si>
  <si>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</si>
  <si>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</si>
  <si>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</si>
  <si>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</si>
  <si>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</si>
  <si>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</si>
  <si>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</si>
  <si>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</si>
  <si>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</si>
  <si>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</si>
  <si>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</si>
  <si>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</si>
  <si>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</si>
  <si>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</si>
  <si>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</si>
  <si>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</si>
  <si>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</si>
  <si>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</si>
  <si>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</si>
  <si>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</si>
  <si>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</si>
  <si>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</si>
  <si>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</si>
  <si>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</si>
  <si>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</si>
  <si>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</si>
  <si>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</si>
  <si>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</si>
  <si>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</si>
  <si>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</si>
  <si>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</si>
  <si>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</si>
  <si>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</si>
  <si>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</si>
  <si>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</si>
  <si>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</si>
  <si>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</si>
  <si>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</si>
  <si>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</si>
  <si>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</si>
  <si>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</si>
  <si>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</si>
  <si>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</si>
  <si>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</si>
  <si>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</si>
  <si>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</si>
  <si>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</si>
  <si>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</si>
  <si>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</si>
  <si>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</si>
  <si>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</si>
  <si>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</si>
  <si>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</si>
  <si>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</si>
  <si>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</si>
  <si>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</si>
  <si>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</si>
  <si>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</si>
  <si>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</si>
  <si>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</si>
  <si>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</si>
  <si>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</si>
  <si>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</si>
  <si>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</si>
  <si>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</si>
  <si>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</si>
  <si>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</si>
  <si>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</si>
  <si>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</si>
  <si>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</si>
  <si>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</si>
  <si>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</si>
  <si>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</si>
  <si>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</si>
  <si>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</si>
  <si>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</si>
  <si>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</si>
  <si>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</si>
  <si>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</si>
  <si>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</si>
  <si>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</si>
  <si>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</si>
  <si>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</si>
  <si>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</si>
  <si>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</si>
  <si>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</si>
  <si>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</si>
  <si>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</si>
  <si>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</si>
  <si>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</si>
  <si>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</si>
  <si>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</si>
  <si>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</si>
  <si>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</si>
  <si>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</si>
  <si>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</si>
  <si>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</si>
  <si>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</si>
  <si>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</si>
  <si>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</si>
  <si>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</si>
  <si>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</si>
  <si>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</si>
  <si>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</si>
  <si>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</si>
  <si>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</si>
  <si>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</si>
  <si>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</si>
  <si>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</si>
  <si>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</si>
  <si>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</si>
  <si>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</si>
  <si>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</si>
  <si>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</si>
  <si>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</si>
  <si>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</si>
  <si>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</si>
  <si>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</si>
  <si>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</si>
  <si>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</si>
  <si>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</si>
  <si>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</si>
  <si>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</si>
  <si>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</si>
  <si>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</si>
  <si>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</si>
  <si>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</si>
  <si>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</si>
  <si>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</si>
  <si>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</si>
  <si>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</si>
  <si>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</si>
  <si>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</si>
  <si>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</si>
  <si>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</si>
  <si>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</si>
  <si>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</si>
  <si>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</si>
  <si>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</si>
  <si>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</si>
  <si>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</si>
  <si>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</si>
  <si>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</si>
  <si>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</si>
  <si>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</si>
  <si>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</si>
  <si>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</si>
  <si>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</si>
  <si>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</si>
  <si>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</si>
  <si>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</si>
  <si>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</si>
  <si>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</si>
  <si>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</si>
  <si>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</si>
  <si>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</si>
  <si>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</si>
  <si>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</si>
  <si>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</si>
  <si>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</si>
  <si>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</si>
  <si>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</si>
  <si>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</si>
  <si>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</si>
  <si>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</si>
  <si>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</si>
  <si>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</si>
  <si>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</si>
  <si>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</si>
  <si>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</si>
  <si>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</si>
  <si>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</si>
  <si>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</si>
  <si>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</si>
  <si>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</si>
  <si>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</si>
  <si>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</si>
  <si>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</si>
  <si>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</si>
  <si>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</si>
  <si>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</si>
  <si>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</si>
  <si>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</si>
  <si>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</si>
  <si>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</si>
  <si>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</si>
  <si>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</si>
  <si>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</si>
  <si>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</si>
  <si>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</si>
  <si>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</si>
  <si>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</si>
  <si>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</si>
  <si>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</si>
  <si>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</si>
  <si>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</si>
  <si>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</si>
  <si>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</si>
  <si>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</si>
  <si>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</si>
  <si>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</si>
  <si>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</si>
  <si>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</si>
  <si>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</si>
  <si>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</si>
  <si>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</si>
  <si>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</si>
  <si>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</si>
  <si>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</si>
  <si>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</si>
  <si>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</si>
  <si>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</si>
  <si>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</si>
  <si>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</si>
  <si>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</si>
  <si>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</si>
  <si>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</si>
  <si>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</si>
  <si>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</si>
  <si>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</si>
  <si>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</si>
  <si>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</si>
  <si>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</si>
  <si>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</si>
  <si>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</si>
  <si>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</si>
  <si>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</si>
  <si>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</si>
  <si>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</si>
  <si>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</si>
  <si>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</si>
  <si>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</si>
  <si>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</si>
  <si>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</si>
  <si>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</si>
  <si>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</si>
  <si>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</si>
  <si>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</si>
  <si>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</si>
  <si>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</si>
  <si>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</si>
  <si>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</si>
  <si>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</si>
  <si>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</si>
  <si>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</si>
  <si>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</si>
  <si>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</si>
  <si>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</si>
  <si>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</si>
  <si>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</si>
  <si>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</si>
  <si>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</si>
  <si>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</si>
  <si>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</si>
  <si>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</si>
  <si>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</si>
  <si>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</si>
  <si>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</si>
  <si>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</si>
  <si>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</si>
  <si>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</si>
  <si>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</si>
  <si>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</si>
  <si>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</si>
  <si>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</si>
  <si>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</si>
  <si>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</si>
  <si>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</si>
  <si>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</si>
  <si>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</si>
  <si>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</si>
  <si>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</si>
  <si>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</si>
  <si>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</si>
  <si>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</si>
  <si>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</si>
  <si>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</si>
  <si>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</si>
  <si>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</si>
  <si>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</si>
  <si>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</si>
  <si>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</si>
  <si>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</si>
  <si>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</si>
  <si>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</si>
  <si>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</si>
  <si>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</si>
  <si>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</si>
  <si>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</si>
  <si>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</si>
  <si>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</si>
  <si>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</si>
  <si>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</si>
  <si>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</si>
  <si>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</si>
  <si>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</si>
  <si>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</si>
  <si>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</si>
  <si>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</si>
  <si>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</si>
  <si>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</si>
  <si>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</si>
  <si>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</si>
  <si>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</si>
  <si>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</si>
  <si>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</si>
  <si>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</si>
  <si>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</si>
  <si>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</si>
  <si>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</si>
  <si>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</si>
  <si>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</si>
  <si>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</si>
  <si>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</si>
  <si>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</si>
  <si>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</si>
  <si>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</si>
  <si>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</si>
  <si>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</si>
  <si>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</si>
  <si>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</si>
  <si>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</si>
  <si>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</si>
  <si>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</si>
  <si>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</si>
  <si>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</si>
  <si>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</si>
  <si>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</si>
  <si>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</si>
  <si>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</si>
  <si>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</si>
  <si>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</si>
  <si>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</si>
  <si>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</si>
  <si>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</si>
  <si>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</si>
  <si>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</si>
  <si>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</si>
  <si>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</si>
  <si>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</si>
  <si>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</si>
  <si>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</si>
  <si>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</si>
  <si>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</si>
  <si>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</si>
  <si>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</si>
  <si>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</si>
  <si>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</si>
  <si>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</si>
  <si>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</si>
  <si>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</si>
  <si>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</si>
  <si>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</si>
  <si>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</si>
  <si>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</si>
  <si>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</si>
  <si>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</si>
  <si>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</si>
  <si>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</si>
  <si>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</si>
  <si>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</si>
  <si>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</si>
  <si>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</si>
  <si>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</si>
  <si>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</si>
  <si>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</si>
  <si>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</si>
  <si>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</si>
  <si>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</si>
  <si>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</si>
  <si>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</si>
  <si>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</si>
  <si>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</si>
  <si>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</si>
  <si>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</si>
  <si>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</si>
  <si>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</si>
  <si>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</si>
  <si>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</si>
  <si>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</si>
  <si>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</si>
  <si>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</si>
  <si>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</si>
  <si>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</si>
  <si>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</si>
  <si>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</si>
  <si>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</si>
  <si>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</si>
  <si>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</si>
  <si>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</si>
  <si>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</si>
  <si>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</si>
  <si>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</si>
  <si>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</si>
  <si>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</si>
  <si>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</si>
  <si>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</si>
  <si>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</si>
  <si>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</si>
  <si>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</si>
  <si>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</si>
  <si>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</si>
  <si>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</si>
  <si>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</si>
  <si>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</si>
  <si>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</si>
  <si>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</si>
  <si>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</si>
  <si>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</si>
  <si>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</si>
  <si>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</si>
  <si>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</si>
  <si>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</si>
  <si>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</si>
  <si>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</si>
  <si>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</si>
  <si>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</si>
  <si>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</si>
  <si>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</si>
  <si>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</si>
  <si>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</si>
  <si>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</si>
  <si>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</si>
  <si>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</si>
  <si>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</si>
  <si>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</si>
  <si>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</si>
  <si>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</si>
  <si>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</si>
  <si>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</si>
  <si>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</si>
  <si>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</si>
  <si>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</si>
  <si>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</si>
  <si>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</si>
  <si>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</si>
  <si>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</si>
  <si>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</si>
  <si>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</si>
  <si>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</si>
  <si>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</si>
  <si>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</si>
  <si>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</si>
  <si>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</si>
  <si>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</si>
  <si>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</si>
  <si>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</si>
  <si>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</si>
  <si>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</si>
  <si>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</si>
  <si>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</si>
  <si>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</si>
  <si>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</si>
  <si>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</si>
  <si>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</si>
  <si>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</si>
  <si>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</si>
  <si>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</si>
  <si>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</si>
  <si>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</si>
  <si>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</si>
  <si>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</si>
  <si>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</si>
  <si>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</si>
  <si>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</si>
  <si>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</si>
  <si>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</si>
  <si>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</si>
  <si>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</si>
  <si>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</si>
  <si>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</si>
  <si>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</si>
  <si>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</si>
  <si>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</si>
  <si>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</si>
  <si>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</si>
  <si>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</si>
  <si>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</si>
  <si>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</si>
  <si>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</si>
  <si>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</si>
  <si>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</si>
  <si>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</si>
  <si>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</si>
  <si>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</si>
  <si>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</si>
  <si>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</si>
  <si>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</si>
  <si>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</si>
  <si>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</si>
  <si>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</si>
  <si>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</si>
  <si>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</si>
  <si>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</si>
  <si>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</si>
  <si>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</si>
  <si>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</si>
  <si>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</si>
  <si>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</si>
  <si>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</si>
  <si>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</si>
  <si>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</si>
  <si>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</si>
  <si>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</si>
  <si>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</si>
  <si>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</si>
  <si>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</si>
  <si>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</si>
  <si>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</si>
  <si>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</si>
  <si>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</si>
  <si>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</si>
  <si>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</si>
  <si>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</si>
  <si>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</si>
  <si>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</si>
  <si>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</si>
  <si>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</si>
  <si>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</si>
  <si>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</si>
  <si>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</si>
  <si>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</si>
  <si>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</si>
  <si>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</si>
  <si>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</si>
  <si>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</si>
  <si>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</si>
  <si>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</si>
  <si>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</si>
  <si>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</si>
  <si>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</si>
  <si>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</si>
  <si>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</si>
  <si>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</si>
  <si>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</si>
  <si>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</si>
  <si>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</si>
  <si>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</si>
  <si>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</si>
  <si>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</si>
  <si>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</si>
  <si>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</si>
  <si>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</si>
  <si>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</si>
  <si>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</si>
  <si>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</si>
  <si>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</si>
  <si>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</si>
  <si>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</si>
  <si>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</si>
  <si>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</si>
  <si>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</si>
  <si>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</si>
  <si>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</si>
  <si>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</si>
  <si>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</si>
  <si>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</si>
  <si>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</si>
  <si>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</si>
  <si>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</si>
  <si>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</si>
  <si>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</si>
  <si>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</si>
  <si>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</si>
  <si>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</si>
  <si>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</si>
  <si>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</si>
  <si>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</si>
  <si>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</si>
  <si>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</si>
  <si>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</si>
  <si>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</si>
  <si>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</si>
  <si>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</si>
  <si>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</si>
  <si>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</si>
  <si>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</si>
  <si>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</si>
  <si>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</si>
  <si>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</si>
  <si>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</si>
  <si>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</si>
  <si>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</si>
  <si>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</si>
  <si>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</si>
  <si>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</si>
  <si>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</si>
  <si>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</si>
  <si>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</si>
  <si>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</si>
  <si>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</si>
  <si>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</si>
  <si>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</si>
  <si>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</si>
  <si>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</si>
  <si>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</si>
  <si>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</si>
  <si>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</si>
  <si>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</si>
  <si>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</si>
  <si>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</si>
  <si>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</si>
  <si>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</si>
  <si>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</si>
  <si>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</si>
  <si>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</si>
  <si>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</si>
  <si>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</si>
  <si>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</si>
  <si>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</si>
  <si>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</si>
  <si>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</si>
  <si>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</si>
  <si>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</si>
  <si>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</si>
  <si>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</si>
  <si>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</si>
  <si>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</si>
  <si>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</si>
  <si>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</si>
  <si>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</si>
  <si>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</si>
  <si>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</si>
  <si>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</si>
  <si>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</si>
  <si>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</si>
  <si>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</si>
  <si>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</si>
  <si>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</si>
  <si>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</si>
  <si>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</si>
  <si>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</si>
  <si>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</si>
  <si>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</si>
  <si>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</si>
  <si>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</si>
  <si>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</si>
  <si>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</si>
  <si>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</si>
  <si>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</si>
  <si>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</si>
  <si>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</si>
  <si>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</si>
  <si>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</si>
  <si>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</si>
  <si>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</si>
  <si>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</si>
  <si>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</si>
  <si>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</si>
  <si>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</si>
  <si>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</si>
  <si>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</si>
  <si>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</si>
  <si>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</si>
  <si>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</si>
  <si>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</si>
  <si>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</si>
  <si>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</si>
  <si>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</si>
  <si>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</si>
  <si>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</si>
  <si>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</si>
  <si>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</si>
  <si>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</si>
  <si>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</si>
  <si>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</si>
  <si>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</si>
  <si>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</si>
  <si>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</si>
  <si>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</si>
  <si>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</si>
  <si>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</si>
  <si>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</si>
  <si>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</si>
  <si>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</si>
  <si>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</si>
  <si>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</si>
  <si>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</si>
  <si>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</si>
  <si>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</si>
  <si>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</si>
  <si>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</si>
  <si>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</si>
  <si>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</si>
  <si>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</si>
  <si>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</si>
  <si>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</si>
  <si>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</si>
  <si>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</si>
  <si>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</si>
  <si>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</si>
  <si>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</si>
  <si>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</si>
  <si>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</si>
  <si>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</si>
  <si>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</si>
  <si>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</si>
  <si>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</si>
  <si>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</si>
  <si>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</si>
  <si>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</si>
  <si>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</si>
  <si>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</si>
  <si>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</si>
  <si>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</si>
  <si>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</si>
  <si>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</si>
  <si>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</si>
  <si>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</si>
  <si>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</si>
  <si>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</si>
  <si>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</si>
  <si>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</si>
  <si>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</si>
  <si>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</si>
  <si>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</si>
  <si>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</si>
  <si>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</si>
  <si>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</si>
  <si>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</si>
  <si>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</si>
  <si>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</si>
  <si>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</si>
  <si>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</si>
  <si>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</si>
  <si>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</si>
  <si>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</si>
  <si>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</si>
  <si>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</si>
  <si>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</si>
  <si>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</si>
  <si>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</si>
  <si>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</si>
  <si>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</si>
  <si>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</si>
  <si>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</si>
  <si>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</si>
  <si>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</si>
  <si>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</si>
  <si>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</si>
  <si>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</si>
  <si>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</si>
  <si>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</si>
  <si>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</si>
  <si>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</si>
  <si>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</si>
  <si>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</si>
  <si>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</si>
  <si>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</si>
  <si>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</si>
  <si>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</si>
  <si>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</si>
  <si>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</si>
  <si>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</si>
  <si>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</si>
  <si>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</si>
  <si>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</si>
  <si>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</si>
  <si>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</si>
  <si>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</si>
  <si>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</si>
  <si>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</si>
  <si>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</si>
  <si>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</si>
  <si>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</si>
  <si>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</si>
  <si>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</si>
  <si>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</si>
  <si>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</si>
  <si>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</si>
  <si>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</si>
  <si>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</si>
  <si>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</si>
  <si>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</si>
  <si>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</si>
  <si>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</si>
  <si>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</si>
  <si>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</si>
  <si>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</si>
  <si>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</si>
  <si>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</si>
  <si>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</si>
  <si>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</si>
  <si>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</si>
  <si>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</si>
  <si>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</si>
  <si>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</si>
  <si>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</si>
  <si>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</si>
  <si>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</si>
  <si>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</si>
  <si>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En fonction des informations saisies : nombre de contenants à utiliser</t>
  </si>
  <si>
    <t>Service à la pièce ou à la part</t>
  </si>
  <si>
    <t>CUISSES DE POULET</t>
  </si>
  <si>
    <t>Effectif</t>
  </si>
  <si>
    <t xml:space="preserve">Unités </t>
  </si>
  <si>
    <t xml:space="preserve">Quoi </t>
  </si>
  <si>
    <t>A conditionner</t>
  </si>
  <si>
    <t xml:space="preserve">Contenants </t>
  </si>
  <si>
    <t>Nb de Pièces p.p</t>
  </si>
  <si>
    <t>cuisses</t>
  </si>
  <si>
    <t>Dans 1 contenant</t>
  </si>
  <si>
    <t xml:space="preserve">Contenant Nb de Parts </t>
  </si>
  <si>
    <t>dans 1 contenant</t>
  </si>
  <si>
    <t>saisissez vos valeurs dans les cellules jaunes</t>
  </si>
  <si>
    <t>Service au poids ou au volume</t>
  </si>
  <si>
    <t>SAUCE</t>
  </si>
  <si>
    <t>⑥ Poids ou Volume</t>
  </si>
  <si>
    <t>⑦ g.kg.L.dl.cl.ml</t>
  </si>
  <si>
    <t>Pois ou volume  p.p.</t>
  </si>
  <si>
    <t>kg</t>
  </si>
  <si>
    <t>⑥ Poids ou Volume n'oubliez pas de réduire ou d'augmenter les décimales  (+ ou - de 0 ) dans cette colonne  &gt;  50 g  est plus facile à lire que  50.000 g</t>
  </si>
  <si>
    <t xml:space="preserve">⑦ g.kg.L.dl.cl.ml précisez . En fonction de ce que vous saisissez les calculs seront différents </t>
  </si>
  <si>
    <t>&lt; largeurs de colonnes pour un affichage correct</t>
  </si>
  <si>
    <t>&lt; largeurs de colonnes sur votre feuille</t>
  </si>
  <si>
    <t>AGNEAU : Sauté d'agneau sans os épaule collier</t>
  </si>
  <si>
    <t>Gastros</t>
  </si>
  <si>
    <t>morceaux</t>
  </si>
  <si>
    <t>Saucières</t>
  </si>
  <si>
    <t>Estimation pour le service</t>
  </si>
  <si>
    <t>PATISSERIE</t>
  </si>
  <si>
    <t>Tarte aux pomme</t>
  </si>
  <si>
    <t>A servir</t>
  </si>
  <si>
    <t>Nb de parts p.p</t>
  </si>
  <si>
    <t>1 tarte =</t>
  </si>
  <si>
    <t>Crème Anglaise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</si>
</sst>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164" formatCode="d\ mmmm\ yyyy"/>
    <numFmt numFmtId="165" formatCode="0.000"/>
    <numFmt numFmtId="166" formatCode="0&quot;  Clients&quot;"/>
    <numFmt numFmtId="167" formatCode="d\-mmm\-yy\ hh:mm"/>
    <numFmt numFmtId="168" formatCode="0&quot;  Adultes&quot;"/>
    <numFmt numFmtId="169" formatCode="_-* #,##0.00\ _€_-;\-* #,##0.00\ _€_-;_-* &quot;-&quot;??\ _€_-;_-@_-"/>
    <numFmt numFmtId="170" formatCode="_-* #,##0.00\ [$€-1]_-;\-* #,##0.00\ [$€-1]_-;_-* &quot;-&quot;??\ [$€-1]_-"/>
    <numFmt numFmtId="171" formatCode="dddd\ d\ mmmm\ yyyy\ \-\ hh:mm"/>
    <numFmt numFmtId="172" formatCode="#,##0.00\ &quot;€&quot;"/>
    <numFmt numFmtId="173" formatCode="dddd\ d\ mmmm\ yyyy\ "/>
    <numFmt numFmtId="174" formatCode="0.000&quot; Kg&quot;"/>
    <numFmt numFmtId="175" formatCode="0.0&quot; %&quot;"/>
    <numFmt numFmtId="176" formatCode="0.00\ &quot; cm³&quot;"/>
    <numFmt numFmtId="177" formatCode="&quot;Col.&quot;0"/>
    <numFmt numFmtId="178" formatCode="&quot;Poids portion&quot;\ 0.000&quot; Kg&quot;"/>
    <numFmt numFmtId="179" formatCode="0&quot; %&quot;"/>
    <numFmt numFmtId="180" formatCode="0.000&quot;Kg&quot;"/>
    <numFmt numFmtId="181" formatCode="0.00&quot;Kg&quot;"/>
    <numFmt numFmtId="182" formatCode="0.0"/>
    <numFmt numFmtId="183" formatCode="0.0&quot; g&quot;"/>
    <numFmt numFmtId="184" formatCode="0&quot;%&quot;"/>
    <numFmt numFmtId="185" formatCode="dddd\ dd\ mmmm\ yyyy"/>
    <numFmt numFmtId="186" formatCode="hh&quot;H&quot;:mm&quot; mn&quot;"/>
    <numFmt numFmtId="187" formatCode="0.0&quot;Kg&quot;"/>
    <numFmt numFmtId="188" formatCode="0&quot; Mx&quot;"/>
    <numFmt numFmtId="189" formatCode="0.00&quot; Mx&quot;"/>
    <numFmt numFmtId="190" formatCode="0.000&quot; L&quot;"/>
    <numFmt numFmtId="191" formatCode="0&quot;Kg&quot;"/>
    <numFmt numFmtId="192" formatCode="#,##0.000"/>
    <numFmt numFmtId="193" formatCode="[$-F800]dddd\,\ mmmm\ dd\,\ yyyy"/>
    <numFmt numFmtId="194" formatCode="dddd\ mm\ mmm\ yyyy\ \-\ hh&quot;H&quot;mm"/>
    <numFmt numFmtId="195" formatCode="h&quot; H &quot;mm;@"/>
    <numFmt numFmtId="196" formatCode="&quot;Semaine N °&quot;0"/>
    <numFmt numFmtId="197" formatCode="0&quot; g&quot;"/>
    <numFmt numFmtId="198" formatCode="0.00\ &quot; cm²&quot;"/>
    <numFmt numFmtId="199" formatCode="0&quot; cm&quot;"/>
    <numFmt numFmtId="200" formatCode="0.0&quot; cm&quot;"/>
    <numFmt numFmtId="201" formatCode="0.0&quot; mm&quot;"/>
    <numFmt numFmtId="202" formatCode="0.00&quot; cm&quot;"/>
    <numFmt numFmtId="203" formatCode="#,##0&quot; cl&quot;"/>
    <numFmt numFmtId="204" formatCode="0.0000"/>
    <numFmt numFmtId="205" formatCode="#,##0&quot; grs&quot;"/>
    <numFmt numFmtId="206" formatCode="#,##0&quot; dl&quot;"/>
    <numFmt numFmtId="207" formatCode="[h]&quot;H&quot;mm"/>
    <numFmt numFmtId="208" formatCode="0.0%"/>
    <numFmt numFmtId="209" formatCode="0&quot; gr&quot;"/>
    <numFmt numFmtId="210" formatCode="0.0&quot; gr&quot;"/>
    <numFmt numFmtId="211" formatCode="0&quot; Kg&quot;"/>
    <numFmt numFmtId="212" formatCode="0.00&quot; Kg&quot;"/>
    <numFmt numFmtId="213" formatCode="0.000\K\g"/>
    <numFmt numFmtId="214" formatCode="0&quot; Cont.&quot;"/>
    <numFmt numFmtId="215" formatCode="\+\ 0.0;\-\ 0.0"/>
    <numFmt numFmtId="216" formatCode="\+\ 0.000&quot; Kg&quot;;\-\ 0.000&quot; Kg&quot;"/>
  </numFmts>
  <fonts count="686">
    <font>
      <sz val="10"/>
      <name val="Arial"/>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MS Sans Serif"/>
    </font>
    <font>
      <sz val="8"/>
      <name val="Arial"/>
      <family val="2"/>
    </font>
    <font>
      <sz val="10"/>
      <name val="MS Sans Serif"/>
      <family val="2"/>
    </font>
    <font>
      <sz val="10"/>
      <name val="Arial"/>
      <family val="2"/>
    </font>
    <font>
      <b/>
      <sz val="8"/>
      <color indexed="12"/>
      <name val="Tahoma"/>
      <family val="2"/>
    </font>
    <font>
      <sz val="8"/>
      <color indexed="81"/>
      <name val="Tahoma"/>
      <family val="2"/>
    </font>
    <font>
      <b/>
      <sz val="8"/>
      <color indexed="10"/>
      <name val="Tahoma"/>
      <family val="2"/>
    </font>
    <font>
      <b/>
      <sz val="10"/>
      <color indexed="10"/>
      <name val="Tahoma"/>
      <family val="2"/>
    </font>
    <font>
      <sz val="10"/>
      <color indexed="81"/>
      <name val="Tahoma"/>
      <family val="2"/>
    </font>
    <font>
      <b/>
      <sz val="10"/>
      <color indexed="81"/>
      <name val="Tahoma"/>
      <family val="2"/>
    </font>
    <font>
      <sz val="8"/>
      <color indexed="12"/>
      <name val="Tahoma"/>
      <family val="2"/>
    </font>
    <font>
      <b/>
      <sz val="8"/>
      <color indexed="81"/>
      <name val="Tahoma"/>
      <family val="2"/>
    </font>
    <font>
      <b/>
      <sz val="10"/>
      <color indexed="17"/>
      <name val="Tahoma"/>
      <family val="2"/>
    </font>
    <font>
      <sz val="10"/>
      <color indexed="12"/>
      <name val="Tahoma"/>
      <family val="2"/>
    </font>
    <font>
      <b/>
      <sz val="10"/>
      <color indexed="12"/>
      <name val="Tahoma"/>
      <family val="2"/>
    </font>
    <font>
      <sz val="10"/>
      <color indexed="10"/>
      <name val="Tahoma"/>
      <family val="2"/>
    </font>
    <font>
      <sz val="10"/>
      <color indexed="17"/>
      <name val="Tahoma"/>
      <family val="2"/>
    </font>
    <font>
      <b/>
      <sz val="12"/>
      <color indexed="10"/>
      <name val="Tahoma"/>
      <family val="2"/>
    </font>
    <font>
      <sz val="10"/>
      <color indexed="8"/>
      <name val="Tahoma"/>
      <family val="2"/>
    </font>
    <font>
      <b/>
      <sz val="12"/>
      <color indexed="17"/>
      <name val="Tahoma"/>
      <family val="2"/>
    </font>
    <font>
      <sz val="12"/>
      <color indexed="17"/>
      <name val="Tahoma"/>
      <family val="2"/>
    </font>
    <font>
      <sz val="8"/>
      <color indexed="10"/>
      <name val="Tahoma"/>
      <family val="2"/>
    </font>
    <font>
      <sz val="18"/>
      <name val="Calibri"/>
      <family val="2"/>
      <scheme val="minor"/>
    </font>
    <font>
      <sz val="8"/>
      <name val="Calibri"/>
      <family val="2"/>
      <scheme val="minor"/>
    </font>
    <font>
      <b/>
      <sz val="12"/>
      <color indexed="12"/>
      <name val="Tahoma"/>
      <family val="2"/>
    </font>
    <font>
      <sz val="12"/>
      <color indexed="12"/>
      <name val="Tahoma"/>
      <family val="2"/>
    </font>
    <font>
      <sz val="12"/>
      <color indexed="10"/>
      <name val="Tahoma"/>
      <family val="2"/>
    </font>
    <font>
      <sz val="18"/>
      <color theme="0"/>
      <name val="Arial"/>
      <family val="2"/>
    </font>
    <font>
      <u/>
      <sz val="10"/>
      <color theme="10"/>
      <name val="Arial"/>
      <family val="2"/>
    </font>
    <font>
      <sz val="16"/>
      <name val="Calibri"/>
      <family val="2"/>
      <scheme val="minor"/>
    </font>
    <font>
      <sz val="10"/>
      <name val="Calibri"/>
      <family val="2"/>
      <scheme val="minor"/>
    </font>
    <font>
      <sz val="16"/>
      <color indexed="9"/>
      <name val="Calibri"/>
      <family val="2"/>
      <scheme val="minor"/>
    </font>
    <font>
      <sz val="16"/>
      <color indexed="45"/>
      <name val="Calibri"/>
      <family val="2"/>
      <scheme val="minor"/>
    </font>
    <font>
      <sz val="14"/>
      <name val="Calibri"/>
      <family val="2"/>
      <scheme val="minor"/>
    </font>
    <font>
      <i/>
      <sz val="14"/>
      <name val="Calibri"/>
      <family val="2"/>
      <scheme val="minor"/>
    </font>
    <font>
      <sz val="11"/>
      <color theme="1"/>
      <name val="Calibri"/>
      <family val="2"/>
      <scheme val="minor"/>
    </font>
    <font>
      <sz val="11"/>
      <color theme="1"/>
      <name val="Calibri"/>
      <family val="2"/>
    </font>
    <font>
      <b/>
      <sz val="14"/>
      <name val="Calibri"/>
      <family val="2"/>
      <scheme val="minor"/>
    </font>
    <font>
      <b/>
      <sz val="14"/>
      <color rgb="FFFF0000"/>
      <name val="Calibri"/>
      <family val="2"/>
      <scheme val="minor"/>
    </font>
    <font>
      <u/>
      <sz val="10"/>
      <color indexed="12"/>
      <name val="Arial"/>
      <family val="2"/>
    </font>
    <font>
      <b/>
      <sz val="16"/>
      <name val="Calibri"/>
      <family val="2"/>
      <scheme val="minor"/>
    </font>
    <font>
      <b/>
      <sz val="14"/>
      <color theme="0"/>
      <name val="Calibri"/>
      <family val="2"/>
      <scheme val="minor"/>
    </font>
    <font>
      <u/>
      <sz val="11"/>
      <color theme="10"/>
      <name val="Calibri"/>
      <family val="2"/>
      <scheme val="minor"/>
    </font>
    <font>
      <b/>
      <sz val="16"/>
      <color rgb="FFFF0000"/>
      <name val="Calibri"/>
      <family val="2"/>
      <scheme val="minor"/>
    </font>
    <font>
      <sz val="9"/>
      <name val="Times New Roman"/>
      <family val="1"/>
    </font>
    <font>
      <sz val="10"/>
      <color theme="0"/>
      <name val="Arial"/>
      <family val="2"/>
    </font>
    <font>
      <b/>
      <sz val="16"/>
      <color theme="0"/>
      <name val="Calibri"/>
      <family val="2"/>
      <scheme val="minor"/>
    </font>
    <font>
      <b/>
      <sz val="14"/>
      <color rgb="FF0000FF"/>
      <name val="Calibri"/>
      <family val="2"/>
      <scheme val="minor"/>
    </font>
    <font>
      <sz val="14"/>
      <color theme="0"/>
      <name val="Calibri"/>
      <family val="2"/>
      <scheme val="minor"/>
    </font>
    <font>
      <sz val="16"/>
      <color rgb="FFFF0000"/>
      <name val="Calibri"/>
      <family val="2"/>
      <scheme val="minor"/>
    </font>
    <font>
      <sz val="16"/>
      <color rgb="FF0000FF"/>
      <name val="Calibri"/>
      <family val="2"/>
      <scheme val="minor"/>
    </font>
    <font>
      <sz val="16"/>
      <color theme="0"/>
      <name val="Calibri"/>
      <family val="2"/>
      <scheme val="minor"/>
    </font>
    <font>
      <i/>
      <sz val="14"/>
      <color theme="0"/>
      <name val="Calibri"/>
      <family val="2"/>
      <scheme val="minor"/>
    </font>
    <font>
      <b/>
      <sz val="16"/>
      <color rgb="FFFFFF00"/>
      <name val="Calibri"/>
      <family val="2"/>
      <scheme val="minor"/>
    </font>
    <font>
      <b/>
      <sz val="11"/>
      <color theme="0"/>
      <name val="Calibri"/>
      <family val="2"/>
      <scheme val="minor"/>
    </font>
    <font>
      <b/>
      <sz val="8"/>
      <color theme="0"/>
      <name val="Calibri"/>
      <family val="2"/>
      <scheme val="minor"/>
    </font>
    <font>
      <b/>
      <sz val="8"/>
      <name val="Calibri"/>
      <family val="2"/>
      <scheme val="minor"/>
    </font>
    <font>
      <b/>
      <sz val="9"/>
      <name val="Calibri"/>
      <family val="2"/>
      <scheme val="minor"/>
    </font>
    <font>
      <b/>
      <sz val="10"/>
      <name val="Calibri"/>
      <family val="2"/>
      <scheme val="minor"/>
    </font>
    <font>
      <b/>
      <i/>
      <sz val="14"/>
      <name val="Calibri"/>
      <family val="2"/>
      <scheme val="minor"/>
    </font>
    <font>
      <i/>
      <sz val="11"/>
      <color theme="0"/>
      <name val="Calibri"/>
      <family val="2"/>
      <scheme val="minor"/>
    </font>
    <font>
      <i/>
      <sz val="12"/>
      <color theme="0"/>
      <name val="Calibri"/>
      <family val="2"/>
      <scheme val="minor"/>
    </font>
    <font>
      <b/>
      <sz val="16"/>
      <color rgb="FF92D050"/>
      <name val="Calibri"/>
      <family val="2"/>
      <scheme val="minor"/>
    </font>
    <font>
      <sz val="11"/>
      <color indexed="8"/>
      <name val="Calibri"/>
      <family val="2"/>
    </font>
    <font>
      <b/>
      <sz val="14"/>
      <color rgb="FF0070C0"/>
      <name val="Calibri"/>
      <family val="2"/>
      <scheme val="minor"/>
    </font>
    <font>
      <b/>
      <sz val="18"/>
      <name val="Calibri"/>
      <family val="2"/>
      <scheme val="minor"/>
    </font>
    <font>
      <sz val="22"/>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b/>
      <sz val="14"/>
      <color theme="9" tint="-0.249977111117893"/>
      <name val="Calibri"/>
      <family val="2"/>
      <scheme val="minor"/>
    </font>
    <font>
      <b/>
      <sz val="14"/>
      <color theme="6" tint="-0.249977111117893"/>
      <name val="Calibri"/>
      <family val="2"/>
      <scheme val="minor"/>
    </font>
    <font>
      <sz val="10"/>
      <color rgb="FF00B050"/>
      <name val="Calibri"/>
      <family val="2"/>
      <scheme val="minor"/>
    </font>
    <font>
      <b/>
      <sz val="14"/>
      <color rgb="FF339933"/>
      <name val="Calibri"/>
      <family val="2"/>
      <scheme val="minor"/>
    </font>
    <font>
      <b/>
      <sz val="10"/>
      <color theme="9" tint="-0.249977111117893"/>
      <name val="Calibri"/>
      <family val="2"/>
      <scheme val="minor"/>
    </font>
    <font>
      <b/>
      <sz val="22"/>
      <color rgb="FF92D050"/>
      <name val="Verdana"/>
      <family val="2"/>
    </font>
    <font>
      <sz val="22"/>
      <color theme="0"/>
      <name val="Verdana"/>
      <family val="2"/>
    </font>
    <font>
      <sz val="18"/>
      <color rgb="FF7030A0"/>
      <name val="Arial"/>
      <family val="2"/>
    </font>
    <font>
      <b/>
      <sz val="20"/>
      <color theme="0"/>
      <name val="Calibri"/>
      <family val="2"/>
      <scheme val="minor"/>
    </font>
    <font>
      <sz val="22"/>
      <color theme="1"/>
      <name val="Verdana"/>
      <family val="2"/>
    </font>
    <font>
      <b/>
      <u/>
      <sz val="28"/>
      <color theme="10"/>
      <name val="Calibri"/>
      <family val="2"/>
      <scheme val="minor"/>
    </font>
    <font>
      <b/>
      <sz val="22"/>
      <color rgb="FF92D050"/>
      <name val="Arial"/>
      <family val="2"/>
    </font>
    <font>
      <i/>
      <sz val="22"/>
      <color theme="0"/>
      <name val="Verdana"/>
      <family val="2"/>
    </font>
    <font>
      <b/>
      <sz val="22"/>
      <color theme="0"/>
      <name val="Arial"/>
      <family val="2"/>
    </font>
    <font>
      <sz val="8"/>
      <color indexed="53"/>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12"/>
      <color theme="1"/>
      <name val="Calibri"/>
      <family val="2"/>
      <scheme val="minor"/>
    </font>
    <font>
      <sz val="12"/>
      <color theme="0"/>
      <name val="Calibri"/>
      <family val="2"/>
      <scheme val="minor"/>
    </font>
    <font>
      <b/>
      <sz val="24"/>
      <color rgb="FFFFFF00"/>
      <name val="Calibri"/>
      <family val="2"/>
      <scheme val="minor"/>
    </font>
    <font>
      <b/>
      <sz val="14"/>
      <color theme="1"/>
      <name val="Calibri"/>
      <family val="2"/>
      <scheme val="minor"/>
    </font>
    <font>
      <b/>
      <sz val="14"/>
      <color rgb="FFFFFF00"/>
      <name val="Calibri"/>
      <family val="2"/>
      <scheme val="minor"/>
    </font>
    <font>
      <sz val="16"/>
      <color rgb="FFFFFF00"/>
      <name val="Calibri"/>
      <family val="2"/>
      <scheme val="minor"/>
    </font>
    <font>
      <i/>
      <sz val="16"/>
      <color theme="0"/>
      <name val="Calibri"/>
      <family val="2"/>
      <scheme val="minor"/>
    </font>
    <font>
      <sz val="12"/>
      <name val="Calibri"/>
      <family val="2"/>
      <scheme val="minor"/>
    </font>
    <font>
      <sz val="12"/>
      <color rgb="FF0000FF"/>
      <name val="Calibri"/>
      <family val="2"/>
      <scheme val="minor"/>
    </font>
    <font>
      <sz val="12"/>
      <color rgb="FFC00000"/>
      <name val="Calibri"/>
      <family val="2"/>
      <scheme val="minor"/>
    </font>
    <font>
      <b/>
      <sz val="12"/>
      <name val="Calibri"/>
      <family val="2"/>
      <scheme val="minor"/>
    </font>
    <font>
      <b/>
      <sz val="12"/>
      <color indexed="16"/>
      <name val="Calibri"/>
      <family val="2"/>
      <scheme val="minor"/>
    </font>
    <font>
      <b/>
      <sz val="11"/>
      <name val="Calibri"/>
      <family val="2"/>
      <scheme val="minor"/>
    </font>
    <font>
      <b/>
      <sz val="12"/>
      <color rgb="FFFF0000"/>
      <name val="Calibri"/>
      <family val="2"/>
      <scheme val="minor"/>
    </font>
    <font>
      <b/>
      <sz val="12"/>
      <color indexed="12"/>
      <name val="Calibri"/>
      <family val="2"/>
      <scheme val="minor"/>
    </font>
    <font>
      <b/>
      <sz val="12"/>
      <color rgb="FFC00000"/>
      <name val="Calibri"/>
      <family val="2"/>
      <scheme val="minor"/>
    </font>
    <font>
      <i/>
      <sz val="12"/>
      <name val="Calibri"/>
      <family val="2"/>
      <scheme val="minor"/>
    </font>
    <font>
      <b/>
      <i/>
      <sz val="16"/>
      <name val="Calibri"/>
      <family val="2"/>
      <scheme val="minor"/>
    </font>
    <font>
      <b/>
      <sz val="16"/>
      <color rgb="FF0000FF"/>
      <name val="Calibri"/>
      <family val="2"/>
      <scheme val="minor"/>
    </font>
    <font>
      <b/>
      <sz val="16"/>
      <color rgb="FF0070C0"/>
      <name val="Calibri"/>
      <family val="2"/>
      <scheme val="minor"/>
    </font>
    <font>
      <sz val="11"/>
      <name val="Calibri"/>
      <family val="2"/>
      <scheme val="minor"/>
    </font>
    <font>
      <sz val="14"/>
      <color theme="1"/>
      <name val="Calibri"/>
      <family val="2"/>
      <scheme val="minor"/>
    </font>
    <font>
      <b/>
      <sz val="11"/>
      <color indexed="16"/>
      <name val="Calibri"/>
      <family val="2"/>
      <scheme val="minor"/>
    </font>
    <font>
      <sz val="12"/>
      <color rgb="FF800000"/>
      <name val="Calibri"/>
      <family val="2"/>
      <scheme val="minor"/>
    </font>
    <font>
      <b/>
      <sz val="14"/>
      <color indexed="16"/>
      <name val="Calibri"/>
      <family val="2"/>
      <scheme val="minor"/>
    </font>
    <font>
      <b/>
      <sz val="12"/>
      <color rgb="FF800000"/>
      <name val="Calibri"/>
      <family val="2"/>
      <scheme val="minor"/>
    </font>
    <font>
      <b/>
      <sz val="14"/>
      <color rgb="FF800000"/>
      <name val="Calibri"/>
      <family val="2"/>
      <scheme val="minor"/>
    </font>
    <font>
      <b/>
      <sz val="9"/>
      <color indexed="81"/>
      <name val="Tahoma"/>
      <family val="2"/>
    </font>
    <font>
      <sz val="9"/>
      <color indexed="81"/>
      <name val="Tahoma"/>
      <family val="2"/>
    </font>
    <font>
      <sz val="11"/>
      <color indexed="10"/>
      <name val="Tahoma"/>
      <family val="2"/>
    </font>
    <font>
      <sz val="11"/>
      <color indexed="81"/>
      <name val="Tahoma"/>
      <family val="2"/>
    </font>
    <font>
      <sz val="11"/>
      <color indexed="12"/>
      <name val="Calibri Light"/>
      <family val="2"/>
    </font>
    <font>
      <sz val="11"/>
      <name val="Calibri Light"/>
      <family val="2"/>
    </font>
    <font>
      <b/>
      <sz val="12"/>
      <color theme="0"/>
      <name val="Calibri"/>
      <family val="2"/>
      <scheme val="minor"/>
    </font>
    <font>
      <sz val="18"/>
      <color theme="0"/>
      <name val="Calibri"/>
      <family val="2"/>
      <scheme val="minor"/>
    </font>
    <font>
      <sz val="10"/>
      <color theme="0"/>
      <name val="Calibri"/>
      <family val="2"/>
      <scheme val="minor"/>
    </font>
    <font>
      <sz val="20"/>
      <name val="Calibri"/>
      <family val="2"/>
      <scheme val="minor"/>
    </font>
    <font>
      <b/>
      <sz val="25"/>
      <name val="Calibri"/>
      <family val="2"/>
      <scheme val="minor"/>
    </font>
    <font>
      <sz val="12"/>
      <color indexed="9"/>
      <name val="Calibri"/>
      <family val="2"/>
      <scheme val="minor"/>
    </font>
    <font>
      <sz val="12"/>
      <color indexed="45"/>
      <name val="Calibri"/>
      <family val="2"/>
      <scheme val="minor"/>
    </font>
    <font>
      <sz val="10"/>
      <color indexed="9"/>
      <name val="Calibri"/>
      <family val="2"/>
      <scheme val="minor"/>
    </font>
    <font>
      <sz val="10"/>
      <color indexed="45"/>
      <name val="Calibri"/>
      <family val="2"/>
      <scheme val="minor"/>
    </font>
    <font>
      <sz val="8"/>
      <color indexed="45"/>
      <name val="Calibri"/>
      <family val="2"/>
      <scheme val="minor"/>
    </font>
    <font>
      <sz val="8"/>
      <color indexed="9"/>
      <name val="Calibri"/>
      <family val="2"/>
      <scheme val="minor"/>
    </font>
    <font>
      <b/>
      <sz val="10"/>
      <color theme="0"/>
      <name val="Calibri"/>
      <family val="2"/>
      <scheme val="minor"/>
    </font>
    <font>
      <b/>
      <sz val="10"/>
      <color indexed="16"/>
      <name val="Calibri"/>
      <family val="2"/>
      <scheme val="minor"/>
    </font>
    <font>
      <b/>
      <sz val="8"/>
      <color rgb="FFFF0000"/>
      <name val="Calibri"/>
      <family val="2"/>
      <scheme val="minor"/>
    </font>
    <font>
      <b/>
      <sz val="10"/>
      <color rgb="FF0000FF"/>
      <name val="Calibri"/>
      <family val="2"/>
      <scheme val="minor"/>
    </font>
    <font>
      <b/>
      <sz val="10"/>
      <color rgb="FFC00000"/>
      <name val="Calibri"/>
      <family val="2"/>
      <scheme val="minor"/>
    </font>
    <font>
      <sz val="9"/>
      <name val="Calibri"/>
      <family val="2"/>
      <scheme val="minor"/>
    </font>
    <font>
      <b/>
      <sz val="8"/>
      <color rgb="FFC00000"/>
      <name val="Calibri"/>
      <family val="2"/>
      <scheme val="minor"/>
    </font>
    <font>
      <b/>
      <sz val="8"/>
      <color rgb="FF0000FF"/>
      <name val="Calibri"/>
      <family val="2"/>
      <scheme val="minor"/>
    </font>
    <font>
      <b/>
      <sz val="10"/>
      <color indexed="12"/>
      <name val="Calibri"/>
      <family val="2"/>
      <scheme val="minor"/>
    </font>
    <font>
      <b/>
      <sz val="10"/>
      <color indexed="10"/>
      <name val="Calibri"/>
      <family val="2"/>
      <scheme val="minor"/>
    </font>
    <font>
      <sz val="7"/>
      <name val="Calibri"/>
      <family val="2"/>
      <scheme val="minor"/>
    </font>
    <font>
      <b/>
      <sz val="15"/>
      <name val="Calibri"/>
      <family val="2"/>
      <scheme val="minor"/>
    </font>
    <font>
      <sz val="8"/>
      <color theme="1"/>
      <name val="Calibri"/>
      <family val="2"/>
      <scheme val="minor"/>
    </font>
    <font>
      <sz val="10"/>
      <color theme="1"/>
      <name val="Calibri"/>
      <family val="2"/>
      <scheme val="minor"/>
    </font>
    <font>
      <b/>
      <sz val="11"/>
      <color theme="9" tint="-0.249977111117893"/>
      <name val="Calibri"/>
      <family val="2"/>
      <scheme val="minor"/>
    </font>
    <font>
      <b/>
      <sz val="25"/>
      <color theme="0"/>
      <name val="Calibri"/>
      <family val="2"/>
      <scheme val="minor"/>
    </font>
    <font>
      <sz val="8"/>
      <color theme="0"/>
      <name val="Calibri"/>
      <family val="2"/>
      <scheme val="minor"/>
    </font>
    <font>
      <b/>
      <sz val="10"/>
      <color indexed="9"/>
      <name val="Calibri"/>
      <family val="2"/>
      <scheme val="minor"/>
    </font>
    <font>
      <b/>
      <sz val="10"/>
      <color indexed="45"/>
      <name val="Calibri"/>
      <family val="2"/>
      <scheme val="minor"/>
    </font>
    <font>
      <b/>
      <sz val="25"/>
      <color rgb="FFC00000"/>
      <name val="Calibri"/>
      <family val="2"/>
      <scheme val="minor"/>
    </font>
    <font>
      <sz val="10"/>
      <color indexed="16"/>
      <name val="Calibri"/>
      <family val="2"/>
      <scheme val="minor"/>
    </font>
    <font>
      <b/>
      <sz val="18"/>
      <color indexed="10"/>
      <name val="Calibri"/>
      <family val="2"/>
      <scheme val="minor"/>
    </font>
    <font>
      <b/>
      <sz val="14"/>
      <color indexed="9"/>
      <name val="Calibri"/>
      <family val="2"/>
      <scheme val="minor"/>
    </font>
    <font>
      <b/>
      <sz val="7"/>
      <color indexed="16"/>
      <name val="Calibri"/>
      <family val="2"/>
      <scheme val="minor"/>
    </font>
    <font>
      <b/>
      <sz val="16"/>
      <color indexed="12"/>
      <name val="Calibri"/>
      <family val="2"/>
      <scheme val="minor"/>
    </font>
    <font>
      <b/>
      <sz val="14"/>
      <color indexed="12"/>
      <name val="Calibri"/>
      <family val="2"/>
      <scheme val="minor"/>
    </font>
    <font>
      <sz val="15"/>
      <name val="Calibri"/>
      <family val="2"/>
      <scheme val="minor"/>
    </font>
    <font>
      <b/>
      <sz val="16"/>
      <color rgb="FFC00000"/>
      <name val="Calibri"/>
      <family val="2"/>
      <scheme val="minor"/>
    </font>
    <font>
      <b/>
      <sz val="14"/>
      <color rgb="FFC00000"/>
      <name val="Calibri"/>
      <family val="2"/>
      <scheme val="minor"/>
    </font>
    <font>
      <b/>
      <sz val="11"/>
      <color rgb="FFFF0000"/>
      <name val="Calibri"/>
      <family val="2"/>
      <scheme val="minor"/>
    </font>
    <font>
      <sz val="7"/>
      <color theme="1"/>
      <name val="Calibri"/>
      <family val="2"/>
      <scheme val="minor"/>
    </font>
    <font>
      <b/>
      <sz val="20"/>
      <name val="Calibri"/>
      <family val="2"/>
      <scheme val="minor"/>
    </font>
    <font>
      <b/>
      <sz val="15"/>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b/>
      <sz val="12"/>
      <color theme="0" tint="-0.34998626667073579"/>
      <name val="Calibri"/>
      <family val="2"/>
      <scheme val="minor"/>
    </font>
    <font>
      <b/>
      <sz val="10"/>
      <color theme="1"/>
      <name val="Calibri"/>
      <family val="2"/>
      <scheme val="minor"/>
    </font>
    <font>
      <b/>
      <sz val="8"/>
      <color theme="1"/>
      <name val="Calibri"/>
      <family val="2"/>
      <scheme val="minor"/>
    </font>
    <font>
      <b/>
      <sz val="8"/>
      <color theme="0" tint="-0.34998626667073579"/>
      <name val="Calibri"/>
      <family val="2"/>
      <scheme val="minor"/>
    </font>
    <font>
      <sz val="8"/>
      <color theme="0" tint="-0.34998626667073579"/>
      <name val="Calibri"/>
      <family val="2"/>
      <scheme val="minor"/>
    </font>
    <font>
      <u/>
      <sz val="10"/>
      <color indexed="12"/>
      <name val="Calibri"/>
      <family val="2"/>
      <scheme val="minor"/>
    </font>
    <font>
      <b/>
      <sz val="11"/>
      <color rgb="FFC00000"/>
      <name val="Calibri"/>
      <family val="2"/>
      <scheme val="minor"/>
    </font>
    <font>
      <sz val="12"/>
      <color rgb="FFFFFF00"/>
      <name val="Calibri"/>
      <family val="2"/>
      <scheme val="minor"/>
    </font>
    <font>
      <sz val="22"/>
      <name val="Verdana"/>
      <family val="2"/>
    </font>
    <font>
      <b/>
      <sz val="20"/>
      <name val="Arial"/>
      <family val="2"/>
    </font>
    <font>
      <b/>
      <sz val="12"/>
      <name val="Arial"/>
      <family val="2"/>
    </font>
    <font>
      <b/>
      <sz val="11"/>
      <name val="Arial"/>
      <family val="2"/>
    </font>
    <font>
      <b/>
      <sz val="12"/>
      <color rgb="FFFF0000"/>
      <name val="Arial"/>
      <family val="2"/>
    </font>
    <font>
      <sz val="10"/>
      <color rgb="FFFF0000"/>
      <name val="Arial"/>
      <family val="2"/>
    </font>
    <font>
      <sz val="11"/>
      <name val="Arial"/>
      <family val="2"/>
    </font>
    <font>
      <sz val="12"/>
      <color theme="8" tint="-0.499984740745262"/>
      <name val="Calibri"/>
      <family val="2"/>
      <scheme val="minor"/>
    </font>
    <font>
      <b/>
      <u/>
      <sz val="12"/>
      <color theme="10"/>
      <name val="Calibri"/>
      <family val="2"/>
      <scheme val="minor"/>
    </font>
    <font>
      <u/>
      <sz val="11"/>
      <color theme="10"/>
      <name val="Calibri"/>
      <family val="2"/>
    </font>
    <font>
      <b/>
      <u/>
      <sz val="11"/>
      <color theme="10"/>
      <name val="Calibri"/>
      <family val="2"/>
      <scheme val="minor"/>
    </font>
    <font>
      <sz val="16"/>
      <name val="Arial"/>
      <family val="2"/>
    </font>
    <font>
      <b/>
      <u/>
      <sz val="12"/>
      <color indexed="12"/>
      <name val="Calibri"/>
      <family val="2"/>
      <scheme val="minor"/>
    </font>
    <font>
      <b/>
      <sz val="16"/>
      <name val="Arial"/>
      <family val="2"/>
    </font>
    <font>
      <b/>
      <sz val="11"/>
      <color theme="0"/>
      <name val="Arial"/>
      <family val="2"/>
    </font>
    <font>
      <b/>
      <sz val="12"/>
      <color rgb="FF0070C0"/>
      <name val="Calibri"/>
      <family val="2"/>
      <scheme val="minor"/>
    </font>
    <font>
      <b/>
      <sz val="10"/>
      <name val="Arial"/>
      <family val="2"/>
    </font>
    <font>
      <b/>
      <sz val="8"/>
      <name val="Arial"/>
      <family val="2"/>
    </font>
    <font>
      <i/>
      <sz val="12"/>
      <color indexed="12"/>
      <name val="Arial"/>
      <family val="2"/>
    </font>
    <font>
      <sz val="10"/>
      <color indexed="9"/>
      <name val="Arial"/>
      <family val="2"/>
    </font>
    <font>
      <b/>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0"/>
      <color theme="0"/>
      <name val="Arial"/>
      <family val="2"/>
    </font>
    <font>
      <sz val="16"/>
      <color theme="0"/>
      <name val="Arial"/>
      <family val="2"/>
    </font>
    <font>
      <sz val="14"/>
      <name val="Arial"/>
      <family val="2"/>
    </font>
    <font>
      <sz val="11"/>
      <color rgb="FF303030"/>
      <name val="Calibri"/>
      <family val="2"/>
      <scheme val="minor"/>
    </font>
    <font>
      <b/>
      <sz val="12"/>
      <color indexed="10"/>
      <name val="Arial"/>
      <family val="2"/>
    </font>
    <font>
      <sz val="12"/>
      <name val="Arial"/>
      <family val="2"/>
    </font>
    <font>
      <b/>
      <sz val="12"/>
      <color indexed="12"/>
      <name val="Arial"/>
      <family val="2"/>
    </font>
    <font>
      <b/>
      <sz val="12"/>
      <color rgb="FF0000FF"/>
      <name val="Arial"/>
      <family val="2"/>
    </font>
    <font>
      <b/>
      <sz val="10"/>
      <color rgb="FF0000FF"/>
      <name val="Arial"/>
      <family val="2"/>
    </font>
    <font>
      <b/>
      <sz val="11"/>
      <color rgb="FF0000FF"/>
      <name val="ZDingbats"/>
    </font>
    <font>
      <b/>
      <sz val="14"/>
      <name val="Arial"/>
      <family val="2"/>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sz val="8"/>
      <color indexed="22"/>
      <name val="Arial"/>
      <family val="2"/>
    </font>
    <font>
      <b/>
      <sz val="11"/>
      <color theme="1"/>
      <name val="Calibri"/>
      <family val="2"/>
      <scheme val="minor"/>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0"/>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2"/>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indexed="49"/>
      <name val="Calibri"/>
      <family val="2"/>
    </font>
    <font>
      <b/>
      <sz val="14"/>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b/>
      <sz val="11"/>
      <color theme="8"/>
      <name val="Calibri"/>
      <family val="2"/>
      <scheme val="minor"/>
    </font>
    <font>
      <b/>
      <sz val="16"/>
      <color indexed="8"/>
      <name val="Calibri"/>
      <family val="2"/>
    </font>
    <font>
      <b/>
      <sz val="16"/>
      <color theme="9" tint="-0.249977111117893"/>
      <name val="Arial"/>
      <family val="2"/>
    </font>
    <font>
      <b/>
      <sz val="16"/>
      <color theme="6" tint="-0.249977111117893"/>
      <name val="Arial"/>
      <family val="2"/>
    </font>
    <font>
      <b/>
      <sz val="9"/>
      <color theme="9" tint="-0.249977111117893"/>
      <name val="Arial"/>
      <family val="2"/>
    </font>
    <font>
      <b/>
      <sz val="9"/>
      <color theme="6" tint="-0.249977111117893"/>
      <name val="Arial"/>
      <family val="2"/>
    </font>
    <font>
      <b/>
      <sz val="12"/>
      <color theme="4" tint="-0.249977111117893"/>
      <name val="Calibri"/>
      <family val="2"/>
      <scheme val="minor"/>
    </font>
    <font>
      <sz val="12"/>
      <color theme="9" tint="-0.249977111117893"/>
      <name val="Calibri"/>
      <family val="2"/>
      <scheme val="minor"/>
    </font>
    <font>
      <b/>
      <sz val="10"/>
      <color theme="4" tint="-0.249977111117893"/>
      <name val="Calibri"/>
      <family val="2"/>
      <scheme val="minor"/>
    </font>
    <font>
      <b/>
      <sz val="11"/>
      <color theme="4" tint="-0.249977111117893"/>
      <name val="Calibri"/>
      <family val="2"/>
      <scheme val="minor"/>
    </font>
    <font>
      <b/>
      <sz val="48"/>
      <color rgb="FFFFFF00"/>
      <name val="Arial"/>
      <family val="2"/>
    </font>
    <font>
      <b/>
      <sz val="28"/>
      <color rgb="FFFFFF00"/>
      <name val="Arial"/>
      <family val="2"/>
    </font>
    <font>
      <b/>
      <sz val="24"/>
      <color rgb="FFFFFF00"/>
      <name val="Arial"/>
      <family val="2"/>
    </font>
    <font>
      <b/>
      <sz val="20"/>
      <color theme="9" tint="-0.249977111117893"/>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0"/>
      <color theme="0"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b/>
      <sz val="20"/>
      <color rgb="FFFFFF00"/>
      <name val="Arial"/>
      <family val="2"/>
    </font>
    <font>
      <b/>
      <sz val="22"/>
      <color rgb="FFFFFF00"/>
      <name val="Arial"/>
      <family val="2"/>
    </font>
    <font>
      <b/>
      <sz val="16"/>
      <color theme="0" tint="-4.9989318521683403E-2"/>
      <name val="Calibri"/>
      <family val="2"/>
      <scheme val="minor"/>
    </font>
    <font>
      <sz val="10"/>
      <color theme="0" tint="-4.9989318521683403E-2"/>
      <name val="Arial"/>
      <family val="2"/>
    </font>
    <font>
      <sz val="22"/>
      <color theme="1"/>
      <name val="Calibri"/>
      <family val="2"/>
      <scheme val="minor"/>
    </font>
    <font>
      <sz val="20"/>
      <color theme="0" tint="-4.9989318521683403E-2"/>
      <name val="Arial"/>
      <family val="2"/>
    </font>
    <font>
      <sz val="18"/>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b/>
      <sz val="18"/>
      <color theme="0"/>
      <name val="Calibri"/>
      <family val="2"/>
      <scheme val="minor"/>
    </font>
    <font>
      <b/>
      <u/>
      <sz val="18"/>
      <color theme="10"/>
      <name val="Calibri"/>
      <family val="2"/>
      <scheme val="minor"/>
    </font>
    <font>
      <sz val="14"/>
      <color rgb="FFFFFF00"/>
      <name val="Calibri"/>
      <family val="2"/>
      <scheme val="minor"/>
    </font>
    <font>
      <sz val="16"/>
      <color theme="1"/>
      <name val="Calibri"/>
      <family val="2"/>
      <scheme val="minor"/>
    </font>
    <font>
      <b/>
      <sz val="16"/>
      <color rgb="FFC00000"/>
      <name val="Arial"/>
      <family val="2"/>
    </font>
    <font>
      <b/>
      <sz val="16"/>
      <color rgb="FF000000"/>
      <name val="Calibri"/>
      <family val="2"/>
      <scheme val="minor"/>
    </font>
    <font>
      <sz val="14"/>
      <color theme="0"/>
      <name val="Arial"/>
      <family val="2"/>
    </font>
    <font>
      <u/>
      <sz val="16"/>
      <color indexed="12"/>
      <name val="Arial"/>
      <family val="2"/>
    </font>
    <font>
      <sz val="20"/>
      <color theme="0"/>
      <name val="Calibri"/>
      <family val="2"/>
      <scheme val="minor"/>
    </font>
    <font>
      <sz val="22"/>
      <color rgb="FFFFFF00"/>
      <name val="Verdana"/>
      <family val="2"/>
    </font>
    <font>
      <sz val="11"/>
      <color theme="0"/>
      <name val="Calibri"/>
      <family val="2"/>
      <scheme val="minor"/>
    </font>
    <font>
      <b/>
      <sz val="28"/>
      <color rgb="FFC00000"/>
      <name val="Calibri"/>
      <family val="2"/>
      <scheme val="minor"/>
    </font>
    <font>
      <b/>
      <sz val="12"/>
      <color rgb="FF0000FF"/>
      <name val="Calibri"/>
      <family val="2"/>
      <scheme val="minor"/>
    </font>
    <font>
      <b/>
      <sz val="9"/>
      <color rgb="FFC00000"/>
      <name val="Calibri"/>
      <family val="2"/>
      <scheme val="minor"/>
    </font>
    <font>
      <b/>
      <i/>
      <sz val="14"/>
      <color rgb="FFC00000"/>
      <name val="Calibri"/>
      <family val="2"/>
      <scheme val="minor"/>
    </font>
    <font>
      <b/>
      <sz val="12"/>
      <color indexed="10"/>
      <name val="Calibri"/>
      <family val="2"/>
      <scheme val="minor"/>
    </font>
    <font>
      <b/>
      <sz val="15"/>
      <color rgb="FFFF0000"/>
      <name val="Calibri"/>
      <family val="2"/>
      <scheme val="minor"/>
    </font>
    <font>
      <b/>
      <sz val="15"/>
      <color rgb="FF0000FF"/>
      <name val="Calibri"/>
      <family val="2"/>
      <scheme val="minor"/>
    </font>
    <font>
      <sz val="11"/>
      <color indexed="9"/>
      <name val="Calibri"/>
      <family val="2"/>
      <scheme val="minor"/>
    </font>
    <font>
      <sz val="11"/>
      <color indexed="45"/>
      <name val="Calibri"/>
      <family val="2"/>
      <scheme val="minor"/>
    </font>
    <font>
      <b/>
      <sz val="9"/>
      <color rgb="FF0000FF"/>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sz val="11"/>
      <color rgb="FFFF0000"/>
      <name val="Calibri"/>
      <family val="2"/>
      <scheme val="minor"/>
    </font>
    <font>
      <b/>
      <sz val="18"/>
      <color indexed="9"/>
      <name val="Arial"/>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u/>
      <sz val="20"/>
      <color theme="10"/>
      <name val="Calibri"/>
      <family val="2"/>
      <scheme val="minor"/>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u/>
      <sz val="16"/>
      <color theme="10"/>
      <name val="Calibri"/>
      <family val="2"/>
      <scheme val="minor"/>
    </font>
    <font>
      <u/>
      <sz val="16"/>
      <color theme="10"/>
      <name val="Calibri"/>
      <family val="2"/>
      <scheme val="minor"/>
    </font>
    <font>
      <b/>
      <u/>
      <sz val="16"/>
      <color indexed="12"/>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4"/>
      <color indexed="9"/>
      <name val="Arial"/>
      <family val="2"/>
    </font>
    <font>
      <sz val="12"/>
      <color indexed="9"/>
      <name val="Arial"/>
      <family val="2"/>
    </font>
    <font>
      <sz val="14"/>
      <name val="Times New Roman"/>
      <family val="1"/>
    </font>
    <font>
      <sz val="9"/>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0"/>
      <color rgb="FFFF0000"/>
      <name val="Calibri"/>
      <family val="2"/>
      <scheme val="minor"/>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i/>
      <sz val="11"/>
      <name val="Calibri"/>
      <family val="2"/>
      <scheme val="minor"/>
    </font>
    <font>
      <b/>
      <sz val="12"/>
      <color theme="9" tint="-0.499984740745262"/>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i/>
      <sz val="9"/>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9"/>
      <color theme="1"/>
      <name val="Calibri"/>
      <family val="2"/>
      <scheme val="minor"/>
    </font>
    <font>
      <i/>
      <sz val="10"/>
      <color theme="5"/>
      <name val="Calibri"/>
      <family val="2"/>
      <scheme val="minor"/>
    </font>
    <font>
      <b/>
      <sz val="12"/>
      <color theme="1"/>
      <name val="Arial"/>
      <family val="2"/>
    </font>
    <font>
      <b/>
      <sz val="10"/>
      <color rgb="FFFF0000"/>
      <name val="Arial"/>
      <family val="2"/>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b/>
      <sz val="14"/>
      <color rgb="FFFF0000"/>
      <name val="Calibri"/>
      <family val="2"/>
    </font>
    <font>
      <b/>
      <i/>
      <sz val="12"/>
      <color rgb="FFFF0000"/>
      <name val="Calibri"/>
      <family val="2"/>
    </font>
    <font>
      <b/>
      <sz val="16"/>
      <color rgb="FF0033CC"/>
      <name val="Calibri"/>
      <family val="2"/>
      <scheme val="minor"/>
    </font>
    <font>
      <b/>
      <sz val="18"/>
      <color rgb="FFC00000"/>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4"/>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sz val="8"/>
      <color theme="0" tint="-0.499984740745262"/>
      <name val="Calibri"/>
      <family val="2"/>
      <scheme val="minor"/>
    </font>
    <font>
      <sz val="10"/>
      <color rgb="FF0000FF"/>
      <name val="Arial"/>
      <family val="2"/>
    </font>
    <font>
      <sz val="9"/>
      <color theme="9" tint="-0.499984740745262"/>
      <name val="Calibri"/>
      <family val="2"/>
      <scheme val="minor"/>
    </font>
  </fonts>
  <fills count="14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gray0625"/>
    </fill>
    <fill>
      <patternFill patternType="solid">
        <fgColor theme="0" tint="-4.9989318521683403E-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4"/>
        <bgColor indexed="64"/>
      </patternFill>
    </fill>
    <fill>
      <patternFill patternType="solid">
        <fgColor theme="0"/>
        <bgColor indexed="64"/>
      </patternFill>
    </fill>
    <fill>
      <patternFill patternType="solid">
        <fgColor rgb="FFFFFFCC"/>
        <bgColor indexed="64"/>
      </patternFill>
    </fill>
    <fill>
      <patternFill patternType="solid">
        <fgColor rgb="FF0000FF"/>
        <bgColor indexed="64"/>
      </patternFill>
    </fill>
    <fill>
      <patternFill patternType="solid">
        <fgColor rgb="FFCC99FF"/>
        <bgColor indexed="64"/>
      </patternFill>
    </fill>
    <fill>
      <patternFill patternType="solid">
        <fgColor theme="0" tint="-0.14999847407452621"/>
        <bgColor indexed="64"/>
      </patternFill>
    </fill>
    <fill>
      <patternFill patternType="solid">
        <fgColor rgb="FFCC00FF"/>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rgb="FFCCCCFF"/>
        <bgColor indexed="64"/>
      </patternFill>
    </fill>
    <fill>
      <patternFill patternType="solid">
        <fgColor rgb="FFFFCCCC"/>
        <bgColor indexed="64"/>
      </patternFill>
    </fill>
    <fill>
      <patternFill patternType="solid">
        <fgColor theme="0" tint="-4.9989318521683403E-2"/>
        <bgColor indexed="26"/>
      </patternFill>
    </fill>
    <fill>
      <patternFill patternType="solid">
        <fgColor theme="0" tint="-0.249977111117893"/>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3"/>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rgb="FFFFFF00"/>
        <bgColor indexed="64"/>
      </patternFill>
    </fill>
    <fill>
      <patternFill patternType="solid">
        <fgColor theme="1" tint="0.34998626667073579"/>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99FF99"/>
        <bgColor indexed="64"/>
      </patternFill>
    </fill>
    <fill>
      <patternFill patternType="solid">
        <fgColor rgb="FFFF9900"/>
        <bgColor indexed="64"/>
      </patternFill>
    </fill>
    <fill>
      <patternFill patternType="gray0625">
        <bgColor theme="0" tint="-4.9989318521683403E-2"/>
      </patternFill>
    </fill>
    <fill>
      <patternFill patternType="gray0625">
        <bgColor theme="0" tint="-0.14999847407452621"/>
      </patternFill>
    </fill>
    <fill>
      <patternFill patternType="solid">
        <fgColor rgb="FFFFFF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D9E1F2"/>
        <bgColor indexed="64"/>
      </patternFill>
    </fill>
    <fill>
      <patternFill patternType="solid">
        <fgColor rgb="FF7030A0"/>
        <bgColor indexed="64"/>
      </patternFill>
    </fill>
    <fill>
      <patternFill patternType="solid">
        <fgColor theme="1" tint="0.499984740745262"/>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indexed="36"/>
        <bgColor indexed="50"/>
      </patternFill>
    </fill>
    <fill>
      <patternFill patternType="lightUp">
        <fgColor indexed="9"/>
        <bgColor rgb="FF92D050"/>
      </patternFill>
    </fill>
    <fill>
      <patternFill patternType="lightUp">
        <fgColor indexed="9"/>
        <bgColor indexed="50"/>
      </patternFill>
    </fill>
    <fill>
      <patternFill patternType="solid">
        <fgColor rgb="FFFFC000"/>
        <bgColor indexed="64"/>
      </patternFill>
    </fill>
    <fill>
      <patternFill patternType="gray0625">
        <bgColor theme="0"/>
      </patternFill>
    </fill>
    <fill>
      <patternFill patternType="solid">
        <fgColor rgb="FFA9D08E"/>
        <bgColor indexed="64"/>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solid">
        <fgColor theme="8" tint="0.79998168889431442"/>
        <bgColor indexed="64"/>
      </patternFill>
    </fill>
    <fill>
      <patternFill patternType="solid">
        <fgColor rgb="FFFFFF66"/>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rgb="FFE8D1FF"/>
        <bgColor indexed="64"/>
      </patternFill>
    </fill>
    <fill>
      <patternFill patternType="solid">
        <fgColor theme="0" tint="-4.9989318521683403E-2"/>
        <bgColor indexed="9"/>
      </patternFill>
    </fill>
    <fill>
      <patternFill patternType="solid">
        <fgColor rgb="FFDEDEDE"/>
        <bgColor indexed="64"/>
      </patternFill>
    </fill>
    <fill>
      <patternFill patternType="solid">
        <fgColor rgb="FFECECEC"/>
        <bgColor indexed="9"/>
      </patternFill>
    </fill>
    <fill>
      <patternFill patternType="solid">
        <fgColor rgb="FFECECEC"/>
        <bgColor indexed="64"/>
      </patternFill>
    </fill>
    <fill>
      <patternFill patternType="solid">
        <fgColor rgb="FFDEFFBD"/>
        <bgColor indexed="64"/>
      </patternFill>
    </fill>
    <fill>
      <patternFill patternType="solid">
        <fgColor rgb="FFCDFF9B"/>
        <bgColor indexed="64"/>
      </patternFill>
    </fill>
    <fill>
      <patternFill patternType="solid">
        <fgColor theme="0"/>
        <bgColor indexed="9"/>
      </patternFill>
    </fill>
  </fills>
  <borders count="387">
    <border>
      <left/>
      <right/>
      <top/>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right/>
      <top/>
      <bottom style="thin">
        <color indexed="37"/>
      </bottom>
      <diagonal/>
    </border>
    <border>
      <left style="thick">
        <color indexed="9"/>
      </left>
      <right/>
      <top style="thin">
        <color indexed="64"/>
      </top>
      <bottom style="thin">
        <color indexed="37"/>
      </bottom>
      <diagonal/>
    </border>
    <border>
      <left/>
      <right style="thin">
        <color indexed="64"/>
      </right>
      <top/>
      <bottom/>
      <diagonal/>
    </border>
    <border>
      <left style="hair">
        <color indexed="64"/>
      </left>
      <right/>
      <top/>
      <bottom/>
      <diagonal/>
    </border>
    <border>
      <left/>
      <right style="hair">
        <color indexed="64"/>
      </right>
      <top/>
      <bottom/>
      <diagonal/>
    </border>
    <border>
      <left/>
      <right/>
      <top style="medium">
        <color indexed="64"/>
      </top>
      <bottom style="medium">
        <color indexed="64"/>
      </bottom>
      <diagonal/>
    </border>
    <border>
      <left style="hair">
        <color indexed="64"/>
      </left>
      <right style="hair">
        <color indexed="64"/>
      </right>
      <top/>
      <bottom/>
      <diagonal/>
    </border>
    <border>
      <left/>
      <right style="hair">
        <color indexed="12"/>
      </right>
      <top/>
      <bottom/>
      <diagonal/>
    </border>
    <border>
      <left style="hair">
        <color indexed="12"/>
      </left>
      <right style="hair">
        <color indexed="12"/>
      </right>
      <top/>
      <bottom/>
      <diagonal/>
    </border>
    <border>
      <left style="hair">
        <color indexed="12"/>
      </left>
      <right/>
      <top/>
      <bottom/>
      <diagonal/>
    </border>
    <border>
      <left style="thin">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n">
        <color indexed="64"/>
      </right>
      <top style="thick">
        <color indexed="64"/>
      </top>
      <bottom style="hair">
        <color indexed="64"/>
      </bottom>
      <diagonal/>
    </border>
    <border>
      <left/>
      <right/>
      <top style="thin">
        <color indexed="64"/>
      </top>
      <bottom style="thin">
        <color indexed="37"/>
      </bottom>
      <diagonal/>
    </border>
    <border>
      <left/>
      <right style="thick">
        <color indexed="9"/>
      </right>
      <top style="thin">
        <color indexed="64"/>
      </top>
      <bottom style="thin">
        <color indexed="37"/>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thin">
        <color indexed="37"/>
      </left>
      <right/>
      <top style="thin">
        <color indexed="64"/>
      </top>
      <bottom style="thin">
        <color indexed="37"/>
      </bottom>
      <diagonal/>
    </border>
    <border>
      <left/>
      <right style="hair">
        <color indexed="64"/>
      </right>
      <top style="thin">
        <color indexed="64"/>
      </top>
      <bottom style="thin">
        <color indexed="37"/>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thin">
        <color indexed="64"/>
      </right>
      <top style="hair">
        <color indexed="64"/>
      </top>
      <bottom style="medium">
        <color auto="1"/>
      </bottom>
      <diagonal/>
    </border>
    <border>
      <left/>
      <right style="medium">
        <color auto="1"/>
      </right>
      <top style="hair">
        <color indexed="64"/>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style="hair">
        <color auto="1"/>
      </top>
      <bottom/>
      <diagonal/>
    </border>
    <border>
      <left style="medium">
        <color auto="1"/>
      </left>
      <right style="hair">
        <color indexed="64"/>
      </right>
      <top/>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auto="1"/>
      </left>
      <right/>
      <top/>
      <bottom style="thin">
        <color indexed="64"/>
      </bottom>
      <diagonal/>
    </border>
    <border>
      <left style="medium">
        <color auto="1"/>
      </left>
      <right/>
      <top style="medium">
        <color auto="1"/>
      </top>
      <bottom/>
      <diagonal/>
    </border>
    <border>
      <left style="hair">
        <color indexed="64"/>
      </left>
      <right style="hair">
        <color indexed="64"/>
      </right>
      <top style="medium">
        <color auto="1"/>
      </top>
      <bottom style="hair">
        <color indexed="64"/>
      </bottom>
      <diagonal/>
    </border>
    <border>
      <left style="medium">
        <color indexed="64"/>
      </left>
      <right/>
      <top style="hair">
        <color indexed="64"/>
      </top>
      <bottom/>
      <diagonal/>
    </border>
    <border>
      <left/>
      <right style="medium">
        <color indexed="64"/>
      </right>
      <top style="thick">
        <color indexed="64"/>
      </top>
      <bottom style="hair">
        <color indexed="64"/>
      </bottom>
      <diagonal/>
    </border>
    <border>
      <left style="medium">
        <color indexed="64"/>
      </left>
      <right/>
      <top style="hair">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auto="1"/>
      </left>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right style="hair">
        <color auto="1"/>
      </right>
      <top/>
      <bottom style="medium">
        <color auto="1"/>
      </bottom>
      <diagonal/>
    </border>
    <border>
      <left style="thin">
        <color auto="1"/>
      </left>
      <right/>
      <top/>
      <bottom style="thin">
        <color auto="1"/>
      </bottom>
      <diagonal/>
    </border>
    <border>
      <left/>
      <right/>
      <top style="thin">
        <color auto="1"/>
      </top>
      <bottom style="thin">
        <color auto="1"/>
      </bottom>
      <diagonal/>
    </border>
    <border>
      <left style="hair">
        <color auto="1"/>
      </left>
      <right/>
      <top style="medium">
        <color auto="1"/>
      </top>
      <bottom style="hair">
        <color auto="1"/>
      </bottom>
      <diagonal/>
    </border>
    <border>
      <left/>
      <right/>
      <top style="medium">
        <color auto="1"/>
      </top>
      <bottom style="hair">
        <color auto="1"/>
      </bottom>
      <diagonal/>
    </border>
    <border>
      <left/>
      <right/>
      <top/>
      <bottom style="medium">
        <color auto="1"/>
      </bottom>
      <diagonal/>
    </border>
    <border>
      <left style="hair">
        <color indexed="64"/>
      </left>
      <right/>
      <top/>
      <bottom style="medium">
        <color auto="1"/>
      </bottom>
      <diagonal/>
    </border>
    <border>
      <left/>
      <right style="medium">
        <color auto="1"/>
      </right>
      <top/>
      <bottom style="medium">
        <color auto="1"/>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auto="1"/>
      </bottom>
      <diagonal/>
    </border>
    <border>
      <left style="hair">
        <color indexed="64"/>
      </left>
      <right style="medium">
        <color auto="1"/>
      </right>
      <top style="hair">
        <color indexed="64"/>
      </top>
      <bottom style="thin">
        <color auto="1"/>
      </bottom>
      <diagonal/>
    </border>
    <border>
      <left/>
      <right style="hair">
        <color indexed="64"/>
      </right>
      <top/>
      <bottom style="hair">
        <color indexed="64"/>
      </bottom>
      <diagonal/>
    </border>
    <border>
      <left/>
      <right style="hair">
        <color indexed="64"/>
      </right>
      <top style="hair">
        <color indexed="64"/>
      </top>
      <bottom style="thin">
        <color auto="1"/>
      </bottom>
      <diagonal/>
    </border>
    <border>
      <left/>
      <right style="thin">
        <color auto="1"/>
      </right>
      <top style="hair">
        <color indexed="64"/>
      </top>
      <bottom style="hair">
        <color indexed="64"/>
      </bottom>
      <diagonal/>
    </border>
    <border>
      <left style="hair">
        <color indexed="64"/>
      </left>
      <right style="thin">
        <color auto="1"/>
      </right>
      <top/>
      <bottom style="hair">
        <color indexed="64"/>
      </bottom>
      <diagonal/>
    </border>
    <border>
      <left style="hair">
        <color indexed="64"/>
      </left>
      <right style="thin">
        <color auto="1"/>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auto="1"/>
      </left>
      <right/>
      <top style="medium">
        <color auto="1"/>
      </top>
      <bottom style="thin">
        <color auto="1"/>
      </bottom>
      <diagonal/>
    </border>
    <border>
      <left/>
      <right style="hair">
        <color indexed="64"/>
      </right>
      <top style="medium">
        <color auto="1"/>
      </top>
      <bottom style="thin">
        <color auto="1"/>
      </bottom>
      <diagonal/>
    </border>
    <border>
      <left style="hair">
        <color indexed="64"/>
      </left>
      <right/>
      <top style="hair">
        <color indexed="64"/>
      </top>
      <bottom style="thin">
        <color auto="1"/>
      </bottom>
      <diagonal/>
    </border>
    <border>
      <left/>
      <right/>
      <top style="dashDot">
        <color indexed="64"/>
      </top>
      <bottom/>
      <diagonal/>
    </border>
    <border>
      <left style="medium">
        <color indexed="64"/>
      </left>
      <right style="hair">
        <color indexed="64"/>
      </right>
      <top style="dashDot">
        <color indexed="64"/>
      </top>
      <bottom/>
      <diagonal/>
    </border>
    <border>
      <left style="hair">
        <color indexed="64"/>
      </left>
      <right style="hair">
        <color indexed="64"/>
      </right>
      <top style="dashDot">
        <color indexed="64"/>
      </top>
      <bottom/>
      <diagonal/>
    </border>
    <border>
      <left style="hair">
        <color indexed="64"/>
      </left>
      <right style="medium">
        <color indexed="64"/>
      </right>
      <top style="dashDot">
        <color indexed="64"/>
      </top>
      <bottom/>
      <diagonal/>
    </border>
    <border>
      <left/>
      <right/>
      <top/>
      <bottom style="dashDot">
        <color indexed="64"/>
      </bottom>
      <diagonal/>
    </border>
    <border>
      <left style="medium">
        <color indexed="64"/>
      </left>
      <right style="hair">
        <color indexed="64"/>
      </right>
      <top/>
      <bottom style="dashDot">
        <color indexed="64"/>
      </bottom>
      <diagonal/>
    </border>
    <border>
      <left style="hair">
        <color indexed="64"/>
      </left>
      <right style="hair">
        <color indexed="64"/>
      </right>
      <top/>
      <bottom style="dashDot">
        <color indexed="64"/>
      </bottom>
      <diagonal/>
    </border>
    <border>
      <left style="hair">
        <color indexed="64"/>
      </left>
      <right style="medium">
        <color indexed="64"/>
      </right>
      <top/>
      <bottom style="dashDot">
        <color indexed="64"/>
      </bottom>
      <diagonal/>
    </border>
    <border>
      <left style="hair">
        <color indexed="64"/>
      </left>
      <right style="hair">
        <color indexed="64"/>
      </right>
      <top style="hair">
        <color indexed="64"/>
      </top>
      <bottom style="medium">
        <color auto="1"/>
      </bottom>
      <diagonal/>
    </border>
    <border>
      <left/>
      <right style="medium">
        <color auto="1"/>
      </right>
      <top/>
      <bottom style="hair">
        <color indexed="64"/>
      </bottom>
      <diagonal/>
    </border>
    <border>
      <left style="medium">
        <color auto="1"/>
      </left>
      <right style="hair">
        <color indexed="64"/>
      </right>
      <top/>
      <bottom style="hair">
        <color indexed="64"/>
      </bottom>
      <diagonal/>
    </border>
    <border>
      <left style="thick">
        <color indexed="9"/>
      </left>
      <right/>
      <top style="thin">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medium">
        <color indexed="64"/>
      </top>
      <bottom/>
      <diagonal/>
    </border>
    <border>
      <left style="thin">
        <color indexed="64"/>
      </left>
      <right/>
      <top style="thin">
        <color indexed="64"/>
      </top>
      <bottom/>
      <diagonal/>
    </border>
    <border>
      <left style="thin">
        <color indexed="64"/>
      </left>
      <right style="hair">
        <color indexed="64"/>
      </right>
      <top style="dashDot">
        <color indexed="64"/>
      </top>
      <bottom/>
      <diagonal/>
    </border>
    <border>
      <left style="thin">
        <color indexed="64"/>
      </left>
      <right style="hair">
        <color indexed="64"/>
      </right>
      <top/>
      <bottom/>
      <diagonal/>
    </border>
    <border>
      <left style="thin">
        <color indexed="64"/>
      </left>
      <right style="hair">
        <color indexed="64"/>
      </right>
      <top/>
      <bottom style="medium">
        <color auto="1"/>
      </bottom>
      <diagonal/>
    </border>
    <border>
      <left style="medium">
        <color indexed="64"/>
      </left>
      <right style="thin">
        <color indexed="64"/>
      </right>
      <top style="dashDot">
        <color indexed="64"/>
      </top>
      <bottom/>
      <diagonal/>
    </border>
    <border>
      <left style="medium">
        <color indexed="64"/>
      </left>
      <right style="thin">
        <color indexed="64"/>
      </right>
      <top/>
      <bottom/>
      <diagonal/>
    </border>
    <border>
      <left style="medium">
        <color indexed="64"/>
      </left>
      <right style="thin">
        <color indexed="64"/>
      </right>
      <top/>
      <bottom style="medium">
        <color auto="1"/>
      </bottom>
      <diagonal/>
    </border>
    <border>
      <left style="medium">
        <color indexed="64"/>
      </left>
      <right style="thin">
        <color indexed="64"/>
      </right>
      <top/>
      <bottom style="dashDot">
        <color indexed="64"/>
      </bottom>
      <diagonal/>
    </border>
    <border>
      <left style="thin">
        <color indexed="64"/>
      </left>
      <right style="hair">
        <color indexed="64"/>
      </right>
      <top/>
      <bottom style="dashDot">
        <color indexed="64"/>
      </bottom>
      <diagonal/>
    </border>
    <border>
      <left/>
      <right style="medium">
        <color indexed="64"/>
      </right>
      <top/>
      <bottom style="dashDot">
        <color indexed="64"/>
      </bottom>
      <diagonal/>
    </border>
    <border>
      <left style="medium">
        <color auto="1"/>
      </left>
      <right style="hair">
        <color indexed="64"/>
      </right>
      <top style="thin">
        <color auto="1"/>
      </top>
      <bottom/>
      <diagonal/>
    </border>
    <border>
      <left style="hair">
        <color indexed="64"/>
      </left>
      <right style="hair">
        <color indexed="64"/>
      </right>
      <top style="thin">
        <color auto="1"/>
      </top>
      <bottom/>
      <diagonal/>
    </border>
    <border>
      <left/>
      <right style="hair">
        <color indexed="64"/>
      </right>
      <top style="thin">
        <color auto="1"/>
      </top>
      <bottom/>
      <diagonal/>
    </border>
    <border>
      <left style="hair">
        <color indexed="64"/>
      </left>
      <right/>
      <top style="thin">
        <color auto="1"/>
      </top>
      <bottom/>
      <diagonal/>
    </border>
    <border>
      <left style="medium">
        <color indexed="64"/>
      </left>
      <right/>
      <top/>
      <bottom style="dashDot">
        <color indexed="64"/>
      </bottom>
      <diagonal/>
    </border>
    <border>
      <left/>
      <right style="thin">
        <color indexed="64"/>
      </right>
      <top style="thin">
        <color indexed="64"/>
      </top>
      <bottom/>
      <diagonal/>
    </border>
    <border>
      <left style="thin">
        <color indexed="64"/>
      </left>
      <right/>
      <top style="dashDot">
        <color indexed="64"/>
      </top>
      <bottom/>
      <diagonal/>
    </border>
    <border>
      <left style="thin">
        <color indexed="64"/>
      </left>
      <right/>
      <top/>
      <bottom style="dashDot">
        <color indexed="64"/>
      </bottom>
      <diagonal/>
    </border>
    <border>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top/>
      <bottom style="thin">
        <color indexed="8"/>
      </bottom>
      <diagonal/>
    </border>
    <border>
      <left/>
      <right style="medium">
        <color indexed="8"/>
      </right>
      <top/>
      <bottom/>
      <diagonal/>
    </border>
    <border>
      <left style="medium">
        <color rgb="FF800000"/>
      </left>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right/>
      <top style="thin">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hair">
        <color indexed="64"/>
      </right>
      <top/>
      <bottom/>
      <diagonal/>
    </border>
    <border>
      <left style="dashDotDot">
        <color indexed="64"/>
      </left>
      <right style="medium">
        <color auto="1"/>
      </right>
      <top style="thin">
        <color indexed="64"/>
      </top>
      <bottom/>
      <diagonal/>
    </border>
    <border>
      <left style="dashDotDot">
        <color indexed="64"/>
      </left>
      <right style="medium">
        <color auto="1"/>
      </right>
      <top/>
      <bottom/>
      <diagonal/>
    </border>
    <border>
      <left style="dashDotDot">
        <color indexed="64"/>
      </left>
      <right style="medium">
        <color auto="1"/>
      </right>
      <top style="hair">
        <color indexed="64"/>
      </top>
      <bottom style="hair">
        <color indexed="64"/>
      </bottom>
      <diagonal/>
    </border>
    <border>
      <left style="hair">
        <color indexed="64"/>
      </left>
      <right style="thin">
        <color auto="1"/>
      </right>
      <top style="hair">
        <color indexed="64"/>
      </top>
      <bottom style="medium">
        <color auto="1"/>
      </bottom>
      <diagonal/>
    </border>
    <border>
      <left style="hair">
        <color indexed="64"/>
      </left>
      <right/>
      <top style="hair">
        <color indexed="64"/>
      </top>
      <bottom style="medium">
        <color auto="1"/>
      </bottom>
      <diagonal/>
    </border>
    <border>
      <left style="dashDotDot">
        <color indexed="64"/>
      </left>
      <right style="medium">
        <color auto="1"/>
      </right>
      <top/>
      <bottom style="medium">
        <color auto="1"/>
      </bottom>
      <diagonal/>
    </border>
    <border>
      <left style="hair">
        <color indexed="64"/>
      </left>
      <right style="medium">
        <color auto="1"/>
      </right>
      <top/>
      <bottom style="hair">
        <color indexed="64"/>
      </bottom>
      <diagonal/>
    </border>
    <border>
      <left style="medium">
        <color auto="1"/>
      </left>
      <right/>
      <top style="medium">
        <color auto="1"/>
      </top>
      <bottom/>
      <diagonal/>
    </border>
    <border>
      <left/>
      <right style="medium">
        <color auto="1"/>
      </right>
      <top style="medium">
        <color auto="1"/>
      </top>
      <bottom/>
      <diagonal/>
    </border>
    <border>
      <left style="thin">
        <color indexed="37"/>
      </left>
      <right/>
      <top style="thin">
        <color indexed="64"/>
      </top>
      <bottom style="thin">
        <color indexed="37"/>
      </bottom>
      <diagonal/>
    </border>
    <border>
      <left/>
      <right/>
      <top style="thin">
        <color indexed="64"/>
      </top>
      <bottom style="thin">
        <color indexed="37"/>
      </bottom>
      <diagonal/>
    </border>
    <border>
      <left/>
      <right style="hair">
        <color indexed="64"/>
      </right>
      <top style="thin">
        <color indexed="64"/>
      </top>
      <bottom style="thin">
        <color indexed="37"/>
      </bottom>
      <diagonal/>
    </border>
    <border>
      <left/>
      <right style="thin">
        <color indexed="64"/>
      </right>
      <top style="thin">
        <color indexed="64"/>
      </top>
      <bottom style="thin">
        <color indexed="37"/>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style="medium">
        <color indexed="64"/>
      </right>
      <top style="medium">
        <color indexed="64"/>
      </top>
      <bottom style="hair">
        <color indexed="64"/>
      </bottom>
      <diagonal/>
    </border>
    <border>
      <left style="medium">
        <color auto="1"/>
      </left>
      <right/>
      <top style="thin">
        <color auto="1"/>
      </top>
      <bottom/>
      <diagonal/>
    </border>
    <border>
      <left/>
      <right style="medium">
        <color auto="1"/>
      </right>
      <top style="thin">
        <color indexed="64"/>
      </top>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medium">
        <color indexed="8"/>
      </left>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top/>
      <bottom/>
      <diagonal/>
    </border>
    <border>
      <left style="hair">
        <color indexed="12"/>
      </left>
      <right/>
      <top/>
      <bottom style="dashDot">
        <color indexed="12"/>
      </bottom>
      <diagonal/>
    </border>
    <border>
      <left/>
      <right/>
      <top/>
      <bottom style="dashDot">
        <color indexed="12"/>
      </bottom>
      <diagonal/>
    </border>
    <border>
      <left style="medium">
        <color indexed="64"/>
      </left>
      <right/>
      <top/>
      <bottom style="dashDotDot">
        <color indexed="64"/>
      </bottom>
      <diagonal/>
    </border>
    <border>
      <left/>
      <right/>
      <top/>
      <bottom style="dashDotDot">
        <color indexed="64"/>
      </bottom>
      <diagonal/>
    </border>
    <border>
      <left style="thin">
        <color auto="1"/>
      </left>
      <right/>
      <top/>
      <bottom style="dashDot">
        <color indexed="12"/>
      </bottom>
      <diagonal/>
    </border>
    <border>
      <left style="thin">
        <color auto="1"/>
      </left>
      <right/>
      <top/>
      <bottom style="dashDotDot">
        <color indexed="64"/>
      </bottom>
      <diagonal/>
    </border>
    <border>
      <left style="medium">
        <color indexed="64"/>
      </left>
      <right style="thin">
        <color indexed="64"/>
      </right>
      <top/>
      <bottom/>
      <diagonal/>
    </border>
    <border>
      <left style="medium">
        <color indexed="64"/>
      </left>
      <right style="hair">
        <color indexed="64"/>
      </right>
      <top/>
      <bottom/>
      <diagonal/>
    </border>
    <border>
      <left style="medium">
        <color auto="1"/>
      </left>
      <right style="hair">
        <color indexed="64"/>
      </right>
      <top style="medium">
        <color auto="1"/>
      </top>
      <bottom style="hair">
        <color indexed="64"/>
      </bottom>
      <diagonal/>
    </border>
    <border>
      <left style="medium">
        <color auto="1"/>
      </left>
      <right style="hair">
        <color indexed="64"/>
      </right>
      <top style="hair">
        <color indexed="64"/>
      </top>
      <bottom style="medium">
        <color auto="1"/>
      </bottom>
      <diagonal/>
    </border>
    <border>
      <left style="hair">
        <color indexed="64"/>
      </left>
      <right style="medium">
        <color auto="1"/>
      </right>
      <top style="hair">
        <color indexed="64"/>
      </top>
      <bottom style="medium">
        <color auto="1"/>
      </bottom>
      <diagonal/>
    </border>
    <border>
      <left style="hair">
        <color indexed="64"/>
      </left>
      <right style="hair">
        <color indexed="64"/>
      </right>
      <top style="thin">
        <color auto="1"/>
      </top>
      <bottom/>
      <diagonal/>
    </border>
    <border>
      <left/>
      <right style="hair">
        <color indexed="64"/>
      </right>
      <top style="thin">
        <color auto="1"/>
      </top>
      <bottom/>
      <diagonal/>
    </border>
    <border>
      <left style="hair">
        <color indexed="64"/>
      </left>
      <right/>
      <top style="thin">
        <color auto="1"/>
      </top>
      <bottom/>
      <diagonal/>
    </border>
    <border>
      <left style="medium">
        <color auto="1"/>
      </left>
      <right/>
      <top style="mediumDashed">
        <color auto="1"/>
      </top>
      <bottom style="thin">
        <color indexed="64"/>
      </bottom>
      <diagonal/>
    </border>
    <border>
      <left/>
      <right style="hair">
        <color indexed="64"/>
      </right>
      <top style="mediumDashed">
        <color auto="1"/>
      </top>
      <bottom style="thin">
        <color indexed="64"/>
      </bottom>
      <diagonal/>
    </border>
    <border>
      <left/>
      <right/>
      <top style="mediumDashed">
        <color auto="1"/>
      </top>
      <bottom style="thin">
        <color indexed="64"/>
      </bottom>
      <diagonal/>
    </border>
    <border>
      <left/>
      <right style="medium">
        <color indexed="64"/>
      </right>
      <top style="mediumDashed">
        <color auto="1"/>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auto="1"/>
      </bottom>
      <diagonal/>
    </border>
    <border>
      <left style="hair">
        <color indexed="64"/>
      </left>
      <right style="hair">
        <color indexed="64"/>
      </right>
      <top style="thin">
        <color auto="1"/>
      </top>
      <bottom style="hair">
        <color indexed="64"/>
      </bottom>
      <diagonal/>
    </border>
    <border>
      <left style="hair">
        <color indexed="64"/>
      </left>
      <right/>
      <top style="thin">
        <color auto="1"/>
      </top>
      <bottom style="hair">
        <color indexed="64"/>
      </bottom>
      <diagonal/>
    </border>
    <border>
      <left style="hair">
        <color indexed="64"/>
      </left>
      <right style="thin">
        <color auto="1"/>
      </right>
      <top style="thin">
        <color auto="1"/>
      </top>
      <bottom style="hair">
        <color indexed="64"/>
      </bottom>
      <diagonal/>
    </border>
    <border>
      <left style="hair">
        <color indexed="64"/>
      </left>
      <right style="thin">
        <color auto="1"/>
      </right>
      <top style="hair">
        <color indexed="64"/>
      </top>
      <bottom/>
      <diagonal/>
    </border>
    <border>
      <left style="thin">
        <color auto="1"/>
      </left>
      <right style="hair">
        <color indexed="64"/>
      </right>
      <top style="thin">
        <color auto="1"/>
      </top>
      <bottom style="hair">
        <color indexed="64"/>
      </bottom>
      <diagonal/>
    </border>
    <border>
      <left/>
      <right style="thin">
        <color auto="1"/>
      </right>
      <top style="thin">
        <color auto="1"/>
      </top>
      <bottom style="hair">
        <color indexed="64"/>
      </bottom>
      <diagonal/>
    </border>
    <border>
      <left style="thin">
        <color auto="1"/>
      </left>
      <right style="hair">
        <color indexed="64"/>
      </right>
      <top style="hair">
        <color indexed="64"/>
      </top>
      <bottom style="thin">
        <color auto="1"/>
      </bottom>
      <diagonal/>
    </border>
    <border>
      <left/>
      <right style="hair">
        <color indexed="64"/>
      </right>
      <top style="thin">
        <color auto="1"/>
      </top>
      <bottom style="thin">
        <color auto="1"/>
      </bottom>
      <diagonal/>
    </border>
    <border>
      <left style="hair">
        <color indexed="64"/>
      </left>
      <right/>
      <top style="thin">
        <color auto="1"/>
      </top>
      <bottom style="thin">
        <color indexed="64"/>
      </bottom>
      <diagonal/>
    </border>
    <border>
      <left style="hair">
        <color indexed="64"/>
      </left>
      <right style="hair">
        <color indexed="64"/>
      </right>
      <top style="thin">
        <color auto="1"/>
      </top>
      <bottom style="thin">
        <color auto="1"/>
      </bottom>
      <diagonal/>
    </border>
    <border>
      <left/>
      <right style="thin">
        <color indexed="64"/>
      </right>
      <top/>
      <bottom style="dashDot">
        <color indexed="12"/>
      </bottom>
      <diagonal/>
    </border>
    <border>
      <left/>
      <right style="thin">
        <color indexed="64"/>
      </right>
      <top/>
      <bottom style="dashDotDot">
        <color indexed="64"/>
      </bottom>
      <diagonal/>
    </border>
    <border>
      <left/>
      <right/>
      <top style="thick">
        <color indexed="64"/>
      </top>
      <bottom/>
      <diagonal/>
    </border>
    <border>
      <left/>
      <right style="medium">
        <color indexed="64"/>
      </right>
      <top style="thick">
        <color indexed="64"/>
      </top>
      <bottom/>
      <diagonal/>
    </border>
    <border>
      <left style="thin">
        <color indexed="64"/>
      </left>
      <right/>
      <top style="hair">
        <color indexed="64"/>
      </top>
      <bottom style="medium">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auto="1"/>
      </right>
      <top style="hair">
        <color indexed="64"/>
      </top>
      <bottom style="thin">
        <color indexed="64"/>
      </bottom>
      <diagonal/>
    </border>
    <border>
      <left style="thin">
        <color indexed="64"/>
      </left>
      <right style="hair">
        <color indexed="64"/>
      </right>
      <top style="hair">
        <color indexed="64"/>
      </top>
      <bottom/>
      <diagonal/>
    </border>
    <border>
      <left/>
      <right style="thin">
        <color indexed="64"/>
      </right>
      <top/>
      <bottom style="hair">
        <color indexed="64"/>
      </bottom>
      <diagonal/>
    </border>
    <border>
      <left/>
      <right style="thin">
        <color auto="1"/>
      </right>
      <top/>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right style="medium">
        <color indexed="64"/>
      </right>
      <top style="dashDotDot">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right style="medium">
        <color indexed="64"/>
      </right>
      <top/>
      <bottom style="thin">
        <color indexed="64"/>
      </bottom>
      <diagonal/>
    </border>
    <border>
      <left/>
      <right/>
      <top/>
      <bottom style="thick">
        <color indexed="64"/>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rgb="FF0070C0"/>
      </right>
      <top style="medium">
        <color rgb="FF0070C0"/>
      </top>
      <bottom/>
      <diagonal/>
    </border>
    <border>
      <left/>
      <right style="medium">
        <color rgb="FF0070C0"/>
      </right>
      <top/>
      <bottom style="medium">
        <color rgb="FF0070C0"/>
      </bottom>
      <diagonal/>
    </border>
    <border>
      <left/>
      <right style="thin">
        <color auto="1"/>
      </right>
      <top style="dashDot">
        <color auto="1"/>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auto="1"/>
      </top>
      <bottom/>
      <diagonal/>
    </border>
    <border>
      <left style="medium">
        <color indexed="64"/>
      </left>
      <right/>
      <top/>
      <bottom style="hair">
        <color indexed="64"/>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indexed="12"/>
      </left>
      <right style="hair">
        <color indexed="12"/>
      </right>
      <top style="hair">
        <color indexed="12"/>
      </top>
      <bottom style="hair">
        <color indexed="12"/>
      </bottom>
      <diagonal/>
    </border>
    <border>
      <left style="hair">
        <color auto="1"/>
      </left>
      <right style="hair">
        <color auto="1"/>
      </right>
      <top/>
      <bottom/>
      <diagonal/>
    </border>
    <border>
      <left/>
      <right style="medium">
        <color indexed="64"/>
      </right>
      <top style="hair">
        <color indexed="64"/>
      </top>
      <bottom/>
      <diagonal/>
    </border>
    <border>
      <left/>
      <right/>
      <top style="hair">
        <color indexed="64"/>
      </top>
      <bottom/>
      <diagonal/>
    </border>
    <border>
      <left style="medium">
        <color rgb="FF0070C0"/>
      </left>
      <right/>
      <top/>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top style="thin">
        <color indexed="64"/>
      </top>
      <bottom style="hair">
        <color indexed="64"/>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thin">
        <color indexed="64"/>
      </top>
      <bottom/>
      <diagonal/>
    </border>
    <border>
      <left/>
      <right/>
      <top style="thin">
        <color indexed="64"/>
      </top>
      <bottom/>
      <diagonal/>
    </border>
    <border>
      <left/>
      <right style="medium">
        <color auto="1"/>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medium">
        <color auto="1"/>
      </bottom>
      <diagonal/>
    </border>
    <border>
      <left style="thin">
        <color auto="1"/>
      </left>
      <right/>
      <top/>
      <bottom style="medium">
        <color indexed="64"/>
      </bottom>
      <diagonal/>
    </border>
  </borders>
  <cellStyleXfs count="66">
    <xf numFmtId="0" fontId="0" fillId="0" borderId="0"/>
    <xf numFmtId="0" fontId="10" fillId="0" borderId="0"/>
    <xf numFmtId="0" fontId="11" fillId="0" borderId="0"/>
    <xf numFmtId="0" fontId="9" fillId="0" borderId="0"/>
    <xf numFmtId="0" fontId="45" fillId="0" borderId="0"/>
    <xf numFmtId="0" fontId="13" fillId="0" borderId="0"/>
    <xf numFmtId="0" fontId="45" fillId="0" borderId="0"/>
    <xf numFmtId="0" fontId="49" fillId="0" borderId="0" applyNumberFormat="0" applyFill="0" applyBorder="0" applyAlignment="0" applyProtection="0"/>
    <xf numFmtId="0" fontId="45" fillId="0" borderId="0"/>
    <xf numFmtId="0" fontId="52" fillId="0" borderId="0" applyNumberFormat="0" applyFill="0" applyBorder="0" applyAlignment="0" applyProtection="0"/>
    <xf numFmtId="0" fontId="13"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54" fillId="0" borderId="0"/>
    <xf numFmtId="9" fontId="54" fillId="0" borderId="0" applyFont="0" applyFill="0" applyBorder="0" applyAlignment="0" applyProtection="0"/>
    <xf numFmtId="9" fontId="54" fillId="0" borderId="0" applyFont="0" applyFill="0" applyBorder="0" applyAlignment="0" applyProtection="0"/>
    <xf numFmtId="0" fontId="38" fillId="0" borderId="0" applyNumberFormat="0" applyFill="0" applyBorder="0" applyAlignment="0" applyProtection="0"/>
    <xf numFmtId="169" fontId="45" fillId="0" borderId="0" applyFont="0" applyFill="0" applyBorder="0" applyAlignment="0" applyProtection="0"/>
    <xf numFmtId="0" fontId="49" fillId="0" borderId="0" applyNumberFormat="0" applyFill="0" applyBorder="0" applyAlignment="0" applyProtection="0">
      <alignment vertical="top"/>
      <protection locked="0"/>
    </xf>
    <xf numFmtId="170" fontId="13" fillId="0" borderId="0" applyFont="0" applyFill="0" applyBorder="0" applyAlignment="0" applyProtection="0"/>
    <xf numFmtId="0" fontId="46" fillId="0" borderId="0"/>
    <xf numFmtId="0" fontId="49" fillId="0" borderId="0" applyNumberFormat="0" applyFill="0" applyBorder="0" applyAlignment="0" applyProtection="0"/>
    <xf numFmtId="0" fontId="46" fillId="0" borderId="0"/>
    <xf numFmtId="0" fontId="46" fillId="0" borderId="0"/>
    <xf numFmtId="0" fontId="46" fillId="0" borderId="0"/>
    <xf numFmtId="0" fontId="46" fillId="0" borderId="0"/>
    <xf numFmtId="0" fontId="9" fillId="0" borderId="0"/>
    <xf numFmtId="0" fontId="73" fillId="0" borderId="0"/>
    <xf numFmtId="0" fontId="49" fillId="0" borderId="0" applyNumberFormat="0" applyFill="0" applyBorder="0" applyAlignment="0" applyProtection="0">
      <alignment vertical="top"/>
      <protection locked="0"/>
    </xf>
    <xf numFmtId="0" fontId="9" fillId="0" borderId="0"/>
    <xf numFmtId="0" fontId="9" fillId="0" borderId="0"/>
    <xf numFmtId="0" fontId="12" fillId="0" borderId="0"/>
    <xf numFmtId="0" fontId="9" fillId="0" borderId="0"/>
    <xf numFmtId="0" fontId="9" fillId="0" borderId="0"/>
    <xf numFmtId="0" fontId="52" fillId="0" borderId="0" applyNumberFormat="0" applyFill="0" applyBorder="0" applyAlignment="0" applyProtection="0"/>
    <xf numFmtId="0" fontId="94" fillId="0" borderId="0"/>
    <xf numFmtId="0" fontId="8" fillId="0" borderId="0"/>
    <xf numFmtId="0" fontId="9" fillId="0" borderId="0"/>
    <xf numFmtId="0" fontId="10" fillId="0" borderId="0"/>
    <xf numFmtId="0" fontId="9" fillId="0" borderId="0"/>
    <xf numFmtId="0" fontId="9" fillId="0" borderId="0"/>
    <xf numFmtId="0" fontId="38" fillId="0" borderId="0" applyNumberFormat="0" applyFill="0" applyBorder="0" applyAlignment="0" applyProtection="0"/>
    <xf numFmtId="0" fontId="45" fillId="0" borderId="0"/>
    <xf numFmtId="0" fontId="45" fillId="0" borderId="0"/>
    <xf numFmtId="0" fontId="45" fillId="0" borderId="0"/>
    <xf numFmtId="0" fontId="52" fillId="0" borderId="0" applyNumberFormat="0" applyFill="0" applyBorder="0" applyAlignment="0" applyProtection="0"/>
    <xf numFmtId="0" fontId="49" fillId="0" borderId="0" applyNumberFormat="0" applyFill="0" applyBorder="0" applyAlignment="0" applyProtection="0"/>
    <xf numFmtId="0" fontId="12" fillId="0" borderId="0"/>
    <xf numFmtId="0" fontId="11" fillId="0" borderId="0"/>
    <xf numFmtId="0" fontId="9" fillId="0" borderId="0"/>
    <xf numFmtId="0" fontId="9" fillId="0" borderId="0"/>
    <xf numFmtId="0" fontId="9" fillId="0" borderId="0"/>
    <xf numFmtId="0" fontId="9" fillId="0" borderId="0"/>
    <xf numFmtId="0" fontId="45" fillId="0" borderId="0"/>
    <xf numFmtId="0" fontId="38" fillId="0" borderId="0" applyNumberFormat="0" applyFill="0" applyBorder="0" applyAlignment="0" applyProtection="0"/>
    <xf numFmtId="0" fontId="49" fillId="0" borderId="0" applyNumberFormat="0" applyFill="0" applyBorder="0" applyAlignment="0" applyProtection="0">
      <alignment vertical="top"/>
      <protection locked="0"/>
    </xf>
    <xf numFmtId="0" fontId="3" fillId="0" borderId="0"/>
    <xf numFmtId="0" fontId="2" fillId="0" borderId="0"/>
    <xf numFmtId="0" fontId="2" fillId="0" borderId="0"/>
    <xf numFmtId="0" fontId="11" fillId="0" borderId="0"/>
    <xf numFmtId="0" fontId="12" fillId="0" borderId="0"/>
    <xf numFmtId="0" fontId="10" fillId="0" borderId="0"/>
    <xf numFmtId="0" fontId="10" fillId="0" borderId="0"/>
    <xf numFmtId="0" fontId="9" fillId="0" borderId="0"/>
    <xf numFmtId="0" fontId="9" fillId="0" borderId="0"/>
    <xf numFmtId="0" fontId="1" fillId="0" borderId="0"/>
  </cellStyleXfs>
  <cellXfs count="4007">
    <xf numFmtId="0" fontId="0" fillId="0" borderId="0" xfId="0"/>
    <xf numFmtId="0" fontId="32" fillId="0" borderId="0" xfId="0" applyFont="1" applyAlignment="1">
      <alignment vertical="center"/>
    </xf>
    <xf numFmtId="0" fontId="33" fillId="6" borderId="44" xfId="1" applyFont="1" applyFill="1" applyBorder="1" applyAlignment="1">
      <alignment horizontal="right" vertical="center" wrapText="1"/>
    </xf>
    <xf numFmtId="0" fontId="39" fillId="0" borderId="0" xfId="3" applyFont="1" applyAlignment="1" applyProtection="1">
      <alignment vertical="center"/>
      <protection locked="0"/>
    </xf>
    <xf numFmtId="0" fontId="51" fillId="18" borderId="0" xfId="0" applyFont="1" applyFill="1" applyAlignment="1">
      <alignment horizontal="center" vertical="center"/>
    </xf>
    <xf numFmtId="0" fontId="43" fillId="17" borderId="0" xfId="3" applyFont="1" applyFill="1" applyAlignment="1" applyProtection="1">
      <alignment horizontal="center" vertical="center"/>
      <protection locked="0"/>
    </xf>
    <xf numFmtId="0" fontId="58" fillId="16" borderId="0" xfId="3" applyFont="1" applyFill="1" applyAlignment="1" applyProtection="1">
      <alignment horizontal="center" vertical="center"/>
      <protection locked="0"/>
    </xf>
    <xf numFmtId="0" fontId="61" fillId="19" borderId="0" xfId="3" applyFont="1" applyFill="1" applyAlignment="1" applyProtection="1">
      <alignment vertical="center"/>
      <protection locked="0"/>
    </xf>
    <xf numFmtId="0" fontId="56" fillId="19" borderId="0" xfId="3" applyFont="1" applyFill="1" applyAlignment="1" applyProtection="1">
      <alignment vertical="center"/>
      <protection locked="0"/>
    </xf>
    <xf numFmtId="0" fontId="62" fillId="19" borderId="0" xfId="3" applyFont="1" applyFill="1" applyAlignment="1" applyProtection="1">
      <alignment vertical="center"/>
      <protection locked="0"/>
    </xf>
    <xf numFmtId="0" fontId="62" fillId="19" borderId="0" xfId="3" applyFont="1" applyFill="1" applyAlignment="1" applyProtection="1">
      <alignment horizontal="right" vertical="center"/>
      <protection locked="0"/>
    </xf>
    <xf numFmtId="0" fontId="50" fillId="13" borderId="0" xfId="3" applyFont="1" applyFill="1" applyAlignment="1" applyProtection="1">
      <alignment vertical="center"/>
      <protection locked="0"/>
    </xf>
    <xf numFmtId="0" fontId="39" fillId="13" borderId="0" xfId="3" applyFont="1" applyFill="1" applyAlignment="1" applyProtection="1">
      <alignment vertical="center"/>
      <protection locked="0"/>
    </xf>
    <xf numFmtId="0" fontId="41" fillId="13" borderId="0" xfId="3" applyFont="1" applyFill="1" applyAlignment="1" applyProtection="1">
      <alignment vertical="center"/>
      <protection locked="0"/>
    </xf>
    <xf numFmtId="0" fontId="39" fillId="13" borderId="0" xfId="3" applyFont="1" applyFill="1" applyAlignment="1" applyProtection="1">
      <alignment horizontal="right" vertical="center"/>
      <protection locked="0"/>
    </xf>
    <xf numFmtId="0" fontId="60" fillId="13" borderId="0" xfId="3" applyFont="1" applyFill="1" applyAlignment="1" applyProtection="1">
      <alignment vertical="center"/>
      <protection locked="0"/>
    </xf>
    <xf numFmtId="0" fontId="59" fillId="13" borderId="0" xfId="3" applyFont="1" applyFill="1" applyAlignment="1" applyProtection="1">
      <alignment vertical="center"/>
      <protection locked="0"/>
    </xf>
    <xf numFmtId="0" fontId="44" fillId="13" borderId="0" xfId="3" applyFont="1" applyFill="1" applyAlignment="1" applyProtection="1">
      <alignment vertical="center"/>
      <protection locked="0"/>
    </xf>
    <xf numFmtId="0" fontId="47" fillId="13" borderId="0" xfId="3" applyFont="1" applyFill="1" applyAlignment="1" applyProtection="1">
      <alignment horizontal="center" vertical="center"/>
      <protection locked="0"/>
    </xf>
    <xf numFmtId="0" fontId="43" fillId="13" borderId="0" xfId="3" applyFont="1" applyFill="1" applyAlignment="1" applyProtection="1">
      <alignment horizontal="center" vertical="center"/>
      <protection locked="0"/>
    </xf>
    <xf numFmtId="0" fontId="57" fillId="13" borderId="0" xfId="3" applyFont="1" applyFill="1" applyAlignment="1" applyProtection="1">
      <alignment horizontal="center" vertical="center"/>
      <protection locked="0"/>
    </xf>
    <xf numFmtId="0" fontId="48" fillId="13" borderId="0" xfId="3" applyFont="1" applyFill="1" applyAlignment="1" applyProtection="1">
      <alignment horizontal="center" vertical="center"/>
      <protection locked="0"/>
    </xf>
    <xf numFmtId="0" fontId="53" fillId="13" borderId="0" xfId="3" applyFont="1" applyFill="1" applyAlignment="1" applyProtection="1">
      <alignment vertical="center"/>
      <protection locked="0"/>
    </xf>
    <xf numFmtId="0" fontId="63" fillId="19" borderId="0" xfId="3" applyFont="1" applyFill="1" applyAlignment="1" applyProtection="1">
      <alignment horizontal="center" vertical="center"/>
      <protection locked="0"/>
    </xf>
    <xf numFmtId="0" fontId="65" fillId="16" borderId="99" xfId="1" applyFont="1" applyFill="1" applyBorder="1" applyAlignment="1">
      <alignment vertical="center"/>
    </xf>
    <xf numFmtId="0" fontId="64" fillId="16" borderId="41" xfId="1" applyFont="1" applyFill="1" applyBorder="1" applyAlignment="1">
      <alignment vertical="center"/>
    </xf>
    <xf numFmtId="0" fontId="47" fillId="2" borderId="71" xfId="3" applyFont="1" applyFill="1" applyBorder="1" applyAlignment="1">
      <alignment vertical="center"/>
    </xf>
    <xf numFmtId="0" fontId="33" fillId="6" borderId="0" xfId="1" applyFont="1" applyFill="1" applyAlignment="1">
      <alignment horizontal="left" vertical="center"/>
    </xf>
    <xf numFmtId="0" fontId="66" fillId="6" borderId="0" xfId="1" applyFont="1" applyFill="1" applyAlignment="1">
      <alignment horizontal="left" vertical="center"/>
    </xf>
    <xf numFmtId="0" fontId="67" fillId="6" borderId="0" xfId="1" quotePrefix="1" applyFont="1" applyFill="1" applyAlignment="1">
      <alignment horizontal="left" vertical="center"/>
    </xf>
    <xf numFmtId="0" fontId="33" fillId="6" borderId="0" xfId="1" applyFont="1" applyFill="1" applyAlignment="1">
      <alignment horizontal="right" vertical="center" wrapText="1"/>
    </xf>
    <xf numFmtId="0" fontId="66" fillId="6" borderId="0" xfId="1" applyFont="1" applyFill="1" applyAlignment="1">
      <alignment horizontal="right" vertical="center" wrapText="1"/>
    </xf>
    <xf numFmtId="0" fontId="66" fillId="6" borderId="0" xfId="1" quotePrefix="1" applyFont="1" applyFill="1" applyAlignment="1">
      <alignment horizontal="right" vertical="center" wrapText="1"/>
    </xf>
    <xf numFmtId="0" fontId="33" fillId="6" borderId="93" xfId="2" applyFont="1" applyFill="1" applyBorder="1" applyAlignment="1">
      <alignment horizontal="right" vertical="center" wrapText="1"/>
    </xf>
    <xf numFmtId="0" fontId="33" fillId="6" borderId="0" xfId="2" applyFont="1" applyFill="1" applyAlignment="1">
      <alignment horizontal="right" vertical="center" wrapText="1"/>
    </xf>
    <xf numFmtId="0" fontId="33" fillId="6" borderId="113" xfId="1" applyFont="1" applyFill="1" applyBorder="1" applyAlignment="1">
      <alignment horizontal="right" vertical="center" wrapText="1"/>
    </xf>
    <xf numFmtId="0" fontId="33" fillId="6" borderId="0" xfId="1" applyFont="1" applyFill="1" applyAlignment="1">
      <alignment horizontal="centerContinuous" vertical="center"/>
    </xf>
    <xf numFmtId="0" fontId="66" fillId="6" borderId="0" xfId="1" applyFont="1" applyFill="1" applyAlignment="1">
      <alignment horizontal="centerContinuous" vertical="center"/>
    </xf>
    <xf numFmtId="0" fontId="67" fillId="6" borderId="0" xfId="1" quotePrefix="1" applyFont="1" applyFill="1" applyAlignment="1">
      <alignment horizontal="centerContinuous" vertical="center"/>
    </xf>
    <xf numFmtId="0" fontId="33" fillId="6" borderId="0" xfId="2" applyFont="1" applyFill="1" applyAlignment="1">
      <alignment horizontal="centerContinuous" vertical="center"/>
    </xf>
    <xf numFmtId="0" fontId="33" fillId="6" borderId="89" xfId="2" applyFont="1" applyFill="1" applyBorder="1" applyAlignment="1">
      <alignment horizontal="centerContinuous" vertical="center"/>
    </xf>
    <xf numFmtId="0" fontId="33" fillId="6" borderId="93" xfId="2" applyFont="1" applyFill="1" applyBorder="1" applyAlignment="1">
      <alignment horizontal="centerContinuous" vertical="center"/>
    </xf>
    <xf numFmtId="0" fontId="33" fillId="6" borderId="0" xfId="2" applyFont="1" applyFill="1" applyAlignment="1">
      <alignment horizontal="left" vertical="center"/>
    </xf>
    <xf numFmtId="0" fontId="33" fillId="6" borderId="89" xfId="2" applyFont="1" applyFill="1" applyBorder="1" applyAlignment="1">
      <alignment horizontal="left" vertical="center"/>
    </xf>
    <xf numFmtId="0" fontId="33" fillId="6" borderId="93" xfId="2" applyFont="1" applyFill="1" applyBorder="1" applyAlignment="1">
      <alignment horizontal="left" vertical="center"/>
    </xf>
    <xf numFmtId="0" fontId="33" fillId="6" borderId="118" xfId="1" applyFont="1" applyFill="1" applyBorder="1" applyAlignment="1">
      <alignment horizontal="centerContinuous" vertical="center"/>
    </xf>
    <xf numFmtId="0" fontId="33" fillId="6" borderId="113" xfId="1" applyFont="1" applyFill="1" applyBorder="1" applyAlignment="1">
      <alignment horizontal="centerContinuous" vertical="center"/>
    </xf>
    <xf numFmtId="0" fontId="33" fillId="6" borderId="67" xfId="1" applyFont="1" applyFill="1" applyBorder="1" applyAlignment="1">
      <alignment horizontal="centerContinuous" vertical="center"/>
    </xf>
    <xf numFmtId="0" fontId="33" fillId="6" borderId="68" xfId="1" applyFont="1" applyFill="1" applyBorder="1" applyAlignment="1">
      <alignment horizontal="centerContinuous" vertical="center"/>
    </xf>
    <xf numFmtId="0" fontId="33" fillId="6" borderId="58" xfId="1" applyFont="1" applyFill="1" applyBorder="1" applyAlignment="1">
      <alignment horizontal="centerContinuous" vertical="center"/>
    </xf>
    <xf numFmtId="0" fontId="33" fillId="6" borderId="65" xfId="1" applyFont="1" applyFill="1" applyBorder="1" applyAlignment="1">
      <alignment horizontal="centerContinuous" vertical="center"/>
    </xf>
    <xf numFmtId="171" fontId="68" fillId="13" borderId="18" xfId="1" applyNumberFormat="1" applyFont="1" applyFill="1" applyBorder="1" applyAlignment="1">
      <alignment horizontal="right" vertical="center"/>
    </xf>
    <xf numFmtId="0" fontId="33" fillId="13" borderId="0" xfId="2" applyFont="1" applyFill="1" applyAlignment="1">
      <alignment horizontal="right" vertical="center"/>
    </xf>
    <xf numFmtId="168" fontId="66" fillId="13" borderId="0" xfId="2" applyNumberFormat="1" applyFont="1" applyFill="1" applyAlignment="1">
      <alignment horizontal="centerContinuous" vertical="center"/>
    </xf>
    <xf numFmtId="0" fontId="66" fillId="13" borderId="0" xfId="2" applyFont="1" applyFill="1" applyAlignment="1">
      <alignment horizontal="centerContinuous" vertical="center"/>
    </xf>
    <xf numFmtId="0" fontId="33" fillId="13" borderId="0" xfId="2" applyFont="1" applyFill="1" applyAlignment="1">
      <alignment vertical="center"/>
    </xf>
    <xf numFmtId="171" fontId="68" fillId="13" borderId="74" xfId="1" applyNumberFormat="1" applyFont="1" applyFill="1" applyBorder="1" applyAlignment="1">
      <alignment horizontal="right" vertical="center"/>
    </xf>
    <xf numFmtId="20" fontId="68" fillId="13" borderId="0" xfId="2" applyNumberFormat="1" applyFont="1" applyFill="1" applyAlignment="1">
      <alignment horizontal="left" vertical="center"/>
    </xf>
    <xf numFmtId="171" fontId="68" fillId="13" borderId="0" xfId="1" applyNumberFormat="1" applyFont="1" applyFill="1" applyAlignment="1">
      <alignment horizontal="right" vertical="center"/>
    </xf>
    <xf numFmtId="171" fontId="68" fillId="13" borderId="49" xfId="1" applyNumberFormat="1" applyFont="1" applyFill="1" applyBorder="1" applyAlignment="1">
      <alignment horizontal="right" vertical="center"/>
    </xf>
    <xf numFmtId="0" fontId="69" fillId="13" borderId="0" xfId="3" applyFont="1" applyFill="1" applyAlignment="1" applyProtection="1">
      <alignment vertical="center"/>
      <protection locked="0"/>
    </xf>
    <xf numFmtId="0" fontId="33" fillId="6" borderId="120" xfId="2" applyFont="1" applyFill="1" applyBorder="1" applyAlignment="1">
      <alignment horizontal="centerContinuous" vertical="center"/>
    </xf>
    <xf numFmtId="0" fontId="33" fillId="6" borderId="121" xfId="2" applyFont="1" applyFill="1" applyBorder="1" applyAlignment="1">
      <alignment horizontal="centerContinuous" vertical="center"/>
    </xf>
    <xf numFmtId="0" fontId="33" fillId="6" borderId="70" xfId="1" applyFont="1" applyFill="1" applyBorder="1" applyAlignment="1">
      <alignment horizontal="centerContinuous" vertical="center"/>
    </xf>
    <xf numFmtId="0" fontId="33" fillId="6" borderId="0" xfId="2" applyFont="1" applyFill="1" applyAlignment="1">
      <alignment horizontal="right" vertical="center"/>
    </xf>
    <xf numFmtId="0" fontId="71" fillId="19" borderId="0" xfId="3" applyFont="1" applyFill="1" applyAlignment="1" applyProtection="1">
      <alignment vertical="center"/>
      <protection locked="0"/>
    </xf>
    <xf numFmtId="0" fontId="63" fillId="19" borderId="0" xfId="3" applyFont="1" applyFill="1" applyAlignment="1" applyProtection="1">
      <alignment horizontal="left" vertical="center"/>
      <protection locked="0"/>
    </xf>
    <xf numFmtId="0" fontId="72" fillId="19" borderId="0" xfId="3" applyFont="1" applyFill="1" applyAlignment="1" applyProtection="1">
      <alignment horizontal="left" vertical="center"/>
      <protection locked="0"/>
    </xf>
    <xf numFmtId="0" fontId="58" fillId="19" borderId="0" xfId="3" applyFont="1" applyFill="1" applyAlignment="1" applyProtection="1">
      <alignment horizontal="right" vertical="center"/>
      <protection locked="0"/>
    </xf>
    <xf numFmtId="0" fontId="77" fillId="13" borderId="36" xfId="31" applyFont="1" applyFill="1" applyBorder="1" applyAlignment="1">
      <alignment horizontal="center" vertical="center"/>
    </xf>
    <xf numFmtId="0" fontId="79" fillId="13" borderId="36" xfId="31" applyFont="1" applyFill="1" applyBorder="1" applyAlignment="1">
      <alignment horizontal="center" vertical="center"/>
    </xf>
    <xf numFmtId="0" fontId="80" fillId="13" borderId="0" xfId="31" applyFont="1" applyFill="1" applyAlignment="1">
      <alignment horizontal="center" vertical="center"/>
    </xf>
    <xf numFmtId="0" fontId="81" fillId="13" borderId="0" xfId="31" applyFont="1" applyFill="1" applyAlignment="1">
      <alignment horizontal="center" vertical="center"/>
    </xf>
    <xf numFmtId="0" fontId="43" fillId="13" borderId="0" xfId="31" applyFont="1" applyFill="1" applyAlignment="1">
      <alignment vertical="center"/>
    </xf>
    <xf numFmtId="0" fontId="48" fillId="13" borderId="0" xfId="31" applyFont="1" applyFill="1" applyAlignment="1">
      <alignment horizontal="center" vertical="center"/>
    </xf>
    <xf numFmtId="0" fontId="32" fillId="13" borderId="36" xfId="31" applyFont="1" applyFill="1" applyBorder="1" applyAlignment="1">
      <alignment vertical="center"/>
    </xf>
    <xf numFmtId="0" fontId="83" fillId="13" borderId="0" xfId="31" applyFont="1" applyFill="1" applyAlignment="1">
      <alignment horizontal="center" vertical="center"/>
    </xf>
    <xf numFmtId="0" fontId="9" fillId="91" borderId="0" xfId="29" applyFill="1" applyProtection="1">
      <protection hidden="1"/>
    </xf>
    <xf numFmtId="0" fontId="45" fillId="91" borderId="0" xfId="6" applyFill="1"/>
    <xf numFmtId="0" fontId="9" fillId="91" borderId="0" xfId="29" applyFill="1" applyAlignment="1">
      <alignment vertical="center"/>
    </xf>
    <xf numFmtId="0" fontId="9" fillId="0" borderId="0" xfId="29"/>
    <xf numFmtId="0" fontId="85" fillId="91" borderId="0" xfId="29" applyFont="1" applyFill="1" applyAlignment="1">
      <alignment vertical="center"/>
    </xf>
    <xf numFmtId="0" fontId="86" fillId="91" borderId="0" xfId="29" applyFont="1" applyFill="1" applyAlignment="1">
      <alignment vertical="center"/>
    </xf>
    <xf numFmtId="0" fontId="87" fillId="91" borderId="0" xfId="29" applyFont="1" applyFill="1" applyAlignment="1">
      <alignment vertical="center"/>
    </xf>
    <xf numFmtId="0" fontId="95" fillId="91" borderId="0" xfId="35" applyFont="1" applyFill="1" applyAlignment="1">
      <alignment vertical="center"/>
    </xf>
    <xf numFmtId="174" fontId="99" fillId="91" borderId="53" xfId="37" applyNumberFormat="1" applyFont="1" applyFill="1" applyBorder="1" applyAlignment="1">
      <alignment horizontal="center" vertical="center"/>
    </xf>
    <xf numFmtId="0" fontId="9" fillId="91" borderId="0" xfId="33" applyFill="1" applyProtection="1">
      <protection hidden="1"/>
    </xf>
    <xf numFmtId="0" fontId="9" fillId="91" borderId="0" xfId="33" applyFill="1" applyAlignment="1">
      <alignment vertical="center"/>
    </xf>
    <xf numFmtId="0" fontId="9" fillId="0" borderId="0" xfId="33"/>
    <xf numFmtId="0" fontId="9" fillId="0" borderId="0" xfId="33" applyAlignment="1">
      <alignment vertical="center"/>
    </xf>
    <xf numFmtId="0" fontId="89" fillId="91" borderId="0" xfId="33" applyFont="1" applyFill="1" applyAlignment="1">
      <alignment vertical="center"/>
    </xf>
    <xf numFmtId="0" fontId="112" fillId="3" borderId="0" xfId="33" applyFont="1" applyFill="1" applyAlignment="1">
      <alignment horizontal="center" vertical="center"/>
    </xf>
    <xf numFmtId="0" fontId="113" fillId="3" borderId="0" xfId="33" applyFont="1" applyFill="1" applyAlignment="1">
      <alignment horizontal="center" vertical="center"/>
    </xf>
    <xf numFmtId="0" fontId="114" fillId="3" borderId="0" xfId="33" applyFont="1" applyFill="1" applyAlignment="1">
      <alignment horizontal="center" vertical="center"/>
    </xf>
    <xf numFmtId="0" fontId="115" fillId="3" borderId="0" xfId="33" applyFont="1" applyFill="1" applyAlignment="1">
      <alignment horizontal="center" vertical="center"/>
    </xf>
    <xf numFmtId="0" fontId="116" fillId="3" borderId="0" xfId="33" applyFont="1" applyFill="1" applyAlignment="1">
      <alignment horizontal="center" vertical="center"/>
    </xf>
    <xf numFmtId="0" fontId="117" fillId="3" borderId="0" xfId="33" applyFont="1" applyFill="1" applyAlignment="1">
      <alignment horizontal="center" vertical="center"/>
    </xf>
    <xf numFmtId="0" fontId="118" fillId="3" borderId="0" xfId="33" applyFont="1" applyFill="1" applyAlignment="1">
      <alignment horizontal="center" vertical="center"/>
    </xf>
    <xf numFmtId="0" fontId="119" fillId="3" borderId="0" xfId="33" applyFont="1" applyFill="1" applyAlignment="1">
      <alignment horizontal="center" vertical="center"/>
    </xf>
    <xf numFmtId="0" fontId="120" fillId="3" borderId="0" xfId="33" applyFont="1" applyFill="1" applyAlignment="1">
      <alignment horizontal="center" vertical="center"/>
    </xf>
    <xf numFmtId="0" fontId="121" fillId="3" borderId="0" xfId="33" applyFont="1" applyFill="1" applyAlignment="1">
      <alignment horizontal="center" vertical="center"/>
    </xf>
    <xf numFmtId="0" fontId="122" fillId="3" borderId="0" xfId="33" applyFont="1" applyFill="1" applyAlignment="1">
      <alignment horizontal="center" vertical="center"/>
    </xf>
    <xf numFmtId="0" fontId="123" fillId="3" borderId="0" xfId="33" applyFont="1" applyFill="1" applyAlignment="1">
      <alignment horizontal="center" vertical="center"/>
    </xf>
    <xf numFmtId="0" fontId="124" fillId="3" borderId="0" xfId="33" applyFont="1" applyFill="1" applyAlignment="1">
      <alignment horizontal="center" vertical="center"/>
    </xf>
    <xf numFmtId="0" fontId="125" fillId="3" borderId="0" xfId="33" applyFont="1" applyFill="1" applyAlignment="1">
      <alignment horizontal="center" vertical="center"/>
    </xf>
    <xf numFmtId="0" fontId="126" fillId="3" borderId="0" xfId="33" applyFont="1" applyFill="1" applyAlignment="1">
      <alignment horizontal="center" vertical="center"/>
    </xf>
    <xf numFmtId="0" fontId="127" fillId="3" borderId="0" xfId="33" applyFont="1" applyFill="1" applyAlignment="1">
      <alignment horizontal="center" vertical="center"/>
    </xf>
    <xf numFmtId="0" fontId="128" fillId="3" borderId="0" xfId="33" applyFont="1" applyFill="1" applyAlignment="1">
      <alignment horizontal="center" vertical="center"/>
    </xf>
    <xf numFmtId="0" fontId="129" fillId="3" borderId="0" xfId="33" applyFont="1" applyFill="1" applyAlignment="1">
      <alignment horizontal="center" vertical="center"/>
    </xf>
    <xf numFmtId="0" fontId="130" fillId="13" borderId="44" xfId="33" applyFont="1" applyFill="1" applyBorder="1" applyAlignment="1">
      <alignment horizontal="center" vertical="center"/>
    </xf>
    <xf numFmtId="0" fontId="132" fillId="95" borderId="44" xfId="33" applyFont="1" applyFill="1" applyBorder="1" applyAlignment="1">
      <alignment horizontal="center" vertical="center"/>
    </xf>
    <xf numFmtId="0" fontId="132" fillId="96" borderId="44" xfId="33" applyFont="1" applyFill="1" applyBorder="1" applyAlignment="1">
      <alignment horizontal="center" vertical="center"/>
    </xf>
    <xf numFmtId="0" fontId="134" fillId="13" borderId="0" xfId="33" applyFont="1" applyFill="1" applyAlignment="1">
      <alignment vertical="center"/>
    </xf>
    <xf numFmtId="0" fontId="9" fillId="13" borderId="0" xfId="33" applyFill="1" applyProtection="1">
      <protection hidden="1"/>
    </xf>
    <xf numFmtId="0" fontId="135" fillId="13" borderId="44" xfId="33" applyFont="1" applyFill="1" applyBorder="1" applyAlignment="1">
      <alignment vertical="center"/>
    </xf>
    <xf numFmtId="0" fontId="9" fillId="13" borderId="0" xfId="33" applyFill="1" applyAlignment="1">
      <alignment vertical="center"/>
    </xf>
    <xf numFmtId="176" fontId="136" fillId="13" borderId="0" xfId="33" applyNumberFormat="1" applyFont="1" applyFill="1" applyAlignment="1">
      <alignment vertical="center"/>
    </xf>
    <xf numFmtId="0" fontId="32" fillId="13" borderId="0" xfId="39" applyFont="1" applyFill="1" applyAlignment="1">
      <alignment horizontal="right" vertical="center"/>
    </xf>
    <xf numFmtId="177" fontId="100" fillId="97" borderId="0" xfId="39" applyNumberFormat="1" applyFont="1" applyFill="1" applyAlignment="1">
      <alignment horizontal="center" vertical="center"/>
    </xf>
    <xf numFmtId="0" fontId="137" fillId="18" borderId="0" xfId="33" applyFont="1" applyFill="1" applyAlignment="1">
      <alignment horizontal="center" vertical="center"/>
    </xf>
    <xf numFmtId="0" fontId="135" fillId="13" borderId="0" xfId="33" applyFont="1" applyFill="1" applyAlignment="1">
      <alignment horizontal="left" vertical="center"/>
    </xf>
    <xf numFmtId="0" fontId="9" fillId="0" borderId="0" xfId="33" applyProtection="1">
      <protection hidden="1"/>
    </xf>
    <xf numFmtId="0" fontId="138" fillId="10" borderId="0" xfId="33" applyFont="1" applyFill="1" applyAlignment="1">
      <alignment horizontal="center" vertical="center"/>
    </xf>
    <xf numFmtId="0" fontId="139" fillId="98" borderId="0" xfId="33" applyFont="1" applyFill="1" applyAlignment="1">
      <alignment horizontal="center" vertical="center"/>
    </xf>
    <xf numFmtId="0" fontId="96" fillId="91" borderId="0" xfId="33" applyFont="1" applyFill="1" applyAlignment="1">
      <alignment vertical="center"/>
    </xf>
    <xf numFmtId="0" fontId="96" fillId="91" borderId="44" xfId="33" applyFont="1" applyFill="1" applyBorder="1" applyAlignment="1">
      <alignment vertical="center"/>
    </xf>
    <xf numFmtId="0" fontId="140" fillId="13" borderId="0" xfId="33" applyFont="1" applyFill="1" applyAlignment="1">
      <alignment horizontal="center" vertical="center"/>
    </xf>
    <xf numFmtId="0" fontId="137" fillId="92" borderId="0" xfId="33" applyFont="1" applyFill="1" applyAlignment="1">
      <alignment horizontal="center" vertical="center"/>
    </xf>
    <xf numFmtId="0" fontId="141" fillId="90" borderId="0" xfId="33" applyFont="1" applyFill="1" applyAlignment="1">
      <alignment horizontal="center" vertical="center"/>
    </xf>
    <xf numFmtId="0" fontId="96" fillId="91" borderId="0" xfId="33" applyFont="1" applyFill="1" applyAlignment="1">
      <alignment horizontal="right" vertical="center"/>
    </xf>
    <xf numFmtId="0" fontId="140" fillId="17" borderId="0" xfId="33" applyFont="1" applyFill="1" applyAlignment="1">
      <alignment horizontal="center" vertical="center"/>
    </xf>
    <xf numFmtId="0" fontId="137" fillId="91" borderId="0" xfId="33" applyFont="1" applyFill="1" applyAlignment="1">
      <alignment horizontal="right" vertical="center"/>
    </xf>
    <xf numFmtId="0" fontId="9" fillId="6" borderId="0" xfId="33" applyFill="1" applyAlignment="1">
      <alignment vertical="center"/>
    </xf>
    <xf numFmtId="0" fontId="96" fillId="91" borderId="0" xfId="40" applyFont="1" applyFill="1" applyAlignment="1">
      <alignment vertical="center"/>
    </xf>
    <xf numFmtId="0" fontId="96" fillId="91" borderId="0" xfId="35" applyFont="1" applyFill="1" applyAlignment="1">
      <alignment horizontal="center" vertical="center"/>
    </xf>
    <xf numFmtId="0" fontId="96" fillId="91" borderId="0" xfId="35" applyFont="1" applyFill="1" applyAlignment="1">
      <alignment horizontal="center" vertical="top"/>
    </xf>
    <xf numFmtId="173" fontId="68" fillId="13" borderId="18" xfId="1" applyNumberFormat="1" applyFont="1" applyFill="1" applyBorder="1" applyAlignment="1">
      <alignment horizontal="left" vertical="center"/>
    </xf>
    <xf numFmtId="173" fontId="68" fillId="13" borderId="49" xfId="1" applyNumberFormat="1" applyFont="1" applyFill="1" applyBorder="1" applyAlignment="1">
      <alignment horizontal="left" vertical="center"/>
    </xf>
    <xf numFmtId="0" fontId="51" fillId="19" borderId="0" xfId="3" applyFont="1" applyFill="1" applyAlignment="1" applyProtection="1">
      <alignment vertical="center"/>
      <protection locked="0"/>
    </xf>
    <xf numFmtId="0" fontId="61" fillId="19" borderId="0" xfId="3" applyFont="1" applyFill="1" applyAlignment="1" applyProtection="1">
      <alignment horizontal="center" vertical="center"/>
      <protection locked="0"/>
    </xf>
    <xf numFmtId="0" fontId="146" fillId="6" borderId="0" xfId="0" applyFont="1" applyFill="1" applyAlignment="1">
      <alignment horizontal="center" vertical="center"/>
    </xf>
    <xf numFmtId="0" fontId="42" fillId="0" borderId="44" xfId="3" applyFont="1" applyBorder="1" applyAlignment="1" applyProtection="1">
      <alignment vertical="center"/>
      <protection locked="0"/>
    </xf>
    <xf numFmtId="0" fontId="64" fillId="16" borderId="61" xfId="1" applyFont="1" applyFill="1" applyBorder="1" applyAlignment="1">
      <alignment horizontal="center" vertical="center"/>
    </xf>
    <xf numFmtId="0" fontId="65" fillId="16" borderId="69" xfId="1" applyFont="1" applyFill="1" applyBorder="1" applyAlignment="1">
      <alignment vertical="center"/>
    </xf>
    <xf numFmtId="0" fontId="147" fillId="19" borderId="0" xfId="3" applyFont="1" applyFill="1" applyAlignment="1" applyProtection="1">
      <alignment vertical="center"/>
      <protection locked="0"/>
    </xf>
    <xf numFmtId="0" fontId="148" fillId="19" borderId="0" xfId="3" applyFont="1" applyFill="1" applyAlignment="1" applyProtection="1">
      <alignment vertical="center"/>
      <protection locked="0"/>
    </xf>
    <xf numFmtId="0" fontId="149" fillId="19" borderId="0" xfId="3" applyFont="1" applyFill="1" applyAlignment="1" applyProtection="1">
      <alignment vertical="center"/>
      <protection locked="0"/>
    </xf>
    <xf numFmtId="0" fontId="146" fillId="90" borderId="0" xfId="0" applyFont="1" applyFill="1" applyAlignment="1">
      <alignment horizontal="center" vertical="center"/>
    </xf>
    <xf numFmtId="20" fontId="50" fillId="21" borderId="0" xfId="2" applyNumberFormat="1" applyFont="1" applyFill="1" applyAlignment="1">
      <alignment vertical="center"/>
    </xf>
    <xf numFmtId="171" fontId="50" fillId="21" borderId="0" xfId="1" applyNumberFormat="1" applyFont="1" applyFill="1" applyAlignment="1">
      <alignment horizontal="right" vertical="center"/>
    </xf>
    <xf numFmtId="171" fontId="47" fillId="21" borderId="0" xfId="1" applyNumberFormat="1" applyFont="1" applyFill="1" applyAlignment="1">
      <alignment horizontal="right" vertical="center"/>
    </xf>
    <xf numFmtId="0" fontId="150" fillId="0" borderId="0" xfId="2" applyFont="1" applyAlignment="1">
      <alignment vertical="center"/>
    </xf>
    <xf numFmtId="0" fontId="150" fillId="6" borderId="0" xfId="2" applyFont="1" applyFill="1" applyAlignment="1">
      <alignment vertical="center"/>
    </xf>
    <xf numFmtId="0" fontId="150" fillId="13" borderId="0" xfId="1" applyFont="1" applyFill="1" applyAlignment="1">
      <alignment horizontal="center" vertical="center" wrapText="1"/>
    </xf>
    <xf numFmtId="0" fontId="151" fillId="13" borderId="0" xfId="1" applyFont="1" applyFill="1" applyAlignment="1">
      <alignment horizontal="center" vertical="center" wrapText="1"/>
    </xf>
    <xf numFmtId="0" fontId="152" fillId="13" borderId="0" xfId="1" applyFont="1" applyFill="1" applyAlignment="1">
      <alignment horizontal="center" vertical="center" wrapText="1"/>
    </xf>
    <xf numFmtId="0" fontId="150" fillId="6" borderId="0" xfId="1" applyFont="1" applyFill="1" applyAlignment="1">
      <alignment horizontal="center" vertical="center" wrapText="1"/>
    </xf>
    <xf numFmtId="0" fontId="150" fillId="6" borderId="0" xfId="2" applyFont="1" applyFill="1" applyAlignment="1">
      <alignment horizontal="center" vertical="center" wrapText="1"/>
    </xf>
    <xf numFmtId="0" fontId="153" fillId="6" borderId="0" xfId="1" applyFont="1" applyFill="1" applyAlignment="1">
      <alignment horizontal="center" vertical="center" wrapText="1"/>
    </xf>
    <xf numFmtId="0" fontId="150" fillId="6" borderId="0" xfId="1" applyFont="1" applyFill="1" applyAlignment="1">
      <alignment horizontal="centerContinuous" vertical="center"/>
    </xf>
    <xf numFmtId="0" fontId="150" fillId="6" borderId="0" xfId="1" applyFont="1" applyFill="1" applyAlignment="1">
      <alignment horizontal="center" vertical="center"/>
    </xf>
    <xf numFmtId="0" fontId="153" fillId="6" borderId="0" xfId="1" quotePrefix="1" applyFont="1" applyFill="1" applyAlignment="1">
      <alignment horizontal="center" vertical="center" wrapText="1"/>
    </xf>
    <xf numFmtId="0" fontId="154" fillId="0" borderId="3" xfId="1" applyFont="1" applyBorder="1" applyAlignment="1">
      <alignment horizontal="centerContinuous" vertical="center"/>
    </xf>
    <xf numFmtId="0" fontId="144" fillId="6" borderId="0" xfId="2" applyFont="1" applyFill="1" applyAlignment="1">
      <alignment vertical="center"/>
    </xf>
    <xf numFmtId="0" fontId="155" fillId="14" borderId="32" xfId="2" applyFont="1" applyFill="1" applyBorder="1" applyAlignment="1">
      <alignment horizontal="center" vertical="center" wrapText="1"/>
    </xf>
    <xf numFmtId="0" fontId="64" fillId="15" borderId="80" xfId="2" applyFont="1" applyFill="1" applyBorder="1" applyAlignment="1">
      <alignment horizontal="center" vertical="center"/>
    </xf>
    <xf numFmtId="0" fontId="68" fillId="21" borderId="26" xfId="2" applyFont="1" applyFill="1" applyBorder="1" applyAlignment="1">
      <alignment horizontal="center" vertical="center"/>
    </xf>
    <xf numFmtId="0" fontId="51" fillId="11" borderId="25" xfId="1" applyFont="1" applyFill="1" applyBorder="1" applyAlignment="1">
      <alignment horizontal="centerContinuous" vertical="center"/>
    </xf>
    <xf numFmtId="0" fontId="156" fillId="14" borderId="26" xfId="2" applyFont="1" applyFill="1" applyBorder="1" applyAlignment="1">
      <alignment horizontal="center" vertical="center" wrapText="1"/>
    </xf>
    <xf numFmtId="0" fontId="157" fillId="14" borderId="26" xfId="1" applyFont="1" applyFill="1" applyBorder="1" applyAlignment="1" applyProtection="1">
      <alignment horizontal="center" vertical="center"/>
      <protection locked="0"/>
    </xf>
    <xf numFmtId="0" fontId="158" fillId="14" borderId="26" xfId="1" applyFont="1" applyFill="1" applyBorder="1" applyAlignment="1" applyProtection="1">
      <alignment horizontal="center" vertical="center"/>
      <protection locked="0"/>
    </xf>
    <xf numFmtId="172" fontId="150" fillId="6" borderId="26" xfId="2" applyNumberFormat="1" applyFont="1" applyFill="1" applyBorder="1" applyAlignment="1">
      <alignment horizontal="center" vertical="center" wrapText="1"/>
    </xf>
    <xf numFmtId="172" fontId="153" fillId="6" borderId="26" xfId="2" applyNumberFormat="1" applyFont="1" applyFill="1" applyBorder="1" applyAlignment="1">
      <alignment horizontal="center" vertical="center"/>
    </xf>
    <xf numFmtId="165" fontId="143" fillId="6" borderId="53" xfId="1" applyNumberFormat="1" applyFont="1" applyFill="1" applyBorder="1" applyAlignment="1" applyProtection="1">
      <alignment horizontal="center" vertical="center"/>
      <protection locked="0"/>
    </xf>
    <xf numFmtId="174" fontId="150" fillId="6" borderId="53" xfId="0" applyNumberFormat="1" applyFont="1" applyFill="1" applyBorder="1" applyAlignment="1">
      <alignment horizontal="center" vertical="center"/>
    </xf>
    <xf numFmtId="1" fontId="153" fillId="6" borderId="53" xfId="1" applyNumberFormat="1" applyFont="1" applyFill="1" applyBorder="1" applyAlignment="1">
      <alignment horizontal="center" vertical="center"/>
    </xf>
    <xf numFmtId="174" fontId="150" fillId="6" borderId="53" xfId="0" applyNumberFormat="1" applyFont="1" applyFill="1" applyBorder="1" applyAlignment="1">
      <alignment horizontal="left" vertical="center"/>
    </xf>
    <xf numFmtId="0" fontId="150" fillId="6" borderId="53" xfId="0" applyFont="1" applyFill="1" applyBorder="1" applyAlignment="1">
      <alignment horizontal="center" vertical="center"/>
    </xf>
    <xf numFmtId="0" fontId="153" fillId="6" borderId="53" xfId="2" applyFont="1" applyFill="1" applyBorder="1" applyAlignment="1">
      <alignment horizontal="center" vertical="center" wrapText="1"/>
    </xf>
    <xf numFmtId="1" fontId="159" fillId="6" borderId="33" xfId="1" applyNumberFormat="1" applyFont="1" applyFill="1" applyBorder="1" applyAlignment="1">
      <alignment horizontal="center" vertical="center"/>
    </xf>
    <xf numFmtId="0" fontId="40" fillId="16" borderId="0" xfId="1" applyFont="1" applyFill="1" applyAlignment="1">
      <alignment horizontal="center" vertical="center"/>
    </xf>
    <xf numFmtId="0" fontId="153" fillId="7" borderId="26" xfId="2" applyFont="1" applyFill="1" applyBorder="1" applyAlignment="1">
      <alignment horizontal="center" vertical="center"/>
    </xf>
    <xf numFmtId="0" fontId="64" fillId="99" borderId="26" xfId="2" applyFont="1" applyFill="1" applyBorder="1" applyAlignment="1">
      <alignment horizontal="center" vertical="center" wrapText="1"/>
    </xf>
    <xf numFmtId="0" fontId="68" fillId="101" borderId="26" xfId="2" applyFont="1" applyFill="1" applyBorder="1" applyAlignment="1">
      <alignment horizontal="center" vertical="center"/>
    </xf>
    <xf numFmtId="0" fontId="47" fillId="10" borderId="25" xfId="1" applyFont="1" applyFill="1" applyBorder="1" applyAlignment="1">
      <alignment horizontal="centerContinuous" vertical="center"/>
    </xf>
    <xf numFmtId="172" fontId="150" fillId="17" borderId="26" xfId="2" applyNumberFormat="1" applyFont="1" applyFill="1" applyBorder="1" applyAlignment="1">
      <alignment horizontal="center" vertical="center" wrapText="1"/>
    </xf>
    <xf numFmtId="172" fontId="153" fillId="17" borderId="26" xfId="2" applyNumberFormat="1" applyFont="1" applyFill="1" applyBorder="1" applyAlignment="1">
      <alignment horizontal="center" vertical="center"/>
    </xf>
    <xf numFmtId="165" fontId="143" fillId="17" borderId="53" xfId="1" applyNumberFormat="1" applyFont="1" applyFill="1" applyBorder="1" applyAlignment="1" applyProtection="1">
      <alignment horizontal="center" vertical="center"/>
      <protection locked="0"/>
    </xf>
    <xf numFmtId="174" fontId="150" fillId="17" borderId="53" xfId="0" applyNumberFormat="1" applyFont="1" applyFill="1" applyBorder="1" applyAlignment="1">
      <alignment horizontal="center" vertical="center"/>
    </xf>
    <xf numFmtId="1" fontId="153" fillId="17" borderId="53" xfId="1" applyNumberFormat="1" applyFont="1" applyFill="1" applyBorder="1" applyAlignment="1">
      <alignment horizontal="center" vertical="center"/>
    </xf>
    <xf numFmtId="174" fontId="150" fillId="17" borderId="53" xfId="0" applyNumberFormat="1" applyFont="1" applyFill="1" applyBorder="1" applyAlignment="1">
      <alignment horizontal="left" vertical="center"/>
    </xf>
    <xf numFmtId="0" fontId="150" fillId="17" borderId="53" xfId="0" applyFont="1" applyFill="1" applyBorder="1" applyAlignment="1">
      <alignment horizontal="center" vertical="center"/>
    </xf>
    <xf numFmtId="0" fontId="153" fillId="17" borderId="53" xfId="2" applyFont="1" applyFill="1" applyBorder="1" applyAlignment="1">
      <alignment horizontal="center" vertical="center" wrapText="1"/>
    </xf>
    <xf numFmtId="1" fontId="159" fillId="17" borderId="33" xfId="1" applyNumberFormat="1" applyFont="1" applyFill="1" applyBorder="1" applyAlignment="1">
      <alignment horizontal="center" vertical="center"/>
    </xf>
    <xf numFmtId="0" fontId="51" fillId="15" borderId="0" xfId="0" applyFont="1" applyFill="1" applyAlignment="1">
      <alignment horizontal="center" vertical="center"/>
    </xf>
    <xf numFmtId="0" fontId="146" fillId="21" borderId="0" xfId="0" applyFont="1" applyFill="1" applyAlignment="1">
      <alignment horizontal="center" vertical="center"/>
    </xf>
    <xf numFmtId="0" fontId="160" fillId="13" borderId="0" xfId="3" applyFont="1" applyFill="1" applyAlignment="1" applyProtection="1">
      <alignment vertical="center"/>
      <protection locked="0"/>
    </xf>
    <xf numFmtId="0" fontId="47" fillId="13" borderId="0" xfId="3" applyFont="1" applyFill="1" applyAlignment="1" applyProtection="1">
      <alignment vertical="center"/>
      <protection locked="0"/>
    </xf>
    <xf numFmtId="0" fontId="69" fillId="13" borderId="0" xfId="3" applyFont="1" applyFill="1" applyAlignment="1" applyProtection="1">
      <alignment horizontal="right" vertical="center"/>
      <protection locked="0"/>
    </xf>
    <xf numFmtId="0" fontId="153" fillId="13" borderId="0" xfId="3" applyFont="1" applyFill="1" applyAlignment="1" applyProtection="1">
      <alignment horizontal="center" vertical="center"/>
      <protection locked="0"/>
    </xf>
    <xf numFmtId="0" fontId="47" fillId="21" borderId="41" xfId="1" applyFont="1" applyFill="1" applyBorder="1" applyAlignment="1">
      <alignment horizontal="centerContinuous" vertical="center"/>
    </xf>
    <xf numFmtId="0" fontId="61" fillId="6" borderId="0" xfId="3" applyFont="1" applyFill="1" applyAlignment="1" applyProtection="1">
      <alignment vertical="center"/>
      <protection locked="0"/>
    </xf>
    <xf numFmtId="0" fontId="62" fillId="6" borderId="0" xfId="3" applyFont="1" applyFill="1" applyAlignment="1" applyProtection="1">
      <alignment vertical="center"/>
      <protection locked="0"/>
    </xf>
    <xf numFmtId="0" fontId="39" fillId="6" borderId="0" xfId="3" applyFont="1" applyFill="1" applyAlignment="1" applyProtection="1">
      <alignment vertical="center"/>
      <protection locked="0"/>
    </xf>
    <xf numFmtId="0" fontId="44" fillId="6" borderId="0" xfId="3" applyFont="1" applyFill="1" applyAlignment="1" applyProtection="1">
      <alignment vertical="center"/>
      <protection locked="0"/>
    </xf>
    <xf numFmtId="0" fontId="161" fillId="6" borderId="0" xfId="3" applyFont="1" applyFill="1" applyAlignment="1" applyProtection="1">
      <alignment horizontal="left" vertical="center"/>
      <protection locked="0"/>
    </xf>
    <xf numFmtId="0" fontId="50" fillId="6" borderId="0" xfId="3" applyFont="1" applyFill="1" applyAlignment="1" applyProtection="1">
      <alignment horizontal="left" vertical="center"/>
      <protection locked="0"/>
    </xf>
    <xf numFmtId="0" fontId="162" fillId="6" borderId="0" xfId="3" applyFont="1" applyFill="1" applyAlignment="1" applyProtection="1">
      <alignment vertical="center"/>
      <protection locked="0"/>
    </xf>
    <xf numFmtId="0" fontId="162" fillId="6" borderId="0" xfId="3" applyFont="1" applyFill="1" applyAlignment="1" applyProtection="1">
      <alignment horizontal="left" vertical="center"/>
      <protection locked="0"/>
    </xf>
    <xf numFmtId="0" fontId="39" fillId="6" borderId="0" xfId="3" applyFont="1" applyFill="1" applyAlignment="1" applyProtection="1">
      <alignment horizontal="left" vertical="center"/>
      <protection locked="0"/>
    </xf>
    <xf numFmtId="0" fontId="50" fillId="6" borderId="0" xfId="3" applyFont="1" applyFill="1" applyAlignment="1" applyProtection="1">
      <alignment vertical="center"/>
      <protection locked="0"/>
    </xf>
    <xf numFmtId="0" fontId="43" fillId="6" borderId="0" xfId="3" applyFont="1" applyFill="1" applyAlignment="1" applyProtection="1">
      <alignment horizontal="left" vertical="center"/>
      <protection locked="0"/>
    </xf>
    <xf numFmtId="0" fontId="41" fillId="6" borderId="0" xfId="3" applyFont="1" applyFill="1" applyAlignment="1" applyProtection="1">
      <alignment vertical="center"/>
      <protection locked="0"/>
    </xf>
    <xf numFmtId="0" fontId="42" fillId="13" borderId="49" xfId="3" applyFont="1" applyFill="1" applyBorder="1" applyAlignment="1" applyProtection="1">
      <alignment vertical="center"/>
      <protection locked="0"/>
    </xf>
    <xf numFmtId="164" fontId="50" fillId="14" borderId="74" xfId="1" applyNumberFormat="1" applyFont="1" applyFill="1" applyBorder="1" applyAlignment="1">
      <alignment horizontal="right" vertical="center"/>
    </xf>
    <xf numFmtId="0" fontId="42" fillId="13" borderId="0" xfId="3" applyFont="1" applyFill="1" applyAlignment="1" applyProtection="1">
      <alignment vertical="center"/>
      <protection locked="0"/>
    </xf>
    <xf numFmtId="0" fontId="64" fillId="99" borderId="77" xfId="2" applyFont="1" applyFill="1" applyBorder="1" applyAlignment="1">
      <alignment horizontal="center" vertical="center" wrapText="1"/>
    </xf>
    <xf numFmtId="0" fontId="155" fillId="21" borderId="26" xfId="2" applyFont="1" applyFill="1" applyBorder="1" applyAlignment="1">
      <alignment horizontal="center" vertical="center"/>
    </xf>
    <xf numFmtId="0" fontId="155" fillId="100" borderId="26" xfId="2" applyFont="1" applyFill="1" applyBorder="1" applyAlignment="1">
      <alignment horizontal="center" vertical="center"/>
    </xf>
    <xf numFmtId="0" fontId="155" fillId="101" borderId="26" xfId="2" applyFont="1" applyFill="1" applyBorder="1" applyAlignment="1">
      <alignment horizontal="center" vertical="center"/>
    </xf>
    <xf numFmtId="0" fontId="155" fillId="101" borderId="32" xfId="2" applyFont="1" applyFill="1" applyBorder="1" applyAlignment="1">
      <alignment horizontal="center" vertical="center"/>
    </xf>
    <xf numFmtId="0" fontId="47" fillId="8" borderId="41" xfId="1" applyFont="1" applyFill="1" applyBorder="1" applyAlignment="1">
      <alignment horizontal="centerContinuous" vertical="center"/>
    </xf>
    <xf numFmtId="0" fontId="47" fillId="9" borderId="41" xfId="1" applyFont="1" applyFill="1" applyBorder="1" applyAlignment="1">
      <alignment horizontal="centerContinuous" vertical="center"/>
    </xf>
    <xf numFmtId="0" fontId="47" fillId="10" borderId="41" xfId="1" applyFont="1" applyFill="1" applyBorder="1" applyAlignment="1">
      <alignment horizontal="centerContinuous" vertical="center"/>
    </xf>
    <xf numFmtId="0" fontId="51" fillId="11" borderId="41" xfId="1" applyFont="1" applyFill="1" applyBorder="1" applyAlignment="1">
      <alignment horizontal="centerContinuous" vertical="center"/>
    </xf>
    <xf numFmtId="0" fontId="51" fillId="12" borderId="41" xfId="1" applyFont="1" applyFill="1" applyBorder="1" applyAlignment="1">
      <alignment horizontal="centerContinuous" vertical="center"/>
    </xf>
    <xf numFmtId="0" fontId="163" fillId="6" borderId="66" xfId="2" applyFont="1" applyFill="1" applyBorder="1" applyAlignment="1">
      <alignment horizontal="center" vertical="center"/>
    </xf>
    <xf numFmtId="0" fontId="164" fillId="17" borderId="0" xfId="0" applyFont="1" applyFill="1" applyAlignment="1">
      <alignment horizontal="center" vertical="center"/>
    </xf>
    <xf numFmtId="0" fontId="165" fillId="6" borderId="136" xfId="1" applyFont="1" applyFill="1" applyBorder="1" applyAlignment="1">
      <alignment horizontal="centerContinuous" vertical="center"/>
    </xf>
    <xf numFmtId="0" fontId="163" fillId="6" borderId="137" xfId="2" applyFont="1" applyFill="1" applyBorder="1" applyAlignment="1">
      <alignment vertical="center"/>
    </xf>
    <xf numFmtId="0" fontId="42" fillId="0" borderId="54" xfId="3" applyFont="1" applyBorder="1" applyAlignment="1" applyProtection="1">
      <alignment vertical="center"/>
      <protection locked="0"/>
    </xf>
    <xf numFmtId="0" fontId="165" fillId="6" borderId="41" xfId="1" applyFont="1" applyFill="1" applyBorder="1" applyAlignment="1">
      <alignment horizontal="centerContinuous" vertical="center"/>
    </xf>
    <xf numFmtId="0" fontId="163" fillId="6" borderId="138" xfId="2" applyFont="1" applyFill="1" applyBorder="1" applyAlignment="1">
      <alignment horizontal="center" vertical="center"/>
    </xf>
    <xf numFmtId="172" fontId="158" fillId="20" borderId="33" xfId="2" applyNumberFormat="1" applyFont="1" applyFill="1" applyBorder="1" applyAlignment="1">
      <alignment horizontal="center" vertical="center" wrapText="1"/>
    </xf>
    <xf numFmtId="172" fontId="158" fillId="7" borderId="26" xfId="2" applyNumberFormat="1" applyFont="1" applyFill="1" applyBorder="1" applyAlignment="1">
      <alignment horizontal="center" vertical="center" wrapText="1"/>
    </xf>
    <xf numFmtId="172" fontId="158" fillId="14" borderId="32" xfId="2" applyNumberFormat="1" applyFont="1" applyFill="1" applyBorder="1" applyAlignment="1">
      <alignment horizontal="center" vertical="center" wrapText="1"/>
    </xf>
    <xf numFmtId="0" fontId="47" fillId="6" borderId="26" xfId="1" applyFont="1" applyFill="1" applyBorder="1" applyAlignment="1">
      <alignment horizontal="center" vertical="center"/>
    </xf>
    <xf numFmtId="0" fontId="155" fillId="6" borderId="139" xfId="1" applyFont="1" applyFill="1" applyBorder="1" applyAlignment="1">
      <alignment horizontal="center" vertical="center"/>
    </xf>
    <xf numFmtId="172" fontId="150" fillId="6" borderId="26" xfId="1" applyNumberFormat="1" applyFont="1" applyFill="1" applyBorder="1" applyAlignment="1">
      <alignment horizontal="center" vertical="center"/>
    </xf>
    <xf numFmtId="172" fontId="153" fillId="13" borderId="57" xfId="1" applyNumberFormat="1" applyFont="1" applyFill="1" applyBorder="1" applyAlignment="1">
      <alignment horizontal="center" vertical="center"/>
    </xf>
    <xf numFmtId="0" fontId="155" fillId="6" borderId="140" xfId="1" applyFont="1" applyFill="1" applyBorder="1" applyAlignment="1">
      <alignment horizontal="center" vertical="center"/>
    </xf>
    <xf numFmtId="0" fontId="163" fillId="6" borderId="142" xfId="2" applyFont="1" applyFill="1" applyBorder="1" applyAlignment="1">
      <alignment vertical="center"/>
    </xf>
    <xf numFmtId="172" fontId="155" fillId="6" borderId="97" xfId="1" applyNumberFormat="1" applyFont="1" applyFill="1" applyBorder="1" applyAlignment="1">
      <alignment horizontal="center" vertical="center"/>
    </xf>
    <xf numFmtId="0" fontId="153" fillId="0" borderId="76" xfId="1" applyFont="1" applyBorder="1" applyAlignment="1">
      <alignment vertical="center"/>
    </xf>
    <xf numFmtId="0" fontId="47" fillId="8" borderId="26" xfId="1" applyFont="1" applyFill="1" applyBorder="1" applyAlignment="1">
      <alignment horizontal="center" vertical="center"/>
    </xf>
    <xf numFmtId="0" fontId="47" fillId="9" borderId="33" xfId="1" applyFont="1" applyFill="1" applyBorder="1" applyAlignment="1">
      <alignment horizontal="center" vertical="center"/>
    </xf>
    <xf numFmtId="0" fontId="47" fillId="10" borderId="26" xfId="1" applyFont="1" applyFill="1" applyBorder="1" applyAlignment="1">
      <alignment horizontal="center" vertical="center"/>
    </xf>
    <xf numFmtId="0" fontId="51" fillId="11" borderId="26" xfId="1" applyFont="1" applyFill="1" applyBorder="1" applyAlignment="1">
      <alignment horizontal="center" vertical="center"/>
    </xf>
    <xf numFmtId="0" fontId="51" fillId="12" borderId="26" xfId="1" applyFont="1" applyFill="1" applyBorder="1" applyAlignment="1">
      <alignment horizontal="center" vertical="center"/>
    </xf>
    <xf numFmtId="0" fontId="155" fillId="21" borderId="32" xfId="2" applyFont="1" applyFill="1" applyBorder="1" applyAlignment="1">
      <alignment horizontal="center" vertical="center"/>
    </xf>
    <xf numFmtId="0" fontId="155" fillId="100" borderId="32" xfId="2" applyFont="1" applyFill="1" applyBorder="1" applyAlignment="1">
      <alignment horizontal="center" vertical="center"/>
    </xf>
    <xf numFmtId="0" fontId="153" fillId="20" borderId="77" xfId="2" applyFont="1" applyFill="1" applyBorder="1" applyAlignment="1">
      <alignment horizontal="center" vertical="center" wrapText="1"/>
    </xf>
    <xf numFmtId="0" fontId="153" fillId="7" borderId="77" xfId="2" applyFont="1" applyFill="1" applyBorder="1" applyAlignment="1">
      <alignment horizontal="center" vertical="center" wrapText="1"/>
    </xf>
    <xf numFmtId="0" fontId="153" fillId="14" borderId="9" xfId="2" applyFont="1" applyFill="1" applyBorder="1" applyAlignment="1">
      <alignment horizontal="center" vertical="center" wrapText="1"/>
    </xf>
    <xf numFmtId="0" fontId="153" fillId="24" borderId="9" xfId="2" applyFont="1" applyFill="1" applyBorder="1" applyAlignment="1">
      <alignment horizontal="center" vertical="center" wrapText="1"/>
    </xf>
    <xf numFmtId="0" fontId="153" fillId="24" borderId="77" xfId="2" applyFont="1" applyFill="1" applyBorder="1" applyAlignment="1">
      <alignment horizontal="center" vertical="center" wrapText="1"/>
    </xf>
    <xf numFmtId="0" fontId="166" fillId="13" borderId="0" xfId="1" applyFont="1" applyFill="1" applyAlignment="1">
      <alignment horizontal="center" vertical="center" wrapText="1"/>
    </xf>
    <xf numFmtId="0" fontId="150" fillId="6" borderId="80" xfId="1" applyFont="1" applyFill="1" applyBorder="1" applyAlignment="1">
      <alignment horizontal="center" vertical="center" wrapText="1"/>
    </xf>
    <xf numFmtId="0" fontId="150" fillId="6" borderId="17" xfId="1" applyFont="1" applyFill="1" applyBorder="1" applyAlignment="1">
      <alignment horizontal="center" vertical="center"/>
    </xf>
    <xf numFmtId="0" fontId="167" fillId="0" borderId="3" xfId="1" applyFont="1" applyBorder="1" applyAlignment="1">
      <alignment horizontal="centerContinuous" vertical="center"/>
    </xf>
    <xf numFmtId="0" fontId="168" fillId="14" borderId="26" xfId="2" applyFont="1" applyFill="1" applyBorder="1" applyAlignment="1">
      <alignment horizontal="center" vertical="center" wrapText="1"/>
    </xf>
    <xf numFmtId="0" fontId="150" fillId="6" borderId="33" xfId="0" applyFont="1" applyFill="1" applyBorder="1" applyAlignment="1">
      <alignment horizontal="center" vertical="center"/>
    </xf>
    <xf numFmtId="0" fontId="169" fillId="0" borderId="3" xfId="1" applyFont="1" applyBorder="1" applyAlignment="1">
      <alignment horizontal="centerContinuous" vertical="center"/>
    </xf>
    <xf numFmtId="0" fontId="43" fillId="0" borderId="0" xfId="2" applyFont="1" applyAlignment="1">
      <alignment vertical="center"/>
    </xf>
    <xf numFmtId="0" fontId="150" fillId="17" borderId="33" xfId="0" applyFont="1" applyFill="1" applyBorder="1" applyAlignment="1">
      <alignment horizontal="center" vertical="center"/>
    </xf>
    <xf numFmtId="0" fontId="153" fillId="20" borderId="26" xfId="2" applyFont="1" applyFill="1" applyBorder="1" applyAlignment="1">
      <alignment horizontal="center" vertical="center" wrapText="1"/>
    </xf>
    <xf numFmtId="0" fontId="51" fillId="12" borderId="25" xfId="1" applyFont="1" applyFill="1" applyBorder="1" applyAlignment="1">
      <alignment horizontal="centerContinuous" vertical="center"/>
    </xf>
    <xf numFmtId="0" fontId="153" fillId="14" borderId="32" xfId="2" applyFont="1" applyFill="1" applyBorder="1" applyAlignment="1">
      <alignment horizontal="center" vertical="center" wrapText="1"/>
    </xf>
    <xf numFmtId="0" fontId="47" fillId="8" borderId="25" xfId="1" applyFont="1" applyFill="1" applyBorder="1" applyAlignment="1">
      <alignment horizontal="centerContinuous" vertical="center"/>
    </xf>
    <xf numFmtId="0" fontId="47" fillId="9" borderId="26" xfId="1" applyFont="1" applyFill="1" applyBorder="1" applyAlignment="1">
      <alignment horizontal="centerContinuous" vertical="center"/>
    </xf>
    <xf numFmtId="0" fontId="64" fillId="16" borderId="69" xfId="1" applyFont="1" applyFill="1" applyBorder="1" applyAlignment="1">
      <alignment vertical="center"/>
    </xf>
    <xf numFmtId="0" fontId="155" fillId="13" borderId="32" xfId="2" applyFont="1" applyFill="1" applyBorder="1" applyAlignment="1">
      <alignment horizontal="center" vertical="center"/>
    </xf>
    <xf numFmtId="0" fontId="40" fillId="0" borderId="0" xfId="1" applyFont="1" applyAlignment="1">
      <alignment vertical="center"/>
    </xf>
    <xf numFmtId="0" fontId="180" fillId="0" borderId="1" xfId="3" applyFont="1" applyBorder="1" applyAlignment="1" applyProtection="1">
      <alignment horizontal="centerContinuous" vertical="center"/>
      <protection locked="0"/>
    </xf>
    <xf numFmtId="0" fontId="150" fillId="0" borderId="2" xfId="3" applyFont="1" applyBorder="1" applyAlignment="1" applyProtection="1">
      <alignment horizontal="centerContinuous" vertical="center"/>
      <protection locked="0"/>
    </xf>
    <xf numFmtId="0" fontId="181" fillId="0" borderId="2" xfId="3" applyFont="1" applyBorder="1" applyAlignment="1" applyProtection="1">
      <alignment horizontal="centerContinuous" vertical="center"/>
      <protection locked="0"/>
    </xf>
    <xf numFmtId="0" fontId="182" fillId="0" borderId="2" xfId="3" applyFont="1" applyBorder="1" applyAlignment="1" applyProtection="1">
      <alignment horizontal="centerContinuous" vertical="center"/>
      <protection locked="0"/>
    </xf>
    <xf numFmtId="0" fontId="33" fillId="0" borderId="0" xfId="2" applyFont="1" applyAlignment="1">
      <alignment vertical="center"/>
    </xf>
    <xf numFmtId="0" fontId="40" fillId="0" borderId="0" xfId="3" applyFont="1"/>
    <xf numFmtId="0" fontId="33" fillId="0" borderId="3" xfId="3" applyFont="1" applyBorder="1" applyAlignment="1" applyProtection="1">
      <alignment vertical="center"/>
      <protection locked="0"/>
    </xf>
    <xf numFmtId="0" fontId="40" fillId="0" borderId="4" xfId="3" applyFont="1" applyBorder="1" applyAlignment="1" applyProtection="1">
      <alignment vertical="center"/>
      <protection locked="0"/>
    </xf>
    <xf numFmtId="0" fontId="183" fillId="0" borderId="4" xfId="3" applyFont="1" applyBorder="1" applyAlignment="1" applyProtection="1">
      <alignment vertical="center"/>
      <protection locked="0"/>
    </xf>
    <xf numFmtId="0" fontId="184" fillId="0" borderId="4" xfId="3" applyFont="1" applyBorder="1" applyAlignment="1" applyProtection="1">
      <alignment vertical="center"/>
      <protection locked="0"/>
    </xf>
    <xf numFmtId="0" fontId="33" fillId="0" borderId="5" xfId="3" applyFont="1" applyBorder="1" applyAlignment="1" applyProtection="1">
      <alignment vertical="center"/>
      <protection locked="0"/>
    </xf>
    <xf numFmtId="0" fontId="185" fillId="0" borderId="4" xfId="3" applyFont="1" applyBorder="1" applyAlignment="1" applyProtection="1">
      <alignment vertical="center"/>
      <protection locked="0"/>
    </xf>
    <xf numFmtId="0" fontId="186" fillId="0" borderId="4" xfId="3" applyFont="1" applyBorder="1" applyAlignment="1" applyProtection="1">
      <alignment vertical="center"/>
      <protection locked="0"/>
    </xf>
    <xf numFmtId="0" fontId="33" fillId="0" borderId="7" xfId="3" applyFont="1" applyBorder="1" applyAlignment="1" applyProtection="1">
      <alignment vertical="center"/>
      <protection locked="0"/>
    </xf>
    <xf numFmtId="0" fontId="40" fillId="0" borderId="8" xfId="3" applyFont="1" applyBorder="1" applyAlignment="1" applyProtection="1">
      <alignment vertical="center"/>
      <protection locked="0"/>
    </xf>
    <xf numFmtId="0" fontId="183" fillId="0" borderId="8" xfId="3" applyFont="1" applyBorder="1" applyAlignment="1" applyProtection="1">
      <alignment vertical="center"/>
      <protection locked="0"/>
    </xf>
    <xf numFmtId="0" fontId="184" fillId="0" borderId="8" xfId="3" applyFont="1" applyBorder="1" applyAlignment="1" applyProtection="1">
      <alignment vertical="center"/>
      <protection locked="0"/>
    </xf>
    <xf numFmtId="0" fontId="33" fillId="0" borderId="9" xfId="3" applyFont="1" applyBorder="1" applyAlignment="1" applyProtection="1">
      <alignment vertical="center"/>
      <protection locked="0"/>
    </xf>
    <xf numFmtId="0" fontId="185" fillId="0" borderId="8" xfId="3" applyFont="1" applyBorder="1" applyAlignment="1" applyProtection="1">
      <alignment vertical="center"/>
      <protection locked="0"/>
    </xf>
    <xf numFmtId="0" fontId="186" fillId="0" borderId="8" xfId="3" applyFont="1" applyBorder="1" applyAlignment="1" applyProtection="1">
      <alignment vertical="center"/>
      <protection locked="0"/>
    </xf>
    <xf numFmtId="0" fontId="33" fillId="0" borderId="10" xfId="3" applyFont="1" applyBorder="1" applyAlignment="1" applyProtection="1">
      <alignment vertical="center"/>
      <protection locked="0"/>
    </xf>
    <xf numFmtId="0" fontId="40" fillId="0" borderId="11" xfId="3" applyFont="1" applyBorder="1" applyAlignment="1" applyProtection="1">
      <alignment vertical="center"/>
      <protection locked="0"/>
    </xf>
    <xf numFmtId="0" fontId="40" fillId="0" borderId="0" xfId="3" applyFont="1" applyAlignment="1" applyProtection="1">
      <alignment vertical="center"/>
      <protection locked="0"/>
    </xf>
    <xf numFmtId="0" fontId="183" fillId="0" borderId="11" xfId="3" applyFont="1" applyBorder="1" applyAlignment="1" applyProtection="1">
      <alignment vertical="center"/>
      <protection locked="0"/>
    </xf>
    <xf numFmtId="0" fontId="184" fillId="0" borderId="11" xfId="3" applyFont="1" applyBorder="1" applyAlignment="1" applyProtection="1">
      <alignment vertical="center"/>
      <protection locked="0"/>
    </xf>
    <xf numFmtId="0" fontId="33" fillId="0" borderId="12" xfId="3" applyFont="1" applyBorder="1" applyAlignment="1" applyProtection="1">
      <alignment vertical="center"/>
      <protection locked="0"/>
    </xf>
    <xf numFmtId="0" fontId="185" fillId="0" borderId="11" xfId="3" applyFont="1" applyBorder="1" applyAlignment="1" applyProtection="1">
      <alignment vertical="center"/>
      <protection locked="0"/>
    </xf>
    <xf numFmtId="0" fontId="186" fillId="0" borderId="11" xfId="3" applyFont="1" applyBorder="1" applyAlignment="1" applyProtection="1">
      <alignment vertical="center"/>
      <protection locked="0"/>
    </xf>
    <xf numFmtId="0" fontId="40" fillId="19" borderId="0" xfId="1" applyFont="1" applyFill="1" applyAlignment="1">
      <alignment vertical="center"/>
    </xf>
    <xf numFmtId="0" fontId="33" fillId="19" borderId="0" xfId="3" applyFont="1" applyFill="1" applyAlignment="1" applyProtection="1">
      <alignment vertical="center"/>
      <protection locked="0"/>
    </xf>
    <xf numFmtId="0" fontId="40" fillId="19" borderId="0" xfId="3" applyFont="1" applyFill="1" applyAlignment="1" applyProtection="1">
      <alignment vertical="center"/>
      <protection locked="0"/>
    </xf>
    <xf numFmtId="0" fontId="183" fillId="19" borderId="0" xfId="3" applyFont="1" applyFill="1" applyAlignment="1" applyProtection="1">
      <alignment vertical="center"/>
      <protection locked="0"/>
    </xf>
    <xf numFmtId="0" fontId="178" fillId="19" borderId="0" xfId="1" applyFont="1" applyFill="1" applyAlignment="1">
      <alignment vertical="center"/>
    </xf>
    <xf numFmtId="0" fontId="68" fillId="8" borderId="25" xfId="1" applyFont="1" applyFill="1" applyBorder="1" applyAlignment="1">
      <alignment horizontal="centerContinuous" vertical="center"/>
    </xf>
    <xf numFmtId="0" fontId="68" fillId="9" borderId="24" xfId="1" applyFont="1" applyFill="1" applyBorder="1" applyAlignment="1">
      <alignment horizontal="centerContinuous" vertical="center"/>
    </xf>
    <xf numFmtId="0" fontId="68" fillId="10" borderId="25" xfId="1" applyFont="1" applyFill="1" applyBorder="1" applyAlignment="1">
      <alignment horizontal="centerContinuous" vertical="center"/>
    </xf>
    <xf numFmtId="0" fontId="187" fillId="11" borderId="25" xfId="1" applyFont="1" applyFill="1" applyBorder="1" applyAlignment="1">
      <alignment horizontal="centerContinuous" vertical="center"/>
    </xf>
    <xf numFmtId="0" fontId="187" fillId="12" borderId="25" xfId="1" applyFont="1" applyFill="1" applyBorder="1" applyAlignment="1">
      <alignment horizontal="centerContinuous" vertical="center"/>
    </xf>
    <xf numFmtId="0" fontId="188" fillId="6" borderId="25" xfId="1" applyFont="1" applyFill="1" applyBorder="1" applyAlignment="1">
      <alignment horizontal="centerContinuous" vertical="center"/>
    </xf>
    <xf numFmtId="165" fontId="189" fillId="14" borderId="19" xfId="2" applyNumberFormat="1" applyFont="1" applyFill="1" applyBorder="1" applyAlignment="1">
      <alignment horizontal="center" vertical="center"/>
    </xf>
    <xf numFmtId="165" fontId="189" fillId="14" borderId="20" xfId="2" applyNumberFormat="1" applyFont="1" applyFill="1" applyBorder="1" applyAlignment="1">
      <alignment horizontal="center" vertical="center"/>
    </xf>
    <xf numFmtId="165" fontId="189" fillId="14" borderId="21" xfId="2" applyNumberFormat="1" applyFont="1" applyFill="1" applyBorder="1" applyAlignment="1">
      <alignment horizontal="center" vertical="center"/>
    </xf>
    <xf numFmtId="165" fontId="189" fillId="14" borderId="22" xfId="2" applyNumberFormat="1" applyFont="1" applyFill="1" applyBorder="1" applyAlignment="1">
      <alignment horizontal="center" vertical="center"/>
    </xf>
    <xf numFmtId="0" fontId="33" fillId="6" borderId="32" xfId="2" applyFont="1" applyFill="1" applyBorder="1" applyAlignment="1">
      <alignment vertical="center"/>
    </xf>
    <xf numFmtId="0" fontId="155" fillId="6" borderId="26" xfId="1" applyFont="1" applyFill="1" applyBorder="1" applyAlignment="1">
      <alignment horizontal="center" vertical="center"/>
    </xf>
    <xf numFmtId="0" fontId="155" fillId="6" borderId="78" xfId="1" applyFont="1" applyFill="1" applyBorder="1" applyAlignment="1">
      <alignment horizontal="center" vertical="center"/>
    </xf>
    <xf numFmtId="0" fontId="33" fillId="6" borderId="88" xfId="2" applyFont="1" applyFill="1" applyBorder="1" applyAlignment="1">
      <alignment vertical="center"/>
    </xf>
    <xf numFmtId="0" fontId="67" fillId="6" borderId="2" xfId="1" applyFont="1" applyFill="1" applyBorder="1" applyAlignment="1">
      <alignment vertical="center"/>
    </xf>
    <xf numFmtId="1" fontId="190" fillId="6" borderId="2" xfId="1" applyNumberFormat="1" applyFont="1" applyFill="1" applyBorder="1" applyAlignment="1">
      <alignment horizontal="center" vertical="center"/>
    </xf>
    <xf numFmtId="0" fontId="68" fillId="6" borderId="2" xfId="1" applyFont="1" applyFill="1" applyBorder="1" applyAlignment="1">
      <alignment vertical="center"/>
    </xf>
    <xf numFmtId="0" fontId="68" fillId="6" borderId="2" xfId="1" applyFont="1" applyFill="1" applyBorder="1" applyAlignment="1">
      <alignment horizontal="right" vertical="center"/>
    </xf>
    <xf numFmtId="0" fontId="33" fillId="6" borderId="44" xfId="2" applyFont="1" applyFill="1" applyBorder="1" applyAlignment="1">
      <alignment vertical="center"/>
    </xf>
    <xf numFmtId="0" fontId="33" fillId="6" borderId="0" xfId="2" applyFont="1" applyFill="1" applyAlignment="1">
      <alignment vertical="center"/>
    </xf>
    <xf numFmtId="0" fontId="68" fillId="6" borderId="0" xfId="1" applyFont="1" applyFill="1" applyAlignment="1">
      <alignment vertical="center"/>
    </xf>
    <xf numFmtId="1" fontId="191" fillId="6" borderId="0" xfId="1" applyNumberFormat="1" applyFont="1" applyFill="1" applyAlignment="1">
      <alignment horizontal="center" vertical="center"/>
    </xf>
    <xf numFmtId="172" fontId="66" fillId="6" borderId="0" xfId="1" applyNumberFormat="1" applyFont="1" applyFill="1" applyAlignment="1">
      <alignment vertical="center"/>
    </xf>
    <xf numFmtId="0" fontId="33" fillId="6" borderId="66" xfId="2" applyFont="1" applyFill="1" applyBorder="1" applyAlignment="1">
      <alignment vertical="center"/>
    </xf>
    <xf numFmtId="0" fontId="33" fillId="6" borderId="74" xfId="2" applyFont="1" applyFill="1" applyBorder="1" applyAlignment="1">
      <alignment vertical="center"/>
    </xf>
    <xf numFmtId="0" fontId="68" fillId="6" borderId="74" xfId="1" applyFont="1" applyFill="1" applyBorder="1" applyAlignment="1">
      <alignment vertical="center"/>
    </xf>
    <xf numFmtId="0" fontId="67" fillId="6" borderId="74" xfId="1" applyFont="1" applyFill="1" applyBorder="1" applyAlignment="1">
      <alignment horizontal="center" vertical="center"/>
    </xf>
    <xf numFmtId="0" fontId="187" fillId="12" borderId="5" xfId="1" applyFont="1" applyFill="1" applyBorder="1" applyAlignment="1">
      <alignment horizontal="centerContinuous" vertical="center"/>
    </xf>
    <xf numFmtId="0" fontId="66" fillId="20" borderId="26" xfId="2" applyFont="1" applyFill="1" applyBorder="1" applyAlignment="1">
      <alignment horizontal="center" vertical="center" wrapText="1"/>
    </xf>
    <xf numFmtId="0" fontId="66" fillId="7" borderId="26" xfId="2" applyFont="1" applyFill="1" applyBorder="1" applyAlignment="1">
      <alignment horizontal="center" vertical="center" wrapText="1"/>
    </xf>
    <xf numFmtId="0" fontId="66" fillId="14" borderId="32" xfId="2" applyFont="1" applyFill="1" applyBorder="1" applyAlignment="1">
      <alignment horizontal="center" vertical="center" wrapText="1"/>
    </xf>
    <xf numFmtId="0" fontId="66" fillId="20" borderId="60" xfId="2" applyFont="1" applyFill="1" applyBorder="1" applyAlignment="1">
      <alignment horizontal="center" vertical="center" wrapText="1"/>
    </xf>
    <xf numFmtId="0" fontId="66" fillId="7" borderId="60" xfId="2" applyFont="1" applyFill="1" applyBorder="1" applyAlignment="1">
      <alignment horizontal="center" vertical="center" wrapText="1"/>
    </xf>
    <xf numFmtId="0" fontId="66" fillId="14" borderId="72" xfId="2" applyFont="1" applyFill="1" applyBorder="1" applyAlignment="1">
      <alignment horizontal="center" vertical="center" wrapText="1"/>
    </xf>
    <xf numFmtId="0" fontId="66" fillId="24" borderId="72" xfId="2" applyFont="1" applyFill="1" applyBorder="1" applyAlignment="1">
      <alignment horizontal="center" vertical="center" wrapText="1"/>
    </xf>
    <xf numFmtId="0" fontId="66" fillId="24" borderId="60" xfId="2" applyFont="1" applyFill="1" applyBorder="1" applyAlignment="1">
      <alignment horizontal="center" vertical="center" wrapText="1"/>
    </xf>
    <xf numFmtId="0" fontId="192" fillId="6" borderId="33" xfId="2" applyFont="1" applyFill="1" applyBorder="1" applyAlignment="1">
      <alignment horizontal="centerContinuous" vertical="center"/>
    </xf>
    <xf numFmtId="172" fontId="193" fillId="20" borderId="33" xfId="2" applyNumberFormat="1" applyFont="1" applyFill="1" applyBorder="1" applyAlignment="1">
      <alignment horizontal="center" vertical="center" wrapText="1"/>
    </xf>
    <xf numFmtId="172" fontId="193" fillId="7" borderId="26" xfId="2" applyNumberFormat="1" applyFont="1" applyFill="1" applyBorder="1" applyAlignment="1">
      <alignment horizontal="center" vertical="center" wrapText="1"/>
    </xf>
    <xf numFmtId="172" fontId="193" fillId="14" borderId="32" xfId="2" applyNumberFormat="1" applyFont="1" applyFill="1" applyBorder="1" applyAlignment="1">
      <alignment horizontal="center" vertical="center" wrapText="1"/>
    </xf>
    <xf numFmtId="0" fontId="33" fillId="6" borderId="26" xfId="2" applyFont="1" applyFill="1" applyBorder="1" applyAlignment="1">
      <alignment horizontal="centerContinuous" vertical="center"/>
    </xf>
    <xf numFmtId="0" fontId="192" fillId="6" borderId="53" xfId="2" applyFont="1" applyFill="1" applyBorder="1" applyAlignment="1">
      <alignment horizontal="center" vertical="center"/>
    </xf>
    <xf numFmtId="172" fontId="66" fillId="6" borderId="80" xfId="1" applyNumberFormat="1" applyFont="1" applyFill="1" applyBorder="1" applyAlignment="1">
      <alignment horizontal="center" vertical="center"/>
    </xf>
    <xf numFmtId="172" fontId="66" fillId="6" borderId="77" xfId="1" applyNumberFormat="1" applyFont="1" applyFill="1" applyBorder="1" applyAlignment="1">
      <alignment horizontal="center" vertical="center"/>
    </xf>
    <xf numFmtId="172" fontId="66" fillId="6" borderId="9" xfId="1" applyNumberFormat="1" applyFont="1" applyFill="1" applyBorder="1" applyAlignment="1">
      <alignment horizontal="center" vertical="center"/>
    </xf>
    <xf numFmtId="172" fontId="194" fillId="6" borderId="77" xfId="1" applyNumberFormat="1" applyFont="1" applyFill="1" applyBorder="1" applyAlignment="1">
      <alignment horizontal="center" vertical="center"/>
    </xf>
    <xf numFmtId="0" fontId="195" fillId="6" borderId="26" xfId="1" applyFont="1" applyFill="1" applyBorder="1" applyAlignment="1">
      <alignment horizontal="center" vertical="center" wrapText="1"/>
    </xf>
    <xf numFmtId="172" fontId="66" fillId="6" borderId="33" xfId="1" applyNumberFormat="1" applyFont="1" applyFill="1" applyBorder="1" applyAlignment="1">
      <alignment horizontal="center" vertical="center"/>
    </xf>
    <xf numFmtId="172" fontId="66" fillId="6" borderId="26" xfId="1" applyNumberFormat="1" applyFont="1" applyFill="1" applyBorder="1" applyAlignment="1">
      <alignment horizontal="center" vertical="center"/>
    </xf>
    <xf numFmtId="172" fontId="66" fillId="6" borderId="32" xfId="1" applyNumberFormat="1" applyFont="1" applyFill="1" applyBorder="1" applyAlignment="1">
      <alignment horizontal="center" vertical="center"/>
    </xf>
    <xf numFmtId="172" fontId="193" fillId="6" borderId="26" xfId="1" applyNumberFormat="1" applyFont="1" applyFill="1" applyBorder="1" applyAlignment="1">
      <alignment horizontal="center" vertical="center"/>
    </xf>
    <xf numFmtId="0" fontId="196" fillId="6" borderId="26" xfId="1" applyFont="1" applyFill="1" applyBorder="1" applyAlignment="1">
      <alignment horizontal="center" vertical="center" wrapText="1"/>
    </xf>
    <xf numFmtId="0" fontId="68" fillId="6" borderId="63" xfId="1" applyFont="1" applyFill="1" applyBorder="1" applyAlignment="1">
      <alignment vertical="center"/>
    </xf>
    <xf numFmtId="172" fontId="66" fillId="6" borderId="81" xfId="1" applyNumberFormat="1" applyFont="1" applyFill="1" applyBorder="1" applyAlignment="1">
      <alignment horizontal="center" vertical="center"/>
    </xf>
    <xf numFmtId="172" fontId="66" fillId="6" borderId="78" xfId="1" applyNumberFormat="1" applyFont="1" applyFill="1" applyBorder="1" applyAlignment="1">
      <alignment horizontal="center" vertical="center"/>
    </xf>
    <xf numFmtId="172" fontId="66" fillId="6" borderId="88" xfId="1" applyNumberFormat="1" applyFont="1" applyFill="1" applyBorder="1" applyAlignment="1">
      <alignment horizontal="center" vertical="center"/>
    </xf>
    <xf numFmtId="0" fontId="68" fillId="6" borderId="78" xfId="1" applyFont="1" applyFill="1" applyBorder="1" applyAlignment="1">
      <alignment horizontal="center" vertical="center"/>
    </xf>
    <xf numFmtId="0" fontId="33" fillId="6" borderId="44" xfId="2" applyFont="1" applyFill="1" applyBorder="1" applyAlignment="1">
      <alignment horizontal="right" vertical="center"/>
    </xf>
    <xf numFmtId="0" fontId="33" fillId="6" borderId="17" xfId="2" applyFont="1" applyFill="1" applyBorder="1" applyAlignment="1">
      <alignment horizontal="right" vertical="center"/>
    </xf>
    <xf numFmtId="0" fontId="68" fillId="8" borderId="19" xfId="1" applyFont="1" applyFill="1" applyBorder="1" applyAlignment="1">
      <alignment horizontal="centerContinuous" vertical="center"/>
    </xf>
    <xf numFmtId="0" fontId="68" fillId="9" borderId="17" xfId="1" applyFont="1" applyFill="1" applyBorder="1" applyAlignment="1">
      <alignment horizontal="centerContinuous" vertical="center"/>
    </xf>
    <xf numFmtId="0" fontId="68" fillId="10" borderId="19" xfId="1" applyFont="1" applyFill="1" applyBorder="1" applyAlignment="1">
      <alignment horizontal="centerContinuous" vertical="center"/>
    </xf>
    <xf numFmtId="0" fontId="187" fillId="11" borderId="19" xfId="1" applyFont="1" applyFill="1" applyBorder="1" applyAlignment="1">
      <alignment horizontal="centerContinuous" vertical="center"/>
    </xf>
    <xf numFmtId="0" fontId="187" fillId="12" borderId="16" xfId="1" applyFont="1" applyFill="1" applyBorder="1" applyAlignment="1">
      <alignment horizontal="centerContinuous" vertical="center"/>
    </xf>
    <xf numFmtId="0" fontId="188" fillId="6" borderId="19" xfId="1" applyFont="1" applyFill="1" applyBorder="1" applyAlignment="1">
      <alignment horizontal="centerContinuous" vertical="center"/>
    </xf>
    <xf numFmtId="0" fontId="33" fillId="6" borderId="36" xfId="2" applyFont="1" applyFill="1" applyBorder="1" applyAlignment="1">
      <alignment vertical="center"/>
    </xf>
    <xf numFmtId="1" fontId="66" fillId="6" borderId="16" xfId="2" applyNumberFormat="1" applyFont="1" applyFill="1" applyBorder="1" applyAlignment="1">
      <alignment horizontal="center" vertical="center"/>
    </xf>
    <xf numFmtId="1" fontId="66" fillId="6" borderId="0" xfId="2" applyNumberFormat="1" applyFont="1" applyFill="1" applyAlignment="1">
      <alignment horizontal="center" vertical="center"/>
    </xf>
    <xf numFmtId="1" fontId="33" fillId="6" borderId="36" xfId="2" applyNumberFormat="1" applyFont="1" applyFill="1" applyBorder="1" applyAlignment="1">
      <alignment horizontal="left" vertical="center"/>
    </xf>
    <xf numFmtId="0" fontId="198" fillId="6" borderId="35" xfId="1" applyFont="1" applyFill="1" applyBorder="1" applyAlignment="1" applyProtection="1">
      <alignment horizontal="right" vertical="center"/>
      <protection locked="0"/>
    </xf>
    <xf numFmtId="165" fontId="199" fillId="6" borderId="94" xfId="1" applyNumberFormat="1" applyFont="1" applyFill="1" applyBorder="1" applyAlignment="1" applyProtection="1">
      <alignment horizontal="center" vertical="center"/>
      <protection locked="0"/>
    </xf>
    <xf numFmtId="165" fontId="199" fillId="6" borderId="95" xfId="1" applyNumberFormat="1" applyFont="1" applyFill="1" applyBorder="1" applyAlignment="1" applyProtection="1">
      <alignment horizontal="center" vertical="center"/>
      <protection locked="0"/>
    </xf>
    <xf numFmtId="165" fontId="199" fillId="6" borderId="96" xfId="1" applyNumberFormat="1" applyFont="1" applyFill="1" applyBorder="1" applyAlignment="1" applyProtection="1">
      <alignment horizontal="center" vertical="center"/>
      <protection locked="0"/>
    </xf>
    <xf numFmtId="165" fontId="200" fillId="13" borderId="109" xfId="1" applyNumberFormat="1" applyFont="1" applyFill="1" applyBorder="1" applyAlignment="1" applyProtection="1">
      <alignment horizontal="center" vertical="center"/>
      <protection locked="0"/>
    </xf>
    <xf numFmtId="165" fontId="200" fillId="13" borderId="106" xfId="1" applyNumberFormat="1" applyFont="1" applyFill="1" applyBorder="1" applyAlignment="1" applyProtection="1">
      <alignment horizontal="center" vertical="center"/>
      <protection locked="0"/>
    </xf>
    <xf numFmtId="165" fontId="200" fillId="13" borderId="40" xfId="1" applyNumberFormat="1" applyFont="1" applyFill="1" applyBorder="1" applyAlignment="1" applyProtection="1">
      <alignment horizontal="center" vertical="center"/>
      <protection locked="0"/>
    </xf>
    <xf numFmtId="2" fontId="40" fillId="13" borderId="111" xfId="1" applyNumberFormat="1" applyFont="1" applyFill="1" applyBorder="1" applyAlignment="1">
      <alignment horizontal="center" vertical="center"/>
    </xf>
    <xf numFmtId="2" fontId="40" fillId="13" borderId="112" xfId="1" applyNumberFormat="1" applyFont="1" applyFill="1" applyBorder="1" applyAlignment="1">
      <alignment horizontal="center" vertical="center"/>
    </xf>
    <xf numFmtId="2" fontId="40" fillId="13" borderId="96" xfId="1" applyNumberFormat="1" applyFont="1" applyFill="1" applyBorder="1" applyAlignment="1">
      <alignment horizontal="center" vertical="center"/>
    </xf>
    <xf numFmtId="165" fontId="40" fillId="13" borderId="52" xfId="0" applyNumberFormat="1" applyFont="1" applyFill="1" applyBorder="1" applyAlignment="1">
      <alignment horizontal="center" vertical="center"/>
    </xf>
    <xf numFmtId="165" fontId="40" fillId="13" borderId="19" xfId="0" applyNumberFormat="1" applyFont="1" applyFill="1" applyBorder="1" applyAlignment="1">
      <alignment horizontal="center" vertical="center"/>
    </xf>
    <xf numFmtId="165" fontId="40" fillId="13" borderId="40" xfId="0" applyNumberFormat="1" applyFont="1" applyFill="1" applyBorder="1" applyAlignment="1">
      <alignment horizontal="center" vertical="center"/>
    </xf>
    <xf numFmtId="0" fontId="40" fillId="13" borderId="94" xfId="0" applyFont="1" applyFill="1" applyBorder="1" applyAlignment="1">
      <alignment horizontal="center" vertical="center"/>
    </xf>
    <xf numFmtId="0" fontId="40" fillId="13" borderId="95" xfId="0" applyFont="1" applyFill="1" applyBorder="1" applyAlignment="1">
      <alignment horizontal="center" vertical="center"/>
    </xf>
    <xf numFmtId="0" fontId="40" fillId="13" borderId="96" xfId="0" applyFont="1" applyFill="1" applyBorder="1" applyAlignment="1">
      <alignment horizontal="center" vertical="center"/>
    </xf>
    <xf numFmtId="1" fontId="153" fillId="13" borderId="109" xfId="1" applyNumberFormat="1" applyFont="1" applyFill="1" applyBorder="1" applyAlignment="1">
      <alignment horizontal="center" vertical="center"/>
    </xf>
    <xf numFmtId="1" fontId="153" fillId="13" borderId="106" xfId="1" applyNumberFormat="1" applyFont="1" applyFill="1" applyBorder="1" applyAlignment="1">
      <alignment horizontal="center" vertical="center"/>
    </xf>
    <xf numFmtId="1" fontId="153" fillId="13" borderId="40" xfId="1" applyNumberFormat="1" applyFont="1" applyFill="1" applyBorder="1" applyAlignment="1">
      <alignment horizontal="center" vertical="center"/>
    </xf>
    <xf numFmtId="0" fontId="40" fillId="0" borderId="111" xfId="0" applyFont="1" applyBorder="1" applyAlignment="1">
      <alignment horizontal="center"/>
    </xf>
    <xf numFmtId="0" fontId="40" fillId="0" borderId="112" xfId="0" applyFont="1" applyBorder="1" applyAlignment="1">
      <alignment horizontal="center"/>
    </xf>
    <xf numFmtId="0" fontId="40" fillId="0" borderId="96" xfId="0" applyFont="1" applyBorder="1" applyAlignment="1">
      <alignment horizontal="center"/>
    </xf>
    <xf numFmtId="1" fontId="68" fillId="13" borderId="109" xfId="1" applyNumberFormat="1" applyFont="1" applyFill="1" applyBorder="1" applyAlignment="1">
      <alignment horizontal="center" vertical="center"/>
    </xf>
    <xf numFmtId="0" fontId="68" fillId="13" borderId="109" xfId="2" applyFont="1" applyFill="1" applyBorder="1" applyAlignment="1">
      <alignment horizontal="center" vertical="center" wrapText="1"/>
    </xf>
    <xf numFmtId="0" fontId="155" fillId="13" borderId="106" xfId="2" applyFont="1" applyFill="1" applyBorder="1" applyAlignment="1">
      <alignment horizontal="center" vertical="center" wrapText="1"/>
    </xf>
    <xf numFmtId="0" fontId="155" fillId="13" borderId="40" xfId="2" applyFont="1" applyFill="1" applyBorder="1" applyAlignment="1">
      <alignment horizontal="center" vertical="center" wrapText="1"/>
    </xf>
    <xf numFmtId="165" fontId="40" fillId="0" borderId="109" xfId="0" applyNumberFormat="1" applyFont="1" applyBorder="1" applyAlignment="1">
      <alignment horizontal="center"/>
    </xf>
    <xf numFmtId="165" fontId="40" fillId="0" borderId="106" xfId="0" applyNumberFormat="1" applyFont="1" applyBorder="1" applyAlignment="1">
      <alignment horizontal="center"/>
    </xf>
    <xf numFmtId="165" fontId="40" fillId="0" borderId="40" xfId="0" applyNumberFormat="1" applyFont="1" applyBorder="1" applyAlignment="1">
      <alignment horizontal="center"/>
    </xf>
    <xf numFmtId="0" fontId="33" fillId="13" borderId="109" xfId="2" applyFont="1" applyFill="1" applyBorder="1" applyAlignment="1">
      <alignment horizontal="center" vertical="center"/>
    </xf>
    <xf numFmtId="0" fontId="33" fillId="13" borderId="106" xfId="2" applyFont="1" applyFill="1" applyBorder="1" applyAlignment="1">
      <alignment horizontal="center" vertical="center"/>
    </xf>
    <xf numFmtId="0" fontId="33" fillId="13" borderId="40" xfId="2" applyFont="1" applyFill="1" applyBorder="1" applyAlignment="1">
      <alignment horizontal="center" vertical="center"/>
    </xf>
    <xf numFmtId="165" fontId="199" fillId="6" borderId="110" xfId="1" applyNumberFormat="1" applyFont="1" applyFill="1" applyBorder="1" applyAlignment="1" applyProtection="1">
      <alignment horizontal="center" vertical="center"/>
      <protection locked="0"/>
    </xf>
    <xf numFmtId="165" fontId="199" fillId="6" borderId="107" xfId="1" applyNumberFormat="1" applyFont="1" applyFill="1" applyBorder="1" applyAlignment="1" applyProtection="1">
      <alignment horizontal="center" vertical="center"/>
      <protection locked="0"/>
    </xf>
    <xf numFmtId="165" fontId="199" fillId="6" borderId="43" xfId="1" applyNumberFormat="1" applyFont="1" applyFill="1" applyBorder="1" applyAlignment="1" applyProtection="1">
      <alignment horizontal="center" vertical="center"/>
      <protection locked="0"/>
    </xf>
    <xf numFmtId="0" fontId="40" fillId="13" borderId="0" xfId="1" applyFont="1" applyFill="1" applyAlignment="1">
      <alignment vertical="center"/>
    </xf>
    <xf numFmtId="0" fontId="176" fillId="11" borderId="26" xfId="1" applyFont="1" applyFill="1" applyBorder="1" applyAlignment="1">
      <alignment horizontal="center" vertical="center"/>
    </xf>
    <xf numFmtId="0" fontId="40" fillId="13" borderId="0" xfId="3" applyFont="1" applyFill="1"/>
    <xf numFmtId="0" fontId="202" fillId="16" borderId="37" xfId="3" applyFont="1" applyFill="1" applyBorder="1" applyAlignment="1">
      <alignment horizontal="centerContinuous" vertical="center"/>
    </xf>
    <xf numFmtId="0" fontId="88" fillId="16" borderId="30" xfId="3" applyFont="1" applyFill="1" applyBorder="1" applyAlignment="1">
      <alignment horizontal="centerContinuous" vertical="center"/>
    </xf>
    <xf numFmtId="0" fontId="203" fillId="16" borderId="30" xfId="2" applyFont="1" applyFill="1" applyBorder="1" applyAlignment="1">
      <alignment vertical="center"/>
    </xf>
    <xf numFmtId="0" fontId="177" fillId="16" borderId="38" xfId="2" applyFont="1" applyFill="1" applyBorder="1" applyAlignment="1">
      <alignment horizontal="right" vertical="center"/>
    </xf>
    <xf numFmtId="0" fontId="202" fillId="16" borderId="13" xfId="3" applyFont="1" applyFill="1" applyBorder="1" applyAlignment="1">
      <alignment horizontal="left" vertical="center"/>
    </xf>
    <xf numFmtId="0" fontId="88" fillId="16" borderId="13" xfId="3" applyFont="1" applyFill="1" applyBorder="1" applyAlignment="1">
      <alignment horizontal="left" vertical="center"/>
    </xf>
    <xf numFmtId="0" fontId="88" fillId="16" borderId="13" xfId="3" applyFont="1" applyFill="1" applyBorder="1" applyAlignment="1">
      <alignment horizontal="centerContinuous" vertical="center"/>
    </xf>
    <xf numFmtId="0" fontId="202" fillId="16" borderId="13" xfId="3" applyFont="1" applyFill="1" applyBorder="1" applyAlignment="1">
      <alignment vertical="center"/>
    </xf>
    <xf numFmtId="0" fontId="88" fillId="16" borderId="13" xfId="3" applyFont="1" applyFill="1" applyBorder="1" applyAlignment="1">
      <alignment vertical="center"/>
    </xf>
    <xf numFmtId="0" fontId="68" fillId="0" borderId="100" xfId="3" applyFont="1" applyBorder="1" applyAlignment="1">
      <alignment horizontal="center" vertical="center"/>
    </xf>
    <xf numFmtId="0" fontId="68" fillId="0" borderId="0" xfId="3" applyFont="1" applyAlignment="1">
      <alignment horizontal="center" vertical="center"/>
    </xf>
    <xf numFmtId="0" fontId="204" fillId="0" borderId="0" xfId="3" applyFont="1" applyAlignment="1">
      <alignment horizontal="center" vertical="center"/>
    </xf>
    <xf numFmtId="0" fontId="68" fillId="0" borderId="13" xfId="3" applyFont="1" applyBorder="1" applyAlignment="1">
      <alignment horizontal="center" vertical="center"/>
    </xf>
    <xf numFmtId="0" fontId="204" fillId="0" borderId="13" xfId="3" applyFont="1" applyBorder="1" applyAlignment="1">
      <alignment horizontal="center" vertical="center"/>
    </xf>
    <xf numFmtId="0" fontId="205" fillId="0" borderId="13" xfId="3" applyFont="1" applyBorder="1" applyAlignment="1">
      <alignment horizontal="center" vertical="center"/>
    </xf>
    <xf numFmtId="0" fontId="204" fillId="0" borderId="30" xfId="3" applyFont="1" applyBorder="1" applyAlignment="1">
      <alignment vertical="center"/>
    </xf>
    <xf numFmtId="0" fontId="204" fillId="0" borderId="31" xfId="3" applyFont="1" applyBorder="1" applyAlignment="1">
      <alignment vertical="center"/>
    </xf>
    <xf numFmtId="0" fontId="68" fillId="0" borderId="14" xfId="3" applyFont="1" applyBorder="1" applyAlignment="1">
      <alignment horizontal="center" vertical="center"/>
    </xf>
    <xf numFmtId="0" fontId="207" fillId="0" borderId="0" xfId="1" applyFont="1" applyAlignment="1">
      <alignment vertical="center"/>
    </xf>
    <xf numFmtId="0" fontId="207" fillId="0" borderId="0" xfId="1" applyFont="1" applyAlignment="1">
      <alignment horizontal="center" wrapText="1"/>
    </xf>
    <xf numFmtId="167" fontId="50" fillId="6" borderId="44" xfId="1" applyNumberFormat="1" applyFont="1" applyFill="1" applyBorder="1" applyAlignment="1">
      <alignment vertical="center"/>
    </xf>
    <xf numFmtId="0" fontId="47" fillId="23" borderId="0" xfId="3" applyFont="1" applyFill="1" applyAlignment="1">
      <alignment horizontal="right" vertical="center"/>
    </xf>
    <xf numFmtId="0" fontId="167" fillId="0" borderId="4" xfId="1" applyFont="1" applyBorder="1" applyAlignment="1">
      <alignment horizontal="centerContinuous" vertical="center"/>
    </xf>
    <xf numFmtId="0" fontId="209" fillId="0" borderId="6" xfId="1" applyFont="1" applyBorder="1" applyAlignment="1">
      <alignment horizontal="centerContinuous" vertical="center"/>
    </xf>
    <xf numFmtId="0" fontId="209" fillId="0" borderId="4" xfId="1" applyFont="1" applyBorder="1" applyAlignment="1">
      <alignment horizontal="centerContinuous" vertical="center"/>
    </xf>
    <xf numFmtId="0" fontId="167" fillId="0" borderId="61" xfId="1" applyFont="1" applyBorder="1" applyAlignment="1">
      <alignment horizontal="centerContinuous" vertical="center"/>
    </xf>
    <xf numFmtId="0" fontId="209" fillId="0" borderId="51" xfId="1" applyFont="1" applyBorder="1" applyAlignment="1">
      <alignment horizontal="centerContinuous" vertical="center"/>
    </xf>
    <xf numFmtId="0" fontId="192" fillId="6" borderId="32" xfId="2" applyFont="1" applyFill="1" applyBorder="1" applyAlignment="1">
      <alignment horizontal="centerContinuous" vertical="center"/>
    </xf>
    <xf numFmtId="0" fontId="66" fillId="7" borderId="60" xfId="2" applyFont="1" applyFill="1" applyBorder="1" applyAlignment="1">
      <alignment horizontal="center" vertical="center"/>
    </xf>
    <xf numFmtId="0" fontId="66" fillId="14" borderId="60" xfId="2" applyFont="1" applyFill="1" applyBorder="1" applyAlignment="1">
      <alignment horizontal="center" vertical="center"/>
    </xf>
    <xf numFmtId="0" fontId="66" fillId="20" borderId="60" xfId="2" applyFont="1" applyFill="1" applyBorder="1" applyAlignment="1">
      <alignment horizontal="center" vertical="center"/>
    </xf>
    <xf numFmtId="0" fontId="47" fillId="9" borderId="33" xfId="1" applyFont="1" applyFill="1" applyBorder="1" applyAlignment="1">
      <alignment horizontal="centerContinuous" vertical="center"/>
    </xf>
    <xf numFmtId="0" fontId="47" fillId="10" borderId="26" xfId="1" applyFont="1" applyFill="1" applyBorder="1" applyAlignment="1">
      <alignment horizontal="centerContinuous" vertical="center"/>
    </xf>
    <xf numFmtId="0" fontId="51" fillId="12" borderId="32" xfId="1" applyFont="1" applyFill="1" applyBorder="1" applyAlignment="1">
      <alignment horizontal="center" vertical="center"/>
    </xf>
    <xf numFmtId="0" fontId="51" fillId="11" borderId="32" xfId="1" applyFont="1" applyFill="1" applyBorder="1" applyAlignment="1">
      <alignment horizontal="center" vertical="center"/>
    </xf>
    <xf numFmtId="0" fontId="47" fillId="10" borderId="56" xfId="1" applyFont="1" applyFill="1" applyBorder="1" applyAlignment="1">
      <alignment horizontal="centerContinuous" vertical="center"/>
    </xf>
    <xf numFmtId="0" fontId="51" fillId="11" borderId="57" xfId="1" applyFont="1" applyFill="1" applyBorder="1" applyAlignment="1">
      <alignment horizontal="center" vertical="center"/>
    </xf>
    <xf numFmtId="0" fontId="51" fillId="11" borderId="33" xfId="1" applyFont="1" applyFill="1" applyBorder="1" applyAlignment="1">
      <alignment horizontal="center" vertical="center"/>
    </xf>
    <xf numFmtId="22" fontId="210" fillId="0" borderId="0" xfId="1" applyNumberFormat="1" applyFont="1" applyAlignment="1">
      <alignment horizontal="centerContinuous" vertical="center"/>
    </xf>
    <xf numFmtId="0" fontId="68" fillId="6" borderId="56" xfId="1" applyFont="1" applyFill="1" applyBorder="1" applyAlignment="1">
      <alignment vertical="center" wrapText="1"/>
    </xf>
    <xf numFmtId="0" fontId="211" fillId="3" borderId="81" xfId="1" applyFont="1" applyFill="1" applyBorder="1" applyAlignment="1" applyProtection="1">
      <alignment horizontal="center" vertical="center"/>
      <protection locked="0"/>
    </xf>
    <xf numFmtId="0" fontId="212" fillId="13" borderId="78" xfId="1" applyFont="1" applyFill="1" applyBorder="1" applyAlignment="1" applyProtection="1">
      <alignment horizontal="center" vertical="center"/>
      <protection locked="0"/>
    </xf>
    <xf numFmtId="0" fontId="212" fillId="13" borderId="79" xfId="1" applyFont="1" applyFill="1" applyBorder="1" applyAlignment="1" applyProtection="1">
      <alignment horizontal="center" vertical="center"/>
      <protection locked="0"/>
    </xf>
    <xf numFmtId="0" fontId="211" fillId="3" borderId="85" xfId="1" applyFont="1" applyFill="1" applyBorder="1" applyAlignment="1" applyProtection="1">
      <alignment horizontal="center" vertical="center"/>
      <protection locked="0"/>
    </xf>
    <xf numFmtId="0" fontId="213" fillId="0" borderId="0" xfId="1" applyFont="1" applyAlignment="1">
      <alignment vertical="center"/>
    </xf>
    <xf numFmtId="172" fontId="193" fillId="6" borderId="97" xfId="1" applyNumberFormat="1" applyFont="1" applyFill="1" applyBorder="1" applyAlignment="1">
      <alignment horizontal="center" vertical="center"/>
    </xf>
    <xf numFmtId="0" fontId="196" fillId="6" borderId="97" xfId="1" applyFont="1" applyFill="1" applyBorder="1" applyAlignment="1">
      <alignment horizontal="center" vertical="center" wrapText="1"/>
    </xf>
    <xf numFmtId="0" fontId="214" fillId="3" borderId="81" xfId="1" applyFont="1" applyFill="1" applyBorder="1" applyAlignment="1" applyProtection="1">
      <alignment horizontal="center" vertical="center"/>
      <protection locked="0"/>
    </xf>
    <xf numFmtId="0" fontId="215" fillId="13" borderId="78" xfId="1" applyFont="1" applyFill="1" applyBorder="1" applyAlignment="1" applyProtection="1">
      <alignment horizontal="center" vertical="center"/>
      <protection locked="0"/>
    </xf>
    <xf numFmtId="0" fontId="215" fillId="13" borderId="79" xfId="1" applyFont="1" applyFill="1" applyBorder="1" applyAlignment="1" applyProtection="1">
      <alignment horizontal="center" vertical="center"/>
      <protection locked="0"/>
    </xf>
    <xf numFmtId="0" fontId="214" fillId="3" borderId="85" xfId="1" applyFont="1" applyFill="1" applyBorder="1" applyAlignment="1" applyProtection="1">
      <alignment horizontal="center" vertical="center"/>
      <protection locked="0"/>
    </xf>
    <xf numFmtId="0" fontId="216" fillId="13" borderId="71" xfId="2" applyFont="1" applyFill="1" applyBorder="1" applyAlignment="1">
      <alignment horizontal="center" vertical="center" wrapText="1"/>
    </xf>
    <xf numFmtId="0" fontId="155" fillId="21" borderId="71" xfId="2" applyFont="1" applyFill="1" applyBorder="1" applyAlignment="1">
      <alignment horizontal="center" vertical="center" wrapText="1"/>
    </xf>
    <xf numFmtId="0" fontId="155" fillId="22" borderId="64" xfId="2" applyFont="1" applyFill="1" applyBorder="1" applyAlignment="1">
      <alignment horizontal="center" vertical="center" wrapText="1"/>
    </xf>
    <xf numFmtId="2" fontId="190" fillId="6" borderId="2" xfId="1" applyNumberFormat="1" applyFont="1" applyFill="1" applyBorder="1" applyAlignment="1">
      <alignment horizontal="center" vertical="center"/>
    </xf>
    <xf numFmtId="0" fontId="194" fillId="6" borderId="2" xfId="1" applyFont="1" applyFill="1" applyBorder="1" applyAlignment="1">
      <alignment vertical="center"/>
    </xf>
    <xf numFmtId="0" fontId="33" fillId="6" borderId="68" xfId="2" applyFont="1" applyFill="1" applyBorder="1" applyAlignment="1">
      <alignment vertical="center"/>
    </xf>
    <xf numFmtId="1" fontId="217" fillId="5" borderId="0" xfId="2" applyNumberFormat="1" applyFont="1" applyFill="1" applyAlignment="1">
      <alignment horizontal="center" vertical="center"/>
    </xf>
    <xf numFmtId="1" fontId="197" fillId="5" borderId="0" xfId="2" applyNumberFormat="1" applyFont="1" applyFill="1" applyAlignment="1">
      <alignment horizontal="center" vertical="center"/>
    </xf>
    <xf numFmtId="1" fontId="197" fillId="5" borderId="36" xfId="2" applyNumberFormat="1" applyFont="1" applyFill="1" applyBorder="1" applyAlignment="1">
      <alignment horizontal="center" vertical="center"/>
    </xf>
    <xf numFmtId="2" fontId="191" fillId="6" borderId="0" xfId="1" applyNumberFormat="1" applyFont="1" applyFill="1" applyAlignment="1">
      <alignment horizontal="center" vertical="center"/>
    </xf>
    <xf numFmtId="0" fontId="193" fillId="6" borderId="0" xfId="1" applyFont="1" applyFill="1" applyAlignment="1">
      <alignment vertical="center"/>
    </xf>
    <xf numFmtId="1" fontId="217" fillId="5" borderId="44" xfId="2" applyNumberFormat="1" applyFont="1" applyFill="1" applyBorder="1" applyAlignment="1">
      <alignment horizontal="center" vertical="center"/>
    </xf>
    <xf numFmtId="2" fontId="67" fillId="6" borderId="74" xfId="1" applyNumberFormat="1" applyFont="1" applyFill="1" applyBorder="1" applyAlignment="1">
      <alignment horizontal="center" vertical="center"/>
    </xf>
    <xf numFmtId="0" fontId="66" fillId="6" borderId="74" xfId="1" applyFont="1" applyFill="1" applyBorder="1" applyAlignment="1">
      <alignment vertical="center"/>
    </xf>
    <xf numFmtId="0" fontId="33" fillId="6" borderId="76" xfId="2" applyFont="1" applyFill="1" applyBorder="1" applyAlignment="1">
      <alignment vertical="center"/>
    </xf>
    <xf numFmtId="0" fontId="33" fillId="6" borderId="66" xfId="2" applyFont="1" applyFill="1" applyBorder="1" applyAlignment="1">
      <alignment horizontal="right" vertical="center"/>
    </xf>
    <xf numFmtId="0" fontId="33" fillId="6" borderId="69" xfId="2" applyFont="1" applyFill="1" applyBorder="1" applyAlignment="1">
      <alignment horizontal="right" vertical="center"/>
    </xf>
    <xf numFmtId="0" fontId="33" fillId="5" borderId="75" xfId="2" applyFont="1" applyFill="1" applyBorder="1" applyAlignment="1">
      <alignment horizontal="center" vertical="center"/>
    </xf>
    <xf numFmtId="0" fontId="33" fillId="5" borderId="74" xfId="2" applyFont="1" applyFill="1" applyBorder="1" applyAlignment="1">
      <alignment horizontal="center" vertical="center"/>
    </xf>
    <xf numFmtId="1" fontId="197" fillId="5" borderId="76" xfId="2" applyNumberFormat="1" applyFont="1" applyFill="1" applyBorder="1" applyAlignment="1">
      <alignment horizontal="center" vertical="center"/>
    </xf>
    <xf numFmtId="0" fontId="40" fillId="13" borderId="0" xfId="1" applyFont="1" applyFill="1" applyAlignment="1">
      <alignment horizontal="center" vertical="center"/>
    </xf>
    <xf numFmtId="0" fontId="183" fillId="13" borderId="0" xfId="1" applyFont="1" applyFill="1" applyAlignment="1">
      <alignment vertical="center"/>
    </xf>
    <xf numFmtId="0" fontId="184" fillId="13" borderId="0" xfId="1" applyFont="1" applyFill="1" applyAlignment="1">
      <alignment vertical="center"/>
    </xf>
    <xf numFmtId="0" fontId="180" fillId="2" borderId="71" xfId="3" applyFont="1" applyFill="1" applyBorder="1" applyAlignment="1">
      <alignment horizontal="left" vertical="center"/>
    </xf>
    <xf numFmtId="0" fontId="180" fillId="2" borderId="34" xfId="3" applyFont="1" applyFill="1" applyBorder="1" applyAlignment="1">
      <alignment horizontal="left" vertical="center"/>
    </xf>
    <xf numFmtId="0" fontId="178" fillId="16" borderId="0" xfId="1" applyFont="1" applyFill="1" applyAlignment="1">
      <alignment vertical="center"/>
    </xf>
    <xf numFmtId="0" fontId="40" fillId="16" borderId="0" xfId="1" applyFont="1" applyFill="1" applyAlignment="1">
      <alignment vertical="center"/>
    </xf>
    <xf numFmtId="0" fontId="183" fillId="16" borderId="0" xfId="1" applyFont="1" applyFill="1" applyAlignment="1">
      <alignment vertical="center"/>
    </xf>
    <xf numFmtId="0" fontId="184" fillId="16" borderId="0" xfId="1" applyFont="1" applyFill="1" applyAlignment="1">
      <alignment vertical="center"/>
    </xf>
    <xf numFmtId="0" fontId="178" fillId="16" borderId="0" xfId="1" applyFont="1" applyFill="1" applyAlignment="1">
      <alignment horizontal="right" vertical="center"/>
    </xf>
    <xf numFmtId="0" fontId="183" fillId="0" borderId="0" xfId="1" applyFont="1" applyAlignment="1">
      <alignment vertical="center"/>
    </xf>
    <xf numFmtId="0" fontId="184" fillId="0" borderId="0" xfId="1" applyFont="1" applyAlignment="1">
      <alignment vertical="center"/>
    </xf>
    <xf numFmtId="0" fontId="75" fillId="23" borderId="104" xfId="3" applyFont="1" applyFill="1" applyBorder="1" applyAlignment="1">
      <alignment vertical="center"/>
    </xf>
    <xf numFmtId="0" fontId="218" fillId="6" borderId="2" xfId="3" applyFont="1" applyFill="1" applyBorder="1" applyAlignment="1">
      <alignment horizontal="left" vertical="center"/>
    </xf>
    <xf numFmtId="0" fontId="75" fillId="23" borderId="2" xfId="3" applyFont="1" applyFill="1" applyBorder="1" applyAlignment="1">
      <alignment horizontal="right" vertical="center"/>
    </xf>
    <xf numFmtId="0" fontId="198" fillId="17" borderId="35" xfId="1" applyFont="1" applyFill="1" applyBorder="1" applyAlignment="1" applyProtection="1">
      <alignment horizontal="right" vertical="center"/>
      <protection locked="0"/>
    </xf>
    <xf numFmtId="0" fontId="219" fillId="17" borderId="35" xfId="1" applyFont="1" applyFill="1" applyBorder="1" applyAlignment="1" applyProtection="1">
      <alignment horizontal="right" vertical="center"/>
      <protection locked="0"/>
    </xf>
    <xf numFmtId="0" fontId="33" fillId="6" borderId="8" xfId="2" applyFont="1" applyFill="1" applyBorder="1" applyAlignment="1">
      <alignment vertical="center"/>
    </xf>
    <xf numFmtId="0" fontId="33" fillId="6" borderId="41" xfId="2" applyFont="1" applyFill="1" applyBorder="1" applyAlignment="1">
      <alignment horizontal="right" vertical="center"/>
    </xf>
    <xf numFmtId="0" fontId="153" fillId="6" borderId="56" xfId="1" applyFont="1" applyFill="1" applyBorder="1" applyAlignment="1">
      <alignment horizontal="center" vertical="center"/>
    </xf>
    <xf numFmtId="0" fontId="153" fillId="6" borderId="26" xfId="1" applyFont="1" applyFill="1" applyBorder="1" applyAlignment="1">
      <alignment horizontal="center" vertical="center"/>
    </xf>
    <xf numFmtId="0" fontId="153" fillId="6" borderId="57" xfId="1" applyFont="1" applyFill="1" applyBorder="1" applyAlignment="1">
      <alignment horizontal="center" vertical="center"/>
    </xf>
    <xf numFmtId="0" fontId="153" fillId="17" borderId="56" xfId="1" applyFont="1" applyFill="1" applyBorder="1" applyAlignment="1">
      <alignment horizontal="center" vertical="center"/>
    </xf>
    <xf numFmtId="0" fontId="153" fillId="17" borderId="26" xfId="1" applyFont="1" applyFill="1" applyBorder="1" applyAlignment="1">
      <alignment horizontal="center" vertical="center"/>
    </xf>
    <xf numFmtId="0" fontId="153" fillId="17" borderId="57" xfId="1" applyFont="1" applyFill="1" applyBorder="1" applyAlignment="1">
      <alignment horizontal="center" vertical="center"/>
    </xf>
    <xf numFmtId="0" fontId="222" fillId="17" borderId="56" xfId="1" applyFont="1" applyFill="1" applyBorder="1" applyAlignment="1">
      <alignment horizontal="center" vertical="center"/>
    </xf>
    <xf numFmtId="0" fontId="222" fillId="17" borderId="26" xfId="1" applyFont="1" applyFill="1" applyBorder="1" applyAlignment="1">
      <alignment horizontal="center" vertical="center"/>
    </xf>
    <xf numFmtId="0" fontId="222" fillId="17" borderId="57" xfId="1" applyFont="1" applyFill="1" applyBorder="1" applyAlignment="1">
      <alignment horizontal="center" vertical="center"/>
    </xf>
    <xf numFmtId="0" fontId="33" fillId="6" borderId="39" xfId="2" applyFont="1" applyFill="1" applyBorder="1" applyAlignment="1">
      <alignment horizontal="right" vertical="center"/>
    </xf>
    <xf numFmtId="165" fontId="66" fillId="6" borderId="19" xfId="2" applyNumberFormat="1" applyFont="1" applyFill="1" applyBorder="1" applyAlignment="1">
      <alignment horizontal="center" vertical="center"/>
    </xf>
    <xf numFmtId="165" fontId="66" fillId="6" borderId="20" xfId="2" applyNumberFormat="1" applyFont="1" applyFill="1" applyBorder="1" applyAlignment="1">
      <alignment horizontal="center" vertical="center"/>
    </xf>
    <xf numFmtId="165" fontId="66" fillId="6" borderId="21" xfId="2" applyNumberFormat="1" applyFont="1" applyFill="1" applyBorder="1" applyAlignment="1">
      <alignment horizontal="center" vertical="center"/>
    </xf>
    <xf numFmtId="165" fontId="66" fillId="6" borderId="22" xfId="2" applyNumberFormat="1" applyFont="1" applyFill="1" applyBorder="1" applyAlignment="1">
      <alignment horizontal="center" vertical="center"/>
    </xf>
    <xf numFmtId="165" fontId="223" fillId="13" borderId="41" xfId="1" applyNumberFormat="1" applyFont="1" applyFill="1" applyBorder="1" applyAlignment="1" applyProtection="1">
      <alignment horizontal="center" vertical="center"/>
      <protection locked="0"/>
    </xf>
    <xf numFmtId="165" fontId="223" fillId="13" borderId="25" xfId="1" applyNumberFormat="1" applyFont="1" applyFill="1" applyBorder="1" applyAlignment="1" applyProtection="1">
      <alignment horizontal="center" vertical="center"/>
      <protection locked="0"/>
    </xf>
    <xf numFmtId="165" fontId="223" fillId="13" borderId="42" xfId="1" applyNumberFormat="1" applyFont="1" applyFill="1" applyBorder="1" applyAlignment="1" applyProtection="1">
      <alignment horizontal="center" vertical="center"/>
      <protection locked="0"/>
    </xf>
    <xf numFmtId="165" fontId="223" fillId="17" borderId="41" xfId="1" applyNumberFormat="1" applyFont="1" applyFill="1" applyBorder="1" applyAlignment="1" applyProtection="1">
      <alignment horizontal="center" vertical="center"/>
      <protection locked="0"/>
    </xf>
    <xf numFmtId="165" fontId="223" fillId="17" borderId="25" xfId="1" applyNumberFormat="1" applyFont="1" applyFill="1" applyBorder="1" applyAlignment="1" applyProtection="1">
      <alignment horizontal="center" vertical="center"/>
      <protection locked="0"/>
    </xf>
    <xf numFmtId="165" fontId="223" fillId="17" borderId="42" xfId="1" applyNumberFormat="1" applyFont="1" applyFill="1" applyBorder="1" applyAlignment="1" applyProtection="1">
      <alignment horizontal="center" vertical="center"/>
      <protection locked="0"/>
    </xf>
    <xf numFmtId="165" fontId="221" fillId="17" borderId="41" xfId="1" applyNumberFormat="1" applyFont="1" applyFill="1" applyBorder="1" applyAlignment="1" applyProtection="1">
      <alignment horizontal="center" vertical="center"/>
      <protection locked="0"/>
    </xf>
    <xf numFmtId="165" fontId="221" fillId="17" borderId="25" xfId="1" applyNumberFormat="1" applyFont="1" applyFill="1" applyBorder="1" applyAlignment="1" applyProtection="1">
      <alignment horizontal="center" vertical="center"/>
      <protection locked="0"/>
    </xf>
    <xf numFmtId="165" fontId="221" fillId="17" borderId="42" xfId="1" applyNumberFormat="1" applyFont="1" applyFill="1" applyBorder="1" applyAlignment="1" applyProtection="1">
      <alignment horizontal="center" vertical="center"/>
      <protection locked="0"/>
    </xf>
    <xf numFmtId="0" fontId="40" fillId="0" borderId="0" xfId="1" applyFont="1" applyAlignment="1">
      <alignment horizontal="center" vertical="center"/>
    </xf>
    <xf numFmtId="0" fontId="194" fillId="6" borderId="39" xfId="2" applyFont="1" applyFill="1" applyBorder="1" applyAlignment="1">
      <alignment horizontal="right" vertical="center" wrapText="1"/>
    </xf>
    <xf numFmtId="166" fontId="66" fillId="6" borderId="0" xfId="2" applyNumberFormat="1" applyFont="1" applyFill="1" applyAlignment="1">
      <alignment horizontal="centerContinuous" vertical="center"/>
    </xf>
    <xf numFmtId="0" fontId="66" fillId="6" borderId="36" xfId="2" applyFont="1" applyFill="1" applyBorder="1" applyAlignment="1">
      <alignment horizontal="centerContinuous" vertical="center"/>
    </xf>
    <xf numFmtId="1" fontId="224" fillId="6" borderId="90" xfId="1" applyNumberFormat="1" applyFont="1" applyFill="1" applyBorder="1" applyAlignment="1" applyProtection="1">
      <alignment horizontal="center" vertical="center"/>
      <protection locked="0"/>
    </xf>
    <xf numFmtId="1" fontId="224" fillId="6" borderId="91" xfId="1" applyNumberFormat="1" applyFont="1" applyFill="1" applyBorder="1" applyAlignment="1" applyProtection="1">
      <alignment horizontal="center" vertical="center"/>
      <protection locked="0"/>
    </xf>
    <xf numFmtId="1" fontId="224" fillId="6" borderId="92" xfId="1" applyNumberFormat="1" applyFont="1" applyFill="1" applyBorder="1" applyAlignment="1" applyProtection="1">
      <alignment horizontal="center" vertical="center"/>
      <protection locked="0"/>
    </xf>
    <xf numFmtId="1" fontId="224" fillId="17" borderId="90" xfId="1" applyNumberFormat="1" applyFont="1" applyFill="1" applyBorder="1" applyAlignment="1" applyProtection="1">
      <alignment horizontal="center" vertical="center"/>
      <protection locked="0"/>
    </xf>
    <xf numFmtId="1" fontId="224" fillId="17" borderId="91" xfId="1" applyNumberFormat="1" applyFont="1" applyFill="1" applyBorder="1" applyAlignment="1" applyProtection="1">
      <alignment horizontal="center" vertical="center"/>
      <protection locked="0"/>
    </xf>
    <xf numFmtId="1" fontId="224" fillId="17" borderId="92" xfId="1" applyNumberFormat="1" applyFont="1" applyFill="1" applyBorder="1" applyAlignment="1" applyProtection="1">
      <alignment horizontal="center" vertical="center"/>
      <protection locked="0"/>
    </xf>
    <xf numFmtId="1" fontId="225" fillId="17" borderId="90" xfId="1" applyNumberFormat="1" applyFont="1" applyFill="1" applyBorder="1" applyAlignment="1" applyProtection="1">
      <alignment horizontal="center" vertical="center"/>
      <protection locked="0"/>
    </xf>
    <xf numFmtId="1" fontId="225" fillId="17" borderId="91" xfId="1" applyNumberFormat="1" applyFont="1" applyFill="1" applyBorder="1" applyAlignment="1" applyProtection="1">
      <alignment horizontal="center" vertical="center"/>
      <protection locked="0"/>
    </xf>
    <xf numFmtId="1" fontId="225" fillId="17" borderId="92" xfId="1" applyNumberFormat="1" applyFont="1" applyFill="1" applyBorder="1" applyAlignment="1" applyProtection="1">
      <alignment horizontal="center" vertical="center"/>
      <protection locked="0"/>
    </xf>
    <xf numFmtId="0" fontId="33" fillId="6" borderId="19" xfId="2" applyFont="1" applyFill="1" applyBorder="1" applyAlignment="1">
      <alignment horizontal="center" vertical="center"/>
    </xf>
    <xf numFmtId="0" fontId="33" fillId="6" borderId="17" xfId="2" applyFont="1" applyFill="1" applyBorder="1" applyAlignment="1">
      <alignment horizontal="center" vertical="center"/>
    </xf>
    <xf numFmtId="0" fontId="33" fillId="6" borderId="16" xfId="2" applyFont="1" applyFill="1" applyBorder="1" applyAlignment="1">
      <alignment horizontal="center" vertical="center"/>
    </xf>
    <xf numFmtId="165" fontId="33" fillId="6" borderId="19" xfId="2" applyNumberFormat="1" applyFont="1" applyFill="1" applyBorder="1" applyAlignment="1">
      <alignment horizontal="center" vertical="center"/>
    </xf>
    <xf numFmtId="0" fontId="66" fillId="6" borderId="0" xfId="2" applyFont="1" applyFill="1" applyAlignment="1">
      <alignment horizontal="center" vertical="center"/>
    </xf>
    <xf numFmtId="1" fontId="197" fillId="6" borderId="36" xfId="2" applyNumberFormat="1" applyFont="1" applyFill="1" applyBorder="1" applyAlignment="1">
      <alignment horizontal="left" vertical="center"/>
    </xf>
    <xf numFmtId="165" fontId="199" fillId="17" borderId="94" xfId="1" applyNumberFormat="1" applyFont="1" applyFill="1" applyBorder="1" applyAlignment="1" applyProtection="1">
      <alignment horizontal="center" vertical="center"/>
      <protection locked="0"/>
    </xf>
    <xf numFmtId="165" fontId="199" fillId="17" borderId="95" xfId="1" applyNumberFormat="1" applyFont="1" applyFill="1" applyBorder="1" applyAlignment="1" applyProtection="1">
      <alignment horizontal="center" vertical="center"/>
      <protection locked="0"/>
    </xf>
    <xf numFmtId="165" fontId="199" fillId="17" borderId="96" xfId="1" applyNumberFormat="1" applyFont="1" applyFill="1" applyBorder="1" applyAlignment="1" applyProtection="1">
      <alignment horizontal="center" vertical="center"/>
      <protection locked="0"/>
    </xf>
    <xf numFmtId="165" fontId="226" fillId="17" borderId="94" xfId="1" applyNumberFormat="1" applyFont="1" applyFill="1" applyBorder="1" applyAlignment="1" applyProtection="1">
      <alignment horizontal="center" vertical="center"/>
      <protection locked="0"/>
    </xf>
    <xf numFmtId="165" fontId="226" fillId="17" borderId="95" xfId="1" applyNumberFormat="1" applyFont="1" applyFill="1" applyBorder="1" applyAlignment="1" applyProtection="1">
      <alignment horizontal="center" vertical="center"/>
      <protection locked="0"/>
    </xf>
    <xf numFmtId="165" fontId="226" fillId="17" borderId="96" xfId="1" applyNumberFormat="1" applyFont="1" applyFill="1" applyBorder="1" applyAlignment="1" applyProtection="1">
      <alignment horizontal="center" vertical="center"/>
      <protection locked="0"/>
    </xf>
    <xf numFmtId="2" fontId="33" fillId="6" borderId="0" xfId="2" applyNumberFormat="1" applyFont="1" applyFill="1" applyAlignment="1">
      <alignment horizontal="center" vertical="center"/>
    </xf>
    <xf numFmtId="2" fontId="33" fillId="6" borderId="0" xfId="2" applyNumberFormat="1" applyFont="1" applyFill="1" applyAlignment="1">
      <alignment horizontal="left" vertical="center"/>
    </xf>
    <xf numFmtId="0" fontId="40" fillId="6" borderId="0" xfId="2" applyFont="1" applyFill="1" applyAlignment="1">
      <alignment horizontal="right" vertical="center"/>
    </xf>
    <xf numFmtId="165" fontId="40" fillId="6" borderId="0" xfId="2" applyNumberFormat="1" applyFont="1" applyFill="1" applyAlignment="1">
      <alignment horizontal="center" vertical="center"/>
    </xf>
    <xf numFmtId="1" fontId="47" fillId="13" borderId="108" xfId="1" applyNumberFormat="1" applyFont="1" applyFill="1" applyBorder="1" applyAlignment="1" applyProtection="1">
      <alignment horizontal="center" vertical="center"/>
      <protection locked="0"/>
    </xf>
    <xf numFmtId="1" fontId="47" fillId="13" borderId="105" xfId="1" applyNumberFormat="1" applyFont="1" applyFill="1" applyBorder="1" applyAlignment="1" applyProtection="1">
      <alignment horizontal="center" vertical="center"/>
      <protection locked="0"/>
    </xf>
    <xf numFmtId="1" fontId="47" fillId="13" borderId="92" xfId="1" applyNumberFormat="1" applyFont="1" applyFill="1" applyBorder="1" applyAlignment="1" applyProtection="1">
      <alignment horizontal="center" vertical="center"/>
      <protection locked="0"/>
    </xf>
    <xf numFmtId="1" fontId="47" fillId="17" borderId="108" xfId="1" applyNumberFormat="1" applyFont="1" applyFill="1" applyBorder="1" applyAlignment="1" applyProtection="1">
      <alignment horizontal="center" vertical="center"/>
      <protection locked="0"/>
    </xf>
    <xf numFmtId="1" fontId="47" fillId="17" borderId="105" xfId="1" applyNumberFormat="1" applyFont="1" applyFill="1" applyBorder="1" applyAlignment="1" applyProtection="1">
      <alignment horizontal="center" vertical="center"/>
      <protection locked="0"/>
    </xf>
    <xf numFmtId="1" fontId="47" fillId="17" borderId="92" xfId="1" applyNumberFormat="1" applyFont="1" applyFill="1" applyBorder="1" applyAlignment="1" applyProtection="1">
      <alignment horizontal="center" vertical="center"/>
      <protection locked="0"/>
    </xf>
    <xf numFmtId="0" fontId="33" fillId="6" borderId="61" xfId="2" applyFont="1" applyFill="1" applyBorder="1" applyAlignment="1">
      <alignment vertical="center"/>
    </xf>
    <xf numFmtId="0" fontId="33" fillId="6" borderId="4" xfId="2" applyFont="1" applyFill="1" applyBorder="1" applyAlignment="1">
      <alignment vertical="center"/>
    </xf>
    <xf numFmtId="0" fontId="33" fillId="6" borderId="4" xfId="2" applyFont="1" applyFill="1" applyBorder="1" applyAlignment="1">
      <alignment horizontal="right" vertical="center"/>
    </xf>
    <xf numFmtId="0" fontId="66" fillId="6" borderId="51" xfId="2" applyFont="1" applyFill="1" applyBorder="1" applyAlignment="1">
      <alignment horizontal="centerContinuous" vertical="center"/>
    </xf>
    <xf numFmtId="165" fontId="200" fillId="17" borderId="109" xfId="1" applyNumberFormat="1" applyFont="1" applyFill="1" applyBorder="1" applyAlignment="1" applyProtection="1">
      <alignment horizontal="center" vertical="center"/>
      <protection locked="0"/>
    </xf>
    <xf numFmtId="165" fontId="200" fillId="17" borderId="106" xfId="1" applyNumberFormat="1" applyFont="1" applyFill="1" applyBorder="1" applyAlignment="1" applyProtection="1">
      <alignment horizontal="center" vertical="center"/>
      <protection locked="0"/>
    </xf>
    <xf numFmtId="165" fontId="200" fillId="17" borderId="40" xfId="1" applyNumberFormat="1" applyFont="1" applyFill="1" applyBorder="1" applyAlignment="1" applyProtection="1">
      <alignment horizontal="center" vertical="center"/>
      <protection locked="0"/>
    </xf>
    <xf numFmtId="0" fontId="33" fillId="6" borderId="114" xfId="2" applyFont="1" applyFill="1" applyBorder="1" applyAlignment="1">
      <alignment horizontal="right" vertical="center"/>
    </xf>
    <xf numFmtId="0" fontId="68" fillId="8" borderId="115" xfId="1" applyFont="1" applyFill="1" applyBorder="1" applyAlignment="1">
      <alignment horizontal="centerContinuous" vertical="center"/>
    </xf>
    <xf numFmtId="0" fontId="68" fillId="9" borderId="116" xfId="1" applyFont="1" applyFill="1" applyBorder="1" applyAlignment="1">
      <alignment horizontal="centerContinuous" vertical="center"/>
    </xf>
    <xf numFmtId="0" fontId="68" fillId="10" borderId="115" xfId="1" applyFont="1" applyFill="1" applyBorder="1" applyAlignment="1">
      <alignment horizontal="centerContinuous" vertical="center"/>
    </xf>
    <xf numFmtId="0" fontId="187" fillId="11" borderId="115" xfId="1" applyFont="1" applyFill="1" applyBorder="1" applyAlignment="1">
      <alignment horizontal="centerContinuous" vertical="center"/>
    </xf>
    <xf numFmtId="0" fontId="187" fillId="12" borderId="117" xfId="1" applyFont="1" applyFill="1" applyBorder="1" applyAlignment="1">
      <alignment horizontal="centerContinuous" vertical="center"/>
    </xf>
    <xf numFmtId="0" fontId="188" fillId="6" borderId="115" xfId="1" applyFont="1" applyFill="1" applyBorder="1" applyAlignment="1">
      <alignment horizontal="centerContinuous" vertical="center"/>
    </xf>
    <xf numFmtId="0" fontId="33" fillId="6" borderId="2" xfId="2" applyFont="1" applyFill="1" applyBorder="1" applyAlignment="1">
      <alignment vertical="center"/>
    </xf>
    <xf numFmtId="2" fontId="40" fillId="17" borderId="111" xfId="1" applyNumberFormat="1" applyFont="1" applyFill="1" applyBorder="1" applyAlignment="1">
      <alignment horizontal="center" vertical="center"/>
    </xf>
    <xf numFmtId="2" fontId="40" fillId="17" borderId="112" xfId="1" applyNumberFormat="1" applyFont="1" applyFill="1" applyBorder="1" applyAlignment="1">
      <alignment horizontal="center" vertical="center"/>
    </xf>
    <xf numFmtId="2" fontId="40" fillId="17" borderId="96" xfId="1" applyNumberFormat="1" applyFont="1" applyFill="1" applyBorder="1" applyAlignment="1">
      <alignment horizontal="center" vertical="center"/>
    </xf>
    <xf numFmtId="0" fontId="189" fillId="6" borderId="44" xfId="2" applyFont="1" applyFill="1" applyBorder="1" applyAlignment="1">
      <alignment horizontal="right" vertical="center" wrapText="1"/>
    </xf>
    <xf numFmtId="165" fontId="40" fillId="17" borderId="52" xfId="0" applyNumberFormat="1" applyFont="1" applyFill="1" applyBorder="1" applyAlignment="1">
      <alignment horizontal="center" vertical="center"/>
    </xf>
    <xf numFmtId="165" fontId="40" fillId="17" borderId="19" xfId="0" applyNumberFormat="1" applyFont="1" applyFill="1" applyBorder="1" applyAlignment="1">
      <alignment horizontal="center" vertical="center"/>
    </xf>
    <xf numFmtId="165" fontId="40" fillId="17" borderId="40" xfId="0" applyNumberFormat="1" applyFont="1" applyFill="1" applyBorder="1" applyAlignment="1">
      <alignment horizontal="center" vertical="center"/>
    </xf>
    <xf numFmtId="165" fontId="33" fillId="6" borderId="16" xfId="2" applyNumberFormat="1" applyFont="1" applyFill="1" applyBorder="1" applyAlignment="1">
      <alignment horizontal="center" vertical="center"/>
    </xf>
    <xf numFmtId="0" fontId="40" fillId="17" borderId="94" xfId="0" applyFont="1" applyFill="1" applyBorder="1" applyAlignment="1">
      <alignment horizontal="center" vertical="center"/>
    </xf>
    <xf numFmtId="0" fontId="40" fillId="17" borderId="95" xfId="0" applyFont="1" applyFill="1" applyBorder="1" applyAlignment="1">
      <alignment horizontal="center" vertical="center"/>
    </xf>
    <xf numFmtId="0" fontId="40" fillId="17" borderId="96" xfId="0" applyFont="1" applyFill="1" applyBorder="1" applyAlignment="1">
      <alignment horizontal="center" vertical="center"/>
    </xf>
    <xf numFmtId="0" fontId="33" fillId="6" borderId="36" xfId="2" applyFont="1" applyFill="1" applyBorder="1" applyAlignment="1">
      <alignment horizontal="left" vertical="center"/>
    </xf>
    <xf numFmtId="1" fontId="153" fillId="17" borderId="109" xfId="1" applyNumberFormat="1" applyFont="1" applyFill="1" applyBorder="1" applyAlignment="1">
      <alignment horizontal="center" vertical="center"/>
    </xf>
    <xf numFmtId="1" fontId="153" fillId="17" borderId="106" xfId="1" applyNumberFormat="1" applyFont="1" applyFill="1" applyBorder="1" applyAlignment="1">
      <alignment horizontal="center" vertical="center"/>
    </xf>
    <xf numFmtId="1" fontId="153" fillId="17" borderId="40" xfId="1" applyNumberFormat="1" applyFont="1" applyFill="1" applyBorder="1" applyAlignment="1">
      <alignment horizontal="center" vertical="center"/>
    </xf>
    <xf numFmtId="0" fontId="33" fillId="6" borderId="45" xfId="2" applyFont="1" applyFill="1" applyBorder="1" applyAlignment="1">
      <alignment horizontal="left" vertical="center"/>
    </xf>
    <xf numFmtId="0" fontId="33" fillId="6" borderId="46" xfId="2" applyFont="1" applyFill="1" applyBorder="1" applyAlignment="1">
      <alignment horizontal="right" vertical="center"/>
    </xf>
    <xf numFmtId="168" fontId="66" fillId="6" borderId="46" xfId="2" applyNumberFormat="1" applyFont="1" applyFill="1" applyBorder="1" applyAlignment="1">
      <alignment horizontal="centerContinuous" vertical="center"/>
    </xf>
    <xf numFmtId="0" fontId="66" fillId="6" borderId="47" xfId="2" applyFont="1" applyFill="1" applyBorder="1" applyAlignment="1">
      <alignment horizontal="centerContinuous" vertical="center"/>
    </xf>
    <xf numFmtId="0" fontId="33" fillId="6" borderId="46" xfId="2" applyFont="1" applyFill="1" applyBorder="1" applyAlignment="1">
      <alignment vertical="center"/>
    </xf>
    <xf numFmtId="0" fontId="192" fillId="6" borderId="46" xfId="2" applyFont="1" applyFill="1" applyBorder="1" applyAlignment="1">
      <alignment horizontal="right" vertical="center"/>
    </xf>
    <xf numFmtId="165" fontId="40" fillId="6" borderId="46" xfId="2" applyNumberFormat="1" applyFont="1" applyFill="1" applyBorder="1" applyAlignment="1">
      <alignment horizontal="center" vertical="center"/>
    </xf>
    <xf numFmtId="1" fontId="33" fillId="6" borderId="48" xfId="2" applyNumberFormat="1" applyFont="1" applyFill="1" applyBorder="1" applyAlignment="1">
      <alignment horizontal="left" vertical="center"/>
    </xf>
    <xf numFmtId="0" fontId="163" fillId="13" borderId="109" xfId="2" applyFont="1" applyFill="1" applyBorder="1" applyAlignment="1">
      <alignment horizontal="center" vertical="center" wrapText="1"/>
    </xf>
    <xf numFmtId="0" fontId="163" fillId="13" borderId="106" xfId="2" applyFont="1" applyFill="1" applyBorder="1" applyAlignment="1">
      <alignment horizontal="center" vertical="center" wrapText="1"/>
    </xf>
    <xf numFmtId="0" fontId="163" fillId="13" borderId="40" xfId="2" applyFont="1" applyFill="1" applyBorder="1" applyAlignment="1">
      <alignment horizontal="center" vertical="center" wrapText="1"/>
    </xf>
    <xf numFmtId="0" fontId="163" fillId="17" borderId="109" xfId="2" applyFont="1" applyFill="1" applyBorder="1" applyAlignment="1">
      <alignment horizontal="center" vertical="center" wrapText="1"/>
    </xf>
    <xf numFmtId="0" fontId="163" fillId="17" borderId="106" xfId="2" applyFont="1" applyFill="1" applyBorder="1" applyAlignment="1">
      <alignment horizontal="center" vertical="center" wrapText="1"/>
    </xf>
    <xf numFmtId="0" fontId="163" fillId="17" borderId="40" xfId="2" applyFont="1" applyFill="1" applyBorder="1" applyAlignment="1">
      <alignment horizontal="center" vertical="center" wrapText="1"/>
    </xf>
    <xf numFmtId="0" fontId="163" fillId="17" borderId="44" xfId="2" applyFont="1" applyFill="1" applyBorder="1" applyAlignment="1">
      <alignment horizontal="center" vertical="center" wrapText="1"/>
    </xf>
    <xf numFmtId="0" fontId="163" fillId="17" borderId="19" xfId="2" applyFont="1" applyFill="1" applyBorder="1" applyAlignment="1">
      <alignment horizontal="center" vertical="center" wrapText="1"/>
    </xf>
    <xf numFmtId="0" fontId="163" fillId="17" borderId="15" xfId="2" applyFont="1" applyFill="1" applyBorder="1" applyAlignment="1">
      <alignment horizontal="center" vertical="center" wrapText="1"/>
    </xf>
    <xf numFmtId="168" fontId="66" fillId="6" borderId="0" xfId="2" applyNumberFormat="1" applyFont="1" applyFill="1" applyAlignment="1">
      <alignment horizontal="centerContinuous" vertical="center"/>
    </xf>
    <xf numFmtId="0" fontId="66" fillId="6" borderId="0" xfId="2" applyFont="1" applyFill="1" applyAlignment="1">
      <alignment horizontal="centerContinuous" vertical="center"/>
    </xf>
    <xf numFmtId="0" fontId="192" fillId="6" borderId="0" xfId="2" applyFont="1" applyFill="1" applyAlignment="1">
      <alignment horizontal="right" vertical="center"/>
    </xf>
    <xf numFmtId="1" fontId="33" fillId="6" borderId="0" xfId="2" applyNumberFormat="1" applyFont="1" applyFill="1" applyAlignment="1">
      <alignment horizontal="left" vertical="center"/>
    </xf>
    <xf numFmtId="0" fontId="40" fillId="17" borderId="111" xfId="0" applyFont="1" applyFill="1" applyBorder="1" applyAlignment="1">
      <alignment horizontal="center"/>
    </xf>
    <xf numFmtId="0" fontId="40" fillId="17" borderId="112" xfId="0" applyFont="1" applyFill="1" applyBorder="1" applyAlignment="1">
      <alignment horizontal="center"/>
    </xf>
    <xf numFmtId="0" fontId="40" fillId="17" borderId="96" xfId="0" applyFont="1" applyFill="1" applyBorder="1" applyAlignment="1">
      <alignment horizontal="center"/>
    </xf>
    <xf numFmtId="1" fontId="68" fillId="17" borderId="109" xfId="1" applyNumberFormat="1" applyFont="1" applyFill="1" applyBorder="1" applyAlignment="1">
      <alignment horizontal="center" vertical="center"/>
    </xf>
    <xf numFmtId="0" fontId="68" fillId="17" borderId="109" xfId="2" applyFont="1" applyFill="1" applyBorder="1" applyAlignment="1">
      <alignment horizontal="center" vertical="center" wrapText="1"/>
    </xf>
    <xf numFmtId="0" fontId="155" fillId="17" borderId="106" xfId="2" applyFont="1" applyFill="1" applyBorder="1" applyAlignment="1">
      <alignment horizontal="center" vertical="center" wrapText="1"/>
    </xf>
    <xf numFmtId="0" fontId="155" fillId="17" borderId="40" xfId="2" applyFont="1" applyFill="1" applyBorder="1" applyAlignment="1">
      <alignment horizontal="center" vertical="center" wrapText="1"/>
    </xf>
    <xf numFmtId="165" fontId="40" fillId="17" borderId="109" xfId="0" applyNumberFormat="1" applyFont="1" applyFill="1" applyBorder="1" applyAlignment="1">
      <alignment horizontal="center"/>
    </xf>
    <xf numFmtId="165" fontId="40" fillId="17" borderId="106" xfId="0" applyNumberFormat="1" applyFont="1" applyFill="1" applyBorder="1" applyAlignment="1">
      <alignment horizontal="center"/>
    </xf>
    <xf numFmtId="165" fontId="40" fillId="17" borderId="40" xfId="0" applyNumberFormat="1" applyFont="1" applyFill="1" applyBorder="1" applyAlignment="1">
      <alignment horizontal="center"/>
    </xf>
    <xf numFmtId="0" fontId="33" fillId="17" borderId="109" xfId="2" applyFont="1" applyFill="1" applyBorder="1" applyAlignment="1">
      <alignment horizontal="center" vertical="center"/>
    </xf>
    <xf numFmtId="0" fontId="33" fillId="17" borderId="106" xfId="2" applyFont="1" applyFill="1" applyBorder="1" applyAlignment="1">
      <alignment horizontal="center" vertical="center"/>
    </xf>
    <xf numFmtId="0" fontId="33" fillId="17" borderId="40" xfId="2" applyFont="1" applyFill="1" applyBorder="1" applyAlignment="1">
      <alignment horizontal="center" vertical="center"/>
    </xf>
    <xf numFmtId="165" fontId="199" fillId="17" borderId="110" xfId="1" applyNumberFormat="1" applyFont="1" applyFill="1" applyBorder="1" applyAlignment="1" applyProtection="1">
      <alignment horizontal="center" vertical="center"/>
      <protection locked="0"/>
    </xf>
    <xf numFmtId="165" fontId="199" fillId="17" borderId="107" xfId="1" applyNumberFormat="1" applyFont="1" applyFill="1" applyBorder="1" applyAlignment="1" applyProtection="1">
      <alignment horizontal="center" vertical="center"/>
      <protection locked="0"/>
    </xf>
    <xf numFmtId="165" fontId="199" fillId="17" borderId="43" xfId="1" applyNumberFormat="1" applyFont="1" applyFill="1" applyBorder="1" applyAlignment="1" applyProtection="1">
      <alignment horizontal="center" vertical="center"/>
      <protection locked="0"/>
    </xf>
    <xf numFmtId="0" fontId="40" fillId="0" borderId="0" xfId="26" applyFont="1"/>
    <xf numFmtId="0" fontId="150" fillId="0" borderId="132" xfId="3" applyFont="1" applyBorder="1" applyAlignment="1" applyProtection="1">
      <alignment horizontal="centerContinuous" vertical="center"/>
      <protection locked="0"/>
    </xf>
    <xf numFmtId="0" fontId="181" fillId="0" borderId="132" xfId="3" applyFont="1" applyBorder="1" applyAlignment="1" applyProtection="1">
      <alignment horizontal="centerContinuous" vertical="center"/>
      <protection locked="0"/>
    </xf>
    <xf numFmtId="0" fontId="33" fillId="0" borderId="70" xfId="3" applyFont="1" applyBorder="1" applyAlignment="1" applyProtection="1">
      <alignment vertical="center"/>
      <protection locked="0"/>
    </xf>
    <xf numFmtId="0" fontId="40" fillId="6" borderId="0" xfId="1" applyFont="1" applyFill="1" applyAlignment="1">
      <alignment vertical="center"/>
    </xf>
    <xf numFmtId="20" fontId="206" fillId="13" borderId="144" xfId="1" applyNumberFormat="1" applyFont="1" applyFill="1" applyBorder="1" applyAlignment="1">
      <alignment vertical="center" wrapText="1"/>
    </xf>
    <xf numFmtId="167" fontId="50" fillId="6" borderId="66" xfId="1" applyNumberFormat="1" applyFont="1" applyFill="1" applyBorder="1" applyAlignment="1">
      <alignment vertical="center"/>
    </xf>
    <xf numFmtId="0" fontId="47" fillId="23" borderId="74" xfId="3" applyFont="1" applyFill="1" applyBorder="1" applyAlignment="1">
      <alignment horizontal="right" vertical="center"/>
    </xf>
    <xf numFmtId="164" fontId="75" fillId="14" borderId="74" xfId="1" applyNumberFormat="1" applyFont="1" applyFill="1" applyBorder="1" applyAlignment="1">
      <alignment horizontal="left" vertical="center"/>
    </xf>
    <xf numFmtId="164" fontId="208" fillId="14" borderId="74" xfId="1" applyNumberFormat="1" applyFont="1" applyFill="1" applyBorder="1" applyAlignment="1">
      <alignment horizontal="right" vertical="center"/>
    </xf>
    <xf numFmtId="164" fontId="208" fillId="14" borderId="74" xfId="1" applyNumberFormat="1" applyFont="1" applyFill="1" applyBorder="1" applyAlignment="1">
      <alignment vertical="center"/>
    </xf>
    <xf numFmtId="164" fontId="208" fillId="13" borderId="44" xfId="1" applyNumberFormat="1" applyFont="1" applyFill="1" applyBorder="1" applyAlignment="1">
      <alignment vertical="center"/>
    </xf>
    <xf numFmtId="0" fontId="188" fillId="6" borderId="136" xfId="1" applyFont="1" applyFill="1" applyBorder="1" applyAlignment="1">
      <alignment horizontal="centerContinuous" vertical="center"/>
    </xf>
    <xf numFmtId="0" fontId="33" fillId="6" borderId="137" xfId="2" applyFont="1" applyFill="1" applyBorder="1" applyAlignment="1">
      <alignment vertical="center"/>
    </xf>
    <xf numFmtId="0" fontId="188" fillId="6" borderId="19" xfId="1" applyFont="1" applyFill="1" applyBorder="1" applyAlignment="1">
      <alignment horizontal="right" vertical="center"/>
    </xf>
    <xf numFmtId="0" fontId="188" fillId="6" borderId="41" xfId="1" applyFont="1" applyFill="1" applyBorder="1" applyAlignment="1">
      <alignment horizontal="centerContinuous" vertical="center"/>
    </xf>
    <xf numFmtId="0" fontId="150" fillId="6" borderId="138" xfId="2" applyFont="1" applyFill="1" applyBorder="1" applyAlignment="1">
      <alignment horizontal="center" vertical="center"/>
    </xf>
    <xf numFmtId="0" fontId="150" fillId="6" borderId="36" xfId="2" applyFont="1" applyFill="1" applyBorder="1" applyAlignment="1">
      <alignment horizontal="center" vertical="center"/>
    </xf>
    <xf numFmtId="0" fontId="153" fillId="6" borderId="32" xfId="1" applyFont="1" applyFill="1" applyBorder="1" applyAlignment="1">
      <alignment horizontal="center" vertical="center"/>
    </xf>
    <xf numFmtId="165" fontId="158" fillId="14" borderId="26" xfId="2" applyNumberFormat="1" applyFont="1" applyFill="1" applyBorder="1" applyAlignment="1">
      <alignment horizontal="center" vertical="center"/>
    </xf>
    <xf numFmtId="174" fontId="163" fillId="6" borderId="26" xfId="0" applyNumberFormat="1" applyFont="1" applyFill="1" applyBorder="1" applyAlignment="1">
      <alignment horizontal="center" vertical="center"/>
    </xf>
    <xf numFmtId="174" fontId="155" fillId="6" borderId="57" xfId="0" applyNumberFormat="1" applyFont="1" applyFill="1" applyBorder="1" applyAlignment="1">
      <alignment horizontal="center" vertical="center"/>
    </xf>
    <xf numFmtId="0" fontId="155" fillId="6" borderId="141" xfId="1" applyFont="1" applyFill="1" applyBorder="1" applyAlignment="1">
      <alignment horizontal="center" vertical="center"/>
    </xf>
    <xf numFmtId="0" fontId="33" fillId="6" borderId="142" xfId="2" applyFont="1" applyFill="1" applyBorder="1" applyAlignment="1">
      <alignment vertical="center"/>
    </xf>
    <xf numFmtId="174" fontId="155" fillId="6" borderId="97" xfId="0" applyNumberFormat="1" applyFont="1" applyFill="1" applyBorder="1" applyAlignment="1">
      <alignment horizontal="center" vertical="center"/>
    </xf>
    <xf numFmtId="0" fontId="153" fillId="7" borderId="26" xfId="2" applyFont="1" applyFill="1" applyBorder="1" applyAlignment="1">
      <alignment horizontal="center" vertical="center" wrapText="1"/>
    </xf>
    <xf numFmtId="0" fontId="153" fillId="14" borderId="26" xfId="2" applyFont="1" applyFill="1" applyBorder="1" applyAlignment="1">
      <alignment horizontal="center" vertical="center" wrapText="1"/>
    </xf>
    <xf numFmtId="0" fontId="153" fillId="24" borderId="26" xfId="2" applyFont="1" applyFill="1" applyBorder="1" applyAlignment="1">
      <alignment horizontal="center" vertical="center" wrapText="1"/>
    </xf>
    <xf numFmtId="0" fontId="192" fillId="6" borderId="57" xfId="2" applyFont="1" applyFill="1" applyBorder="1" applyAlignment="1">
      <alignment horizontal="left" vertical="center"/>
    </xf>
    <xf numFmtId="0" fontId="33" fillId="6" borderId="57" xfId="2" applyFont="1" applyFill="1" applyBorder="1" applyAlignment="1">
      <alignment horizontal="centerContinuous" vertical="center"/>
    </xf>
    <xf numFmtId="0" fontId="202" fillId="16" borderId="146" xfId="3" applyFont="1" applyFill="1" applyBorder="1" applyAlignment="1">
      <alignment horizontal="centerContinuous" vertical="center"/>
    </xf>
    <xf numFmtId="0" fontId="88" fillId="16" borderId="147" xfId="3" applyFont="1" applyFill="1" applyBorder="1" applyAlignment="1">
      <alignment horizontal="centerContinuous" vertical="center"/>
    </xf>
    <xf numFmtId="0" fontId="177" fillId="16" borderId="148" xfId="2" applyFont="1" applyFill="1" applyBorder="1" applyAlignment="1">
      <alignment horizontal="right" vertical="center"/>
    </xf>
    <xf numFmtId="0" fontId="177" fillId="16" borderId="147" xfId="2" applyFont="1" applyFill="1" applyBorder="1" applyAlignment="1">
      <alignment horizontal="left" vertical="center"/>
    </xf>
    <xf numFmtId="0" fontId="177" fillId="16" borderId="147" xfId="2" applyFont="1" applyFill="1" applyBorder="1" applyAlignment="1">
      <alignment horizontal="right" vertical="center"/>
    </xf>
    <xf numFmtId="0" fontId="177" fillId="16" borderId="149" xfId="2" applyFont="1" applyFill="1" applyBorder="1" applyAlignment="1">
      <alignment horizontal="right" vertical="center"/>
    </xf>
    <xf numFmtId="0" fontId="66" fillId="6" borderId="9" xfId="2" applyFont="1" applyFill="1" applyBorder="1" applyAlignment="1">
      <alignment horizontal="center" vertical="center" wrapText="1"/>
    </xf>
    <xf numFmtId="0" fontId="66" fillId="6" borderId="77" xfId="2" applyFont="1" applyFill="1" applyBorder="1" applyAlignment="1">
      <alignment horizontal="center" vertical="center" wrapText="1"/>
    </xf>
    <xf numFmtId="0" fontId="33" fillId="21" borderId="0" xfId="2" applyFont="1" applyFill="1" applyAlignment="1">
      <alignment vertical="center"/>
    </xf>
    <xf numFmtId="0" fontId="68" fillId="21" borderId="25" xfId="1" applyFont="1" applyFill="1" applyBorder="1" applyAlignment="1">
      <alignment horizontal="centerContinuous" vertical="center"/>
    </xf>
    <xf numFmtId="1" fontId="7" fillId="102" borderId="26" xfId="2" applyNumberFormat="1" applyFont="1" applyFill="1" applyBorder="1" applyAlignment="1">
      <alignment horizontal="center" vertical="center"/>
    </xf>
    <xf numFmtId="1" fontId="7" fillId="103" borderId="26" xfId="2" applyNumberFormat="1" applyFont="1" applyFill="1" applyBorder="1" applyAlignment="1">
      <alignment horizontal="center" vertical="center"/>
    </xf>
    <xf numFmtId="0" fontId="65" fillId="15" borderId="80" xfId="2" applyFont="1" applyFill="1" applyBorder="1" applyAlignment="1">
      <alignment horizontal="center" vertical="center"/>
    </xf>
    <xf numFmtId="0" fontId="65" fillId="99" borderId="77" xfId="2" applyFont="1" applyFill="1" applyBorder="1" applyAlignment="1">
      <alignment horizontal="center" vertical="center" wrapText="1"/>
    </xf>
    <xf numFmtId="0" fontId="65" fillId="99" borderId="9" xfId="2" applyFont="1" applyFill="1" applyBorder="1" applyAlignment="1">
      <alignment horizontal="center" vertical="center" wrapText="1"/>
    </xf>
    <xf numFmtId="0" fontId="66" fillId="21" borderId="26" xfId="2" applyFont="1" applyFill="1" applyBorder="1" applyAlignment="1">
      <alignment horizontal="center" vertical="center"/>
    </xf>
    <xf numFmtId="0" fontId="66" fillId="100" borderId="26" xfId="2" applyFont="1" applyFill="1" applyBorder="1" applyAlignment="1">
      <alignment horizontal="center" vertical="center"/>
    </xf>
    <xf numFmtId="0" fontId="66" fillId="101" borderId="26" xfId="2" applyFont="1" applyFill="1" applyBorder="1" applyAlignment="1">
      <alignment horizontal="center" vertical="center"/>
    </xf>
    <xf numFmtId="0" fontId="66" fillId="101" borderId="32" xfId="2" applyFont="1" applyFill="1" applyBorder="1" applyAlignment="1">
      <alignment horizontal="center" vertical="center"/>
    </xf>
    <xf numFmtId="0" fontId="68" fillId="8" borderId="41" xfId="1" applyFont="1" applyFill="1" applyBorder="1" applyAlignment="1">
      <alignment horizontal="centerContinuous" vertical="center"/>
    </xf>
    <xf numFmtId="0" fontId="155" fillId="90" borderId="26" xfId="1" applyFont="1" applyFill="1" applyBorder="1" applyAlignment="1">
      <alignment horizontal="center" vertical="center"/>
    </xf>
    <xf numFmtId="0" fontId="155" fillId="90" borderId="32" xfId="1" applyFont="1" applyFill="1" applyBorder="1" applyAlignment="1">
      <alignment horizontal="center" vertical="center"/>
    </xf>
    <xf numFmtId="0" fontId="68" fillId="9" borderId="41" xfId="1" applyFont="1" applyFill="1" applyBorder="1" applyAlignment="1">
      <alignment horizontal="centerContinuous" vertical="center"/>
    </xf>
    <xf numFmtId="0" fontId="68" fillId="10" borderId="41" xfId="1" applyFont="1" applyFill="1" applyBorder="1" applyAlignment="1">
      <alignment horizontal="centerContinuous" vertical="center"/>
    </xf>
    <xf numFmtId="0" fontId="187" fillId="11" borderId="41" xfId="1" applyFont="1" applyFill="1" applyBorder="1" applyAlignment="1">
      <alignment horizontal="centerContinuous" vertical="center"/>
    </xf>
    <xf numFmtId="0" fontId="187" fillId="12" borderId="41" xfId="1" applyFont="1" applyFill="1" applyBorder="1" applyAlignment="1">
      <alignment horizontal="centerContinuous" vertical="center"/>
    </xf>
    <xf numFmtId="0" fontId="68" fillId="21" borderId="41" xfId="1" applyFont="1" applyFill="1" applyBorder="1" applyAlignment="1">
      <alignment horizontal="centerContinuous" vertical="center"/>
    </xf>
    <xf numFmtId="0" fontId="150" fillId="0" borderId="66" xfId="2" applyFont="1" applyBorder="1" applyAlignment="1">
      <alignment horizontal="center" vertical="center"/>
    </xf>
    <xf numFmtId="165" fontId="228" fillId="14" borderId="26" xfId="2" applyNumberFormat="1" applyFont="1" applyFill="1" applyBorder="1" applyAlignment="1">
      <alignment horizontal="center" vertical="center"/>
    </xf>
    <xf numFmtId="174" fontId="40" fillId="6" borderId="26" xfId="0" applyNumberFormat="1" applyFont="1" applyFill="1" applyBorder="1" applyAlignment="1">
      <alignment horizontal="center" vertical="center"/>
    </xf>
    <xf numFmtId="174" fontId="68" fillId="6" borderId="57" xfId="0" applyNumberFormat="1" applyFont="1" applyFill="1" applyBorder="1" applyAlignment="1">
      <alignment horizontal="center" vertical="center"/>
    </xf>
    <xf numFmtId="0" fontId="66" fillId="20" borderId="77" xfId="2" applyFont="1" applyFill="1" applyBorder="1" applyAlignment="1">
      <alignment horizontal="center" vertical="center" wrapText="1"/>
    </xf>
    <xf numFmtId="0" fontId="66" fillId="7" borderId="77" xfId="2" applyFont="1" applyFill="1" applyBorder="1" applyAlignment="1">
      <alignment horizontal="center" vertical="center" wrapText="1"/>
    </xf>
    <xf numFmtId="0" fontId="66" fillId="14" borderId="9" xfId="2" applyFont="1" applyFill="1" applyBorder="1" applyAlignment="1">
      <alignment horizontal="center" vertical="center" wrapText="1"/>
    </xf>
    <xf numFmtId="0" fontId="66" fillId="24" borderId="9" xfId="2" applyFont="1" applyFill="1" applyBorder="1" applyAlignment="1">
      <alignment horizontal="center" vertical="center" wrapText="1"/>
    </xf>
    <xf numFmtId="0" fontId="66" fillId="24" borderId="77" xfId="2" applyFont="1" applyFill="1" applyBorder="1" applyAlignment="1">
      <alignment horizontal="center" vertical="center" wrapText="1"/>
    </xf>
    <xf numFmtId="0" fontId="192" fillId="6" borderId="143" xfId="2" applyFont="1" applyFill="1" applyBorder="1" applyAlignment="1">
      <alignment horizontal="left" vertical="center"/>
    </xf>
    <xf numFmtId="172" fontId="66" fillId="13" borderId="57" xfId="1" applyNumberFormat="1" applyFont="1" applyFill="1" applyBorder="1" applyAlignment="1">
      <alignment horizontal="center" vertical="center"/>
    </xf>
    <xf numFmtId="172" fontId="66" fillId="6" borderId="97" xfId="1" applyNumberFormat="1" applyFont="1" applyFill="1" applyBorder="1" applyAlignment="1">
      <alignment horizontal="center" vertical="center"/>
    </xf>
    <xf numFmtId="0" fontId="40" fillId="0" borderId="76" xfId="1" applyFont="1" applyBorder="1" applyAlignment="1">
      <alignment vertical="center"/>
    </xf>
    <xf numFmtId="0" fontId="229" fillId="19" borderId="0" xfId="33" applyFont="1" applyFill="1" applyAlignment="1">
      <alignment horizontal="center" vertical="center"/>
    </xf>
    <xf numFmtId="0" fontId="229" fillId="19" borderId="0" xfId="33" applyFont="1" applyFill="1" applyAlignment="1">
      <alignment horizontal="left" vertical="center"/>
    </xf>
    <xf numFmtId="0" fontId="229" fillId="19" borderId="0" xfId="33" applyFont="1" applyFill="1" applyAlignment="1">
      <alignment horizontal="right" vertical="center"/>
    </xf>
    <xf numFmtId="0" fontId="187" fillId="12" borderId="25" xfId="1" applyFont="1" applyFill="1" applyBorder="1" applyAlignment="1">
      <alignment horizontal="center" vertical="center"/>
    </xf>
    <xf numFmtId="0" fontId="178" fillId="6" borderId="0" xfId="1" applyFont="1" applyFill="1" applyAlignment="1">
      <alignment vertical="center"/>
    </xf>
    <xf numFmtId="0" fontId="40" fillId="6" borderId="0" xfId="3" applyFont="1" applyFill="1"/>
    <xf numFmtId="0" fontId="86" fillId="91" borderId="0" xfId="33" applyFont="1" applyFill="1" applyAlignment="1">
      <alignment vertical="center"/>
    </xf>
    <xf numFmtId="0" fontId="230" fillId="17" borderId="0" xfId="33" applyFont="1" applyFill="1" applyAlignment="1">
      <alignment vertical="center"/>
    </xf>
    <xf numFmtId="0" fontId="232" fillId="13" borderId="0" xfId="33" applyFont="1" applyFill="1" applyAlignment="1" applyProtection="1">
      <alignment horizontal="left"/>
      <protection hidden="1"/>
    </xf>
    <xf numFmtId="0" fontId="233" fillId="13" borderId="0" xfId="33" applyFont="1" applyFill="1" applyAlignment="1" applyProtection="1">
      <alignment horizontal="left"/>
      <protection hidden="1"/>
    </xf>
    <xf numFmtId="0" fontId="235" fillId="13" borderId="0" xfId="33" applyFont="1" applyFill="1" applyProtection="1">
      <protection hidden="1"/>
    </xf>
    <xf numFmtId="0" fontId="233" fillId="13" borderId="0" xfId="33" applyFont="1" applyFill="1" applyProtection="1">
      <protection hidden="1"/>
    </xf>
    <xf numFmtId="0" fontId="236" fillId="13" borderId="0" xfId="33" applyFont="1" applyFill="1" applyProtection="1">
      <protection hidden="1"/>
    </xf>
    <xf numFmtId="0" fontId="150" fillId="13" borderId="0" xfId="33" applyFont="1" applyFill="1" applyAlignment="1" applyProtection="1">
      <alignment vertical="center"/>
      <protection hidden="1"/>
    </xf>
    <xf numFmtId="0" fontId="236" fillId="13" borderId="0" xfId="33" applyFont="1" applyFill="1" applyAlignment="1" applyProtection="1">
      <alignment vertical="center"/>
      <protection hidden="1"/>
    </xf>
    <xf numFmtId="0" fontId="9" fillId="13" borderId="0" xfId="33" applyFill="1" applyAlignment="1" applyProtection="1">
      <alignment vertical="center"/>
      <protection hidden="1"/>
    </xf>
    <xf numFmtId="0" fontId="153" fillId="13" borderId="0" xfId="33" applyFont="1" applyFill="1" applyAlignment="1" applyProtection="1">
      <alignment vertical="center"/>
      <protection hidden="1"/>
    </xf>
    <xf numFmtId="0" fontId="233" fillId="13" borderId="0" xfId="33" applyFont="1" applyFill="1" applyAlignment="1" applyProtection="1">
      <alignment vertical="center"/>
      <protection hidden="1"/>
    </xf>
    <xf numFmtId="0" fontId="9" fillId="13" borderId="0" xfId="33" applyFill="1"/>
    <xf numFmtId="0" fontId="246" fillId="13" borderId="0" xfId="33" applyFont="1" applyFill="1" applyAlignment="1">
      <alignment horizontal="centerContinuous" vertical="center"/>
    </xf>
    <xf numFmtId="0" fontId="9" fillId="1" borderId="0" xfId="33" applyFill="1" applyAlignment="1">
      <alignment vertical="center"/>
    </xf>
    <xf numFmtId="0" fontId="9" fillId="1" borderId="131" xfId="33" applyFill="1" applyBorder="1" applyAlignment="1">
      <alignment vertical="center"/>
    </xf>
    <xf numFmtId="0" fontId="9" fillId="13" borderId="0" xfId="33" applyFill="1" applyAlignment="1">
      <alignment horizontal="centerContinuous" vertical="center"/>
    </xf>
    <xf numFmtId="0" fontId="9" fillId="13" borderId="131" xfId="33" applyFill="1" applyBorder="1" applyAlignment="1">
      <alignment horizontal="center" vertical="center"/>
    </xf>
    <xf numFmtId="178" fontId="9" fillId="0" borderId="0" xfId="31" applyNumberFormat="1" applyFont="1" applyAlignment="1">
      <alignment horizontal="center" vertical="center"/>
    </xf>
    <xf numFmtId="178" fontId="9" fillId="0" borderId="131" xfId="31" applyNumberFormat="1" applyFont="1" applyBorder="1" applyAlignment="1">
      <alignment horizontal="center" vertical="center"/>
    </xf>
    <xf numFmtId="0" fontId="9" fillId="13" borderId="168" xfId="33" applyFill="1" applyBorder="1" applyProtection="1">
      <protection hidden="1"/>
    </xf>
    <xf numFmtId="0" fontId="257" fillId="13" borderId="0" xfId="31" applyFont="1" applyFill="1" applyAlignment="1" applyProtection="1">
      <alignment horizontal="center" vertical="center"/>
      <protection locked="0"/>
    </xf>
    <xf numFmtId="0" fontId="264" fillId="13" borderId="0" xfId="33" applyFont="1" applyFill="1" applyAlignment="1">
      <alignment horizontal="left" vertical="center"/>
    </xf>
    <xf numFmtId="0" fontId="232" fillId="13" borderId="0" xfId="31" applyFont="1" applyFill="1" applyAlignment="1">
      <alignment horizontal="right" vertical="center"/>
    </xf>
    <xf numFmtId="0" fontId="232" fillId="13" borderId="0" xfId="31" applyFont="1" applyFill="1" applyAlignment="1">
      <alignment horizontal="center" vertical="center"/>
    </xf>
    <xf numFmtId="165" fontId="260" fillId="13" borderId="21" xfId="31" applyNumberFormat="1" applyFont="1" applyFill="1" applyBorder="1" applyAlignment="1">
      <alignment horizontal="center" vertical="center"/>
    </xf>
    <xf numFmtId="165" fontId="260" fillId="13" borderId="20" xfId="31" applyNumberFormat="1" applyFont="1" applyFill="1" applyBorder="1" applyAlignment="1">
      <alignment horizontal="center" vertical="center"/>
    </xf>
    <xf numFmtId="181" fontId="260" fillId="13" borderId="0" xfId="31" applyNumberFormat="1" applyFont="1" applyFill="1" applyAlignment="1">
      <alignment horizontal="centerContinuous" vertical="center"/>
    </xf>
    <xf numFmtId="165" fontId="232" fillId="13" borderId="21" xfId="31" applyNumberFormat="1" applyFont="1" applyFill="1" applyBorder="1" applyAlignment="1">
      <alignment horizontal="center" vertical="center"/>
    </xf>
    <xf numFmtId="165" fontId="232" fillId="13" borderId="20" xfId="31" applyNumberFormat="1" applyFont="1" applyFill="1" applyBorder="1" applyAlignment="1">
      <alignment horizontal="center" vertical="center"/>
    </xf>
    <xf numFmtId="181" fontId="265" fillId="13" borderId="0" xfId="31" applyNumberFormat="1" applyFont="1" applyFill="1" applyAlignment="1">
      <alignment horizontal="centerContinuous" vertical="center"/>
    </xf>
    <xf numFmtId="181" fontId="232" fillId="13" borderId="0" xfId="31" applyNumberFormat="1" applyFont="1" applyFill="1" applyAlignment="1">
      <alignment horizontal="centerContinuous" vertical="center"/>
    </xf>
    <xf numFmtId="181" fontId="266" fillId="13" borderId="0" xfId="31" applyNumberFormat="1" applyFont="1" applyFill="1" applyAlignment="1">
      <alignment horizontal="centerContinuous" vertical="center"/>
    </xf>
    <xf numFmtId="183" fontId="266" fillId="13" borderId="0" xfId="31" applyNumberFormat="1" applyFont="1" applyFill="1" applyAlignment="1">
      <alignment horizontal="centerContinuous" vertical="center"/>
    </xf>
    <xf numFmtId="0" fontId="264" fillId="13" borderId="0" xfId="33" applyFont="1" applyFill="1" applyAlignment="1">
      <alignment horizontal="center" vertical="center"/>
    </xf>
    <xf numFmtId="0" fontId="246" fillId="13" borderId="0" xfId="49" applyFont="1" applyFill="1" applyAlignment="1">
      <alignment horizontal="right" vertical="center"/>
    </xf>
    <xf numFmtId="185" fontId="246" fillId="13" borderId="0" xfId="49" applyNumberFormat="1" applyFont="1" applyFill="1" applyAlignment="1">
      <alignment horizontal="centerContinuous" vertical="center"/>
    </xf>
    <xf numFmtId="185" fontId="276" fillId="13" borderId="0" xfId="49" applyNumberFormat="1" applyFont="1" applyFill="1" applyAlignment="1">
      <alignment horizontal="centerContinuous" vertical="center"/>
    </xf>
    <xf numFmtId="0" fontId="12" fillId="13" borderId="0" xfId="47" applyFill="1" applyAlignment="1">
      <alignment horizontal="centerContinuous" vertical="center"/>
    </xf>
    <xf numFmtId="186" fontId="246" fillId="13" borderId="0" xfId="49" applyNumberFormat="1" applyFont="1" applyFill="1" applyAlignment="1">
      <alignment horizontal="center" vertical="center"/>
    </xf>
    <xf numFmtId="0" fontId="275" fillId="13" borderId="131" xfId="47" applyFont="1" applyFill="1" applyBorder="1" applyAlignment="1">
      <alignment horizontal="center" vertical="center"/>
    </xf>
    <xf numFmtId="178" fontId="278" fillId="13" borderId="0" xfId="31" applyNumberFormat="1" applyFont="1" applyFill="1" applyAlignment="1">
      <alignment vertical="center"/>
    </xf>
    <xf numFmtId="178" fontId="232" fillId="13" borderId="0" xfId="31" applyNumberFormat="1" applyFont="1" applyFill="1" applyAlignment="1">
      <alignment vertical="center"/>
    </xf>
    <xf numFmtId="178" fontId="232" fillId="13" borderId="131" xfId="31" applyNumberFormat="1" applyFont="1" applyFill="1" applyBorder="1" applyAlignment="1">
      <alignment vertical="center"/>
    </xf>
    <xf numFmtId="178" fontId="246" fillId="13" borderId="0" xfId="31" applyNumberFormat="1" applyFont="1" applyFill="1" applyAlignment="1">
      <alignment vertical="center" wrapText="1"/>
    </xf>
    <xf numFmtId="2" fontId="246" fillId="13" borderId="0" xfId="31" applyNumberFormat="1" applyFont="1" applyFill="1" applyAlignment="1">
      <alignment horizontal="center" vertical="center"/>
    </xf>
    <xf numFmtId="180" fontId="246" fillId="13" borderId="0" xfId="31" applyNumberFormat="1" applyFont="1" applyFill="1" applyAlignment="1">
      <alignment horizontal="center" vertical="center"/>
    </xf>
    <xf numFmtId="179" fontId="246" fillId="13" borderId="131" xfId="47" applyNumberFormat="1" applyFont="1" applyFill="1" applyBorder="1" applyAlignment="1" applyProtection="1">
      <alignment horizontal="center" vertical="center"/>
      <protection locked="0"/>
    </xf>
    <xf numFmtId="0" fontId="232" fillId="13" borderId="0" xfId="47" applyFont="1" applyFill="1" applyAlignment="1">
      <alignment horizontal="center" vertical="center"/>
    </xf>
    <xf numFmtId="0" fontId="251" fillId="4" borderId="178" xfId="31" applyFont="1" applyFill="1" applyBorder="1" applyAlignment="1">
      <alignment horizontal="center" vertical="center"/>
    </xf>
    <xf numFmtId="0" fontId="251" fillId="4" borderId="179" xfId="31" applyFont="1" applyFill="1" applyBorder="1" applyAlignment="1">
      <alignment horizontal="center" vertical="center"/>
    </xf>
    <xf numFmtId="0" fontId="251" fillId="13" borderId="0" xfId="31" applyFont="1" applyFill="1" applyAlignment="1">
      <alignment horizontal="center" vertical="center"/>
    </xf>
    <xf numFmtId="0" fontId="251" fillId="13" borderId="131" xfId="31" applyFont="1" applyFill="1" applyBorder="1" applyAlignment="1">
      <alignment horizontal="center" vertical="center"/>
    </xf>
    <xf numFmtId="1" fontId="263" fillId="4" borderId="0" xfId="31" applyNumberFormat="1" applyFont="1" applyFill="1" applyAlignment="1">
      <alignment horizontal="center" vertical="center"/>
    </xf>
    <xf numFmtId="1" fontId="263" fillId="4" borderId="131" xfId="31" applyNumberFormat="1" applyFont="1" applyFill="1" applyBorder="1" applyAlignment="1">
      <alignment horizontal="center" vertical="center"/>
    </xf>
    <xf numFmtId="182" fontId="263" fillId="4" borderId="0" xfId="31" applyNumberFormat="1" applyFont="1" applyFill="1" applyAlignment="1">
      <alignment horizontal="center" vertical="center"/>
    </xf>
    <xf numFmtId="182" fontId="233" fillId="13" borderId="0" xfId="31" applyNumberFormat="1" applyFont="1" applyFill="1" applyAlignment="1">
      <alignment horizontal="center" vertical="center"/>
    </xf>
    <xf numFmtId="182" fontId="233" fillId="13" borderId="131" xfId="31" applyNumberFormat="1" applyFont="1" applyFill="1" applyBorder="1" applyAlignment="1">
      <alignment horizontal="center" vertical="center"/>
    </xf>
    <xf numFmtId="182" fontId="263" fillId="13" borderId="0" xfId="31" applyNumberFormat="1" applyFont="1" applyFill="1" applyAlignment="1">
      <alignment horizontal="center" vertical="center"/>
    </xf>
    <xf numFmtId="182" fontId="263" fillId="13" borderId="131" xfId="31" applyNumberFormat="1" applyFont="1" applyFill="1" applyBorder="1" applyAlignment="1">
      <alignment horizontal="center" vertical="center"/>
    </xf>
    <xf numFmtId="187" fontId="233" fillId="13" borderId="0" xfId="31" applyNumberFormat="1" applyFont="1" applyFill="1" applyAlignment="1">
      <alignment horizontal="center" vertical="center"/>
    </xf>
    <xf numFmtId="180" fontId="263" fillId="4" borderId="0" xfId="31" applyNumberFormat="1" applyFont="1" applyFill="1" applyAlignment="1">
      <alignment horizontal="center" vertical="center"/>
    </xf>
    <xf numFmtId="180" fontId="263" fillId="4" borderId="131" xfId="31" applyNumberFormat="1" applyFont="1" applyFill="1" applyBorder="1" applyAlignment="1">
      <alignment horizontal="center" vertical="center"/>
    </xf>
    <xf numFmtId="0" fontId="282" fillId="13" borderId="0" xfId="33" applyFont="1" applyFill="1" applyProtection="1">
      <protection hidden="1"/>
    </xf>
    <xf numFmtId="178" fontId="283" fillId="13" borderId="0" xfId="31" applyNumberFormat="1" applyFont="1" applyFill="1" applyAlignment="1">
      <alignment horizontal="center" vertical="center" wrapText="1"/>
    </xf>
    <xf numFmtId="180" fontId="261" fillId="13" borderId="0" xfId="31" applyNumberFormat="1" applyFont="1" applyFill="1" applyAlignment="1">
      <alignment horizontal="center" vertical="center"/>
    </xf>
    <xf numFmtId="180" fontId="259" fillId="13" borderId="131" xfId="31" applyNumberFormat="1" applyFont="1" applyFill="1" applyBorder="1" applyAlignment="1">
      <alignment horizontal="center" vertical="center"/>
    </xf>
    <xf numFmtId="178" fontId="286" fillId="3" borderId="0" xfId="31" applyNumberFormat="1" applyFont="1" applyFill="1" applyAlignment="1">
      <alignment horizontal="center" vertical="center" wrapText="1"/>
    </xf>
    <xf numFmtId="1" fontId="286" fillId="3" borderId="0" xfId="31" applyNumberFormat="1" applyFont="1" applyFill="1" applyAlignment="1">
      <alignment horizontal="centerContinuous" vertical="center"/>
    </xf>
    <xf numFmtId="180" fontId="286" fillId="112" borderId="131" xfId="31" applyNumberFormat="1" applyFont="1" applyFill="1" applyBorder="1" applyAlignment="1">
      <alignment horizontal="center" vertical="center"/>
    </xf>
    <xf numFmtId="180" fontId="286" fillId="3" borderId="0" xfId="31" applyNumberFormat="1" applyFont="1" applyFill="1" applyAlignment="1">
      <alignment horizontal="center" vertical="center"/>
    </xf>
    <xf numFmtId="1" fontId="286" fillId="3" borderId="0" xfId="31" applyNumberFormat="1" applyFont="1" applyFill="1" applyAlignment="1">
      <alignment horizontal="center" vertical="center"/>
    </xf>
    <xf numFmtId="2" fontId="286" fillId="3" borderId="0" xfId="31" applyNumberFormat="1" applyFont="1" applyFill="1" applyAlignment="1">
      <alignment horizontal="center" vertical="center"/>
    </xf>
    <xf numFmtId="180" fontId="286" fillId="3" borderId="150" xfId="31" applyNumberFormat="1" applyFont="1" applyFill="1" applyBorder="1" applyAlignment="1">
      <alignment horizontal="center" vertical="center"/>
    </xf>
    <xf numFmtId="0" fontId="9" fillId="110" borderId="0" xfId="33" applyFill="1" applyProtection="1">
      <protection hidden="1"/>
    </xf>
    <xf numFmtId="0" fontId="246" fillId="13" borderId="0" xfId="48" applyFont="1" applyFill="1" applyAlignment="1">
      <alignment horizontal="center" wrapText="1"/>
    </xf>
    <xf numFmtId="182" fontId="233" fillId="13" borderId="0" xfId="48" applyNumberFormat="1" applyFont="1" applyFill="1" applyAlignment="1">
      <alignment horizontal="left" vertical="center"/>
    </xf>
    <xf numFmtId="0" fontId="289" fillId="13" borderId="0" xfId="47" applyFont="1" applyFill="1"/>
    <xf numFmtId="0" fontId="9" fillId="113" borderId="0" xfId="33" applyFill="1" applyProtection="1">
      <protection hidden="1"/>
    </xf>
    <xf numFmtId="0" fontId="233" fillId="13" borderId="0" xfId="48" applyFont="1" applyFill="1" applyAlignment="1">
      <alignment vertical="center"/>
    </xf>
    <xf numFmtId="174" fontId="233" fillId="13" borderId="0" xfId="48" applyNumberFormat="1" applyFont="1" applyFill="1" applyAlignment="1">
      <alignment horizontal="center" vertical="center"/>
    </xf>
    <xf numFmtId="0" fontId="255" fillId="13" borderId="0" xfId="47" applyFont="1" applyFill="1" applyAlignment="1">
      <alignment horizontal="center" vertical="center"/>
    </xf>
    <xf numFmtId="0" fontId="255" fillId="13" borderId="131" xfId="47" applyFont="1" applyFill="1" applyBorder="1" applyAlignment="1">
      <alignment horizontal="center" vertical="center"/>
    </xf>
    <xf numFmtId="0" fontId="260" fillId="3" borderId="0" xfId="31" applyFont="1" applyFill="1" applyAlignment="1">
      <alignment horizontal="center" vertical="center"/>
    </xf>
    <xf numFmtId="0" fontId="301" fillId="4" borderId="26" xfId="31" applyFont="1" applyFill="1" applyBorder="1" applyAlignment="1">
      <alignment horizontal="center" vertical="center"/>
    </xf>
    <xf numFmtId="2" fontId="305" fillId="3" borderId="21" xfId="31" applyNumberFormat="1" applyFont="1" applyFill="1" applyBorder="1" applyAlignment="1">
      <alignment horizontal="center" vertical="center"/>
    </xf>
    <xf numFmtId="0" fontId="306" fillId="3" borderId="0" xfId="33" applyFont="1" applyFill="1" applyAlignment="1">
      <alignment horizontal="left" vertical="center"/>
    </xf>
    <xf numFmtId="182" fontId="232" fillId="3" borderId="21" xfId="31" applyNumberFormat="1" applyFont="1" applyFill="1" applyBorder="1" applyAlignment="1">
      <alignment horizontal="center" vertical="center"/>
    </xf>
    <xf numFmtId="0" fontId="307" fillId="3" borderId="0" xfId="33" applyFont="1" applyFill="1" applyAlignment="1">
      <alignment vertical="center"/>
    </xf>
    <xf numFmtId="0" fontId="307" fillId="3" borderId="131" xfId="33" applyFont="1" applyFill="1" applyBorder="1" applyAlignment="1">
      <alignment vertical="center"/>
    </xf>
    <xf numFmtId="0" fontId="260" fillId="3" borderId="25" xfId="31" applyFont="1" applyFill="1" applyBorder="1" applyAlignment="1">
      <alignment horizontal="center" vertical="center"/>
    </xf>
    <xf numFmtId="0" fontId="306" fillId="3" borderId="58" xfId="33" applyFont="1" applyFill="1" applyBorder="1" applyAlignment="1">
      <alignment horizontal="center" vertical="center"/>
    </xf>
    <xf numFmtId="0" fontId="317" fillId="3" borderId="186" xfId="33" applyFont="1" applyFill="1" applyBorder="1" applyAlignment="1">
      <alignment vertical="center"/>
    </xf>
    <xf numFmtId="0" fontId="12" fillId="13" borderId="0" xfId="31" applyFill="1" applyAlignment="1">
      <alignment vertical="center"/>
    </xf>
    <xf numFmtId="0" fontId="9" fillId="17" borderId="53" xfId="33" applyFill="1" applyBorder="1" applyProtection="1">
      <protection hidden="1"/>
    </xf>
    <xf numFmtId="0" fontId="9" fillId="3" borderId="0" xfId="33" applyFill="1" applyProtection="1">
      <protection hidden="1"/>
    </xf>
    <xf numFmtId="0" fontId="40" fillId="0" borderId="0" xfId="33" applyFont="1" applyAlignment="1">
      <alignment vertical="center"/>
    </xf>
    <xf numFmtId="0" fontId="325" fillId="13" borderId="0" xfId="31" applyFont="1" applyFill="1" applyAlignment="1">
      <alignment horizontal="center" vertical="center"/>
    </xf>
    <xf numFmtId="0" fontId="326" fillId="13" borderId="0" xfId="31" applyFont="1" applyFill="1" applyAlignment="1">
      <alignment horizontal="center" vertical="center"/>
    </xf>
    <xf numFmtId="0" fontId="78" fillId="0" borderId="127" xfId="33" applyFont="1" applyBorder="1" applyAlignment="1">
      <alignment vertical="center"/>
    </xf>
    <xf numFmtId="0" fontId="327" fillId="0" borderId="0" xfId="33" applyFont="1" applyAlignment="1">
      <alignment horizontal="center" vertical="center"/>
    </xf>
    <xf numFmtId="0" fontId="328" fillId="13" borderId="0" xfId="33" applyFont="1" applyFill="1" applyAlignment="1">
      <alignment horizontal="center" vertical="center"/>
    </xf>
    <xf numFmtId="0" fontId="40" fillId="0" borderId="0" xfId="33" applyFont="1"/>
    <xf numFmtId="0" fontId="9" fillId="0" borderId="0" xfId="26"/>
    <xf numFmtId="0" fontId="155" fillId="0" borderId="0" xfId="26" applyFont="1" applyAlignment="1">
      <alignment horizontal="center" vertical="center" wrapText="1"/>
    </xf>
    <xf numFmtId="0" fontId="68" fillId="13" borderId="202" xfId="33" applyFont="1" applyFill="1" applyBorder="1" applyAlignment="1" applyProtection="1">
      <alignment horizontal="center" vertical="center"/>
      <protection hidden="1"/>
    </xf>
    <xf numFmtId="0" fontId="191" fillId="13" borderId="203" xfId="33" applyFont="1" applyFill="1" applyBorder="1" applyAlignment="1" applyProtection="1">
      <alignment horizontal="center" vertical="center" wrapText="1"/>
      <protection hidden="1"/>
    </xf>
    <xf numFmtId="0" fontId="331" fillId="13" borderId="11" xfId="33" applyFont="1" applyFill="1" applyBorder="1" applyAlignment="1" applyProtection="1">
      <alignment horizontal="center" vertical="center" wrapText="1"/>
      <protection hidden="1"/>
    </xf>
    <xf numFmtId="0" fontId="68" fillId="13" borderId="202" xfId="33" applyFont="1" applyFill="1" applyBorder="1" applyAlignment="1" applyProtection="1">
      <alignment horizontal="right" vertical="center"/>
      <protection hidden="1"/>
    </xf>
    <xf numFmtId="0" fontId="228" fillId="13" borderId="0" xfId="33" applyFont="1" applyFill="1" applyAlignment="1" applyProtection="1">
      <alignment horizontal="center" vertical="center" wrapText="1"/>
      <protection hidden="1"/>
    </xf>
    <xf numFmtId="0" fontId="332" fillId="13" borderId="0" xfId="33" applyFont="1" applyFill="1" applyAlignment="1" applyProtection="1">
      <alignment horizontal="center" vertical="center" wrapText="1"/>
      <protection hidden="1"/>
    </xf>
    <xf numFmtId="0" fontId="155" fillId="13" borderId="0" xfId="33" applyFont="1" applyFill="1" applyAlignment="1" applyProtection="1">
      <alignment horizontal="right" vertical="center"/>
      <protection hidden="1"/>
    </xf>
    <xf numFmtId="0" fontId="9" fillId="0" borderId="0" xfId="26" applyAlignment="1">
      <alignment horizontal="center"/>
    </xf>
    <xf numFmtId="3" fontId="228" fillId="13" borderId="0" xfId="37" applyNumberFormat="1" applyFont="1" applyFill="1" applyAlignment="1" applyProtection="1">
      <alignment horizontal="center" vertical="center"/>
      <protection locked="0"/>
    </xf>
    <xf numFmtId="192" fontId="332" fillId="13" borderId="0" xfId="37" applyNumberFormat="1" applyFont="1" applyFill="1" applyAlignment="1" applyProtection="1">
      <alignment horizontal="center" vertical="center"/>
      <protection locked="0"/>
    </xf>
    <xf numFmtId="174" fontId="155" fillId="13" borderId="0" xfId="33" applyNumberFormat="1" applyFont="1" applyFill="1" applyAlignment="1">
      <alignment horizontal="center" vertical="center"/>
    </xf>
    <xf numFmtId="0" fontId="150" fillId="13" borderId="0" xfId="33" applyFont="1" applyFill="1" applyAlignment="1" applyProtection="1">
      <alignment horizontal="left" vertical="center"/>
      <protection hidden="1"/>
    </xf>
    <xf numFmtId="0" fontId="236" fillId="0" borderId="0" xfId="26" applyFont="1"/>
    <xf numFmtId="0" fontId="93" fillId="91" borderId="0" xfId="33" applyFont="1" applyFill="1" applyAlignment="1" applyProtection="1">
      <alignment vertical="center"/>
      <protection hidden="1"/>
    </xf>
    <xf numFmtId="0" fontId="333" fillId="91" borderId="0" xfId="33" applyFont="1" applyFill="1" applyAlignment="1" applyProtection="1">
      <alignment vertical="center"/>
      <protection hidden="1"/>
    </xf>
    <xf numFmtId="0" fontId="334" fillId="91" borderId="0" xfId="33" applyFont="1" applyFill="1" applyAlignment="1" applyProtection="1">
      <alignment vertical="center"/>
      <protection hidden="1"/>
    </xf>
    <xf numFmtId="0" fontId="335" fillId="91" borderId="0" xfId="33" applyFont="1" applyFill="1" applyAlignment="1" applyProtection="1">
      <alignment vertical="center"/>
      <protection hidden="1"/>
    </xf>
    <xf numFmtId="0" fontId="88" fillId="92" borderId="0" xfId="33" applyFont="1" applyFill="1" applyAlignment="1" applyProtection="1">
      <alignment horizontal="center" vertical="center"/>
      <protection hidden="1"/>
    </xf>
    <xf numFmtId="0" fontId="40" fillId="0" borderId="49" xfId="26" applyFont="1" applyBorder="1"/>
    <xf numFmtId="0" fontId="40" fillId="0" borderId="145" xfId="26" applyFont="1" applyBorder="1"/>
    <xf numFmtId="0" fontId="40" fillId="13" borderId="0" xfId="51" applyFont="1" applyFill="1" applyAlignment="1" applyProtection="1">
      <alignment vertical="center"/>
      <protection locked="0"/>
    </xf>
    <xf numFmtId="0" fontId="40" fillId="13" borderId="0" xfId="26" applyFont="1" applyFill="1"/>
    <xf numFmtId="0" fontId="40" fillId="13" borderId="131" xfId="26" applyFont="1" applyFill="1" applyBorder="1"/>
    <xf numFmtId="0" fontId="40" fillId="0" borderId="0" xfId="33" applyFont="1" applyProtection="1">
      <protection locked="0"/>
    </xf>
    <xf numFmtId="0" fontId="68" fillId="13" borderId="0" xfId="33" applyFont="1" applyFill="1" applyProtection="1">
      <protection locked="0"/>
    </xf>
    <xf numFmtId="0" fontId="40" fillId="13" borderId="0" xfId="33" applyFont="1" applyFill="1" applyProtection="1">
      <protection locked="0"/>
    </xf>
    <xf numFmtId="0" fontId="40" fillId="13" borderId="131" xfId="33" applyFont="1" applyFill="1" applyBorder="1" applyProtection="1">
      <protection locked="0"/>
    </xf>
    <xf numFmtId="0" fontId="51" fillId="108" borderId="204" xfId="33" applyFont="1" applyFill="1" applyBorder="1" applyAlignment="1" applyProtection="1">
      <alignment horizontal="center" vertical="center"/>
      <protection locked="0"/>
    </xf>
    <xf numFmtId="172" fontId="155" fillId="24" borderId="0" xfId="33" applyNumberFormat="1" applyFont="1" applyFill="1" applyAlignment="1" applyProtection="1">
      <alignment horizontal="left" vertical="center"/>
      <protection locked="0"/>
    </xf>
    <xf numFmtId="165" fontId="337" fillId="24" borderId="0" xfId="33" applyNumberFormat="1" applyFont="1" applyFill="1" applyAlignment="1" applyProtection="1">
      <alignment horizontal="center" vertical="center"/>
      <protection locked="0"/>
    </xf>
    <xf numFmtId="0" fontId="192" fillId="24" borderId="0" xfId="37" applyFont="1" applyFill="1" applyAlignment="1" applyProtection="1">
      <alignment vertical="center"/>
      <protection locked="0"/>
    </xf>
    <xf numFmtId="0" fontId="192" fillId="24" borderId="131" xfId="37" applyFont="1" applyFill="1" applyBorder="1" applyAlignment="1" applyProtection="1">
      <alignment vertical="center"/>
      <protection locked="0"/>
    </xf>
    <xf numFmtId="0" fontId="338" fillId="13" borderId="0" xfId="33" applyFont="1" applyFill="1" applyAlignment="1">
      <alignment horizontal="left"/>
    </xf>
    <xf numFmtId="0" fontId="339" fillId="13" borderId="0" xfId="33" applyFont="1" applyFill="1" applyAlignment="1">
      <alignment horizontal="center"/>
    </xf>
    <xf numFmtId="0" fontId="150" fillId="13" borderId="0" xfId="33" applyFont="1" applyFill="1" applyAlignment="1">
      <alignment vertical="center"/>
    </xf>
    <xf numFmtId="0" fontId="40" fillId="0" borderId="0" xfId="51" applyFont="1" applyProtection="1">
      <protection locked="0"/>
    </xf>
    <xf numFmtId="0" fontId="40" fillId="13" borderId="0" xfId="51" applyFont="1" applyFill="1" applyProtection="1">
      <protection locked="0"/>
    </xf>
    <xf numFmtId="0" fontId="192" fillId="13" borderId="0" xfId="37" applyFont="1" applyFill="1" applyAlignment="1" applyProtection="1">
      <alignment vertical="center"/>
      <protection locked="0"/>
    </xf>
    <xf numFmtId="0" fontId="192" fillId="13" borderId="131" xfId="37" applyFont="1" applyFill="1" applyBorder="1" applyAlignment="1" applyProtection="1">
      <alignment vertical="center"/>
      <protection locked="0"/>
    </xf>
    <xf numFmtId="1" fontId="201" fillId="13" borderId="209" xfId="33" applyNumberFormat="1" applyFont="1" applyFill="1" applyBorder="1" applyAlignment="1" applyProtection="1">
      <alignment horizontal="center" vertical="center"/>
      <protection hidden="1"/>
    </xf>
    <xf numFmtId="0" fontId="150" fillId="13" borderId="0" xfId="33" applyFont="1" applyFill="1" applyAlignment="1">
      <alignment horizontal="left" vertical="center"/>
    </xf>
    <xf numFmtId="0" fontId="340" fillId="13" borderId="0" xfId="33" applyFont="1" applyFill="1" applyAlignment="1">
      <alignment vertical="center"/>
    </xf>
    <xf numFmtId="165" fontId="341" fillId="13" borderId="0" xfId="33" applyNumberFormat="1" applyFont="1" applyFill="1" applyAlignment="1">
      <alignment horizontal="left" vertical="center"/>
    </xf>
    <xf numFmtId="0" fontId="201" fillId="13" borderId="0" xfId="33" applyFont="1" applyFill="1" applyAlignment="1" applyProtection="1">
      <alignment horizontal="center" vertical="center"/>
      <protection locked="0"/>
    </xf>
    <xf numFmtId="0" fontId="150" fillId="13" borderId="0" xfId="33" applyFont="1" applyFill="1" applyAlignment="1" applyProtection="1">
      <alignment horizontal="left" vertical="center"/>
      <protection locked="0"/>
    </xf>
    <xf numFmtId="0" fontId="150" fillId="13" borderId="0" xfId="52" applyFont="1" applyFill="1" applyAlignment="1" applyProtection="1">
      <alignment horizontal="left" vertical="center"/>
      <protection locked="0"/>
    </xf>
    <xf numFmtId="1" fontId="201" fillId="13" borderId="210" xfId="33" applyNumberFormat="1" applyFont="1" applyFill="1" applyBorder="1" applyAlignment="1" applyProtection="1">
      <alignment horizontal="center" vertical="center"/>
      <protection hidden="1"/>
    </xf>
    <xf numFmtId="0" fontId="339" fillId="13" borderId="0" xfId="33" applyFont="1" applyFill="1" applyAlignment="1" applyProtection="1">
      <alignment horizontal="center" vertical="center"/>
      <protection locked="0"/>
    </xf>
    <xf numFmtId="0" fontId="33" fillId="13" borderId="207" xfId="33" applyFont="1" applyFill="1" applyBorder="1" applyAlignment="1">
      <alignment vertical="center"/>
    </xf>
    <xf numFmtId="0" fontId="150" fillId="13" borderId="207" xfId="33" applyFont="1" applyFill="1" applyBorder="1" applyAlignment="1">
      <alignment horizontal="left" vertical="center"/>
    </xf>
    <xf numFmtId="0" fontId="150" fillId="13" borderId="207" xfId="33" applyFont="1" applyFill="1" applyBorder="1" applyAlignment="1">
      <alignment horizontal="center" vertical="center"/>
    </xf>
    <xf numFmtId="0" fontId="339" fillId="13" borderId="0" xfId="33" applyFont="1" applyFill="1" applyAlignment="1" applyProtection="1">
      <alignment horizontal="center"/>
      <protection locked="0"/>
    </xf>
    <xf numFmtId="0" fontId="201" fillId="13" borderId="0" xfId="33" applyFont="1" applyFill="1" applyAlignment="1" applyProtection="1">
      <alignment horizontal="center"/>
      <protection locked="0"/>
    </xf>
    <xf numFmtId="0" fontId="40" fillId="13" borderId="0" xfId="33" applyFont="1" applyFill="1"/>
    <xf numFmtId="0" fontId="40" fillId="13" borderId="0" xfId="33" applyFont="1" applyFill="1" applyAlignment="1" applyProtection="1">
      <alignment vertical="center"/>
      <protection locked="0"/>
    </xf>
    <xf numFmtId="0" fontId="40" fillId="13" borderId="131" xfId="33" applyFont="1" applyFill="1" applyBorder="1" applyAlignment="1" applyProtection="1">
      <alignment vertical="center"/>
      <protection locked="0"/>
    </xf>
    <xf numFmtId="0" fontId="40" fillId="13" borderId="0" xfId="26" applyFont="1" applyFill="1" applyAlignment="1">
      <alignment horizontal="right" vertical="center"/>
    </xf>
    <xf numFmtId="1" fontId="40" fillId="13" borderId="0" xfId="33" applyNumberFormat="1" applyFont="1" applyFill="1" applyAlignment="1" applyProtection="1">
      <alignment horizontal="center"/>
      <protection locked="0"/>
    </xf>
    <xf numFmtId="0" fontId="153" fillId="13" borderId="0" xfId="33" applyFont="1" applyFill="1" applyAlignment="1" applyProtection="1">
      <alignment horizontal="left" vertical="center"/>
      <protection locked="0"/>
    </xf>
    <xf numFmtId="165" fontId="342" fillId="17" borderId="0" xfId="33" applyNumberFormat="1" applyFont="1" applyFill="1" applyAlignment="1" applyProtection="1">
      <alignment horizontal="right" vertical="center"/>
      <protection hidden="1"/>
    </xf>
    <xf numFmtId="1" fontId="40" fillId="13" borderId="0" xfId="33" applyNumberFormat="1" applyFont="1" applyFill="1" applyAlignment="1" applyProtection="1">
      <alignment horizontal="center" vertical="center"/>
      <protection locked="0"/>
    </xf>
    <xf numFmtId="0" fontId="40" fillId="13" borderId="0" xfId="51" applyFont="1" applyFill="1" applyAlignment="1" applyProtection="1">
      <alignment horizontal="center" vertical="center"/>
      <protection hidden="1"/>
    </xf>
    <xf numFmtId="0" fontId="192" fillId="13" borderId="0" xfId="37" applyFont="1" applyFill="1" applyAlignment="1" applyProtection="1">
      <alignment horizontal="center" vertical="center"/>
      <protection locked="0"/>
    </xf>
    <xf numFmtId="0" fontId="150" fillId="13" borderId="131" xfId="52" applyFont="1" applyFill="1" applyBorder="1" applyAlignment="1" applyProtection="1">
      <alignment horizontal="left" vertical="center"/>
      <protection locked="0"/>
    </xf>
    <xf numFmtId="0" fontId="40" fillId="13" borderId="0" xfId="51" applyFont="1" applyFill="1" applyAlignment="1" applyProtection="1">
      <alignment horizontal="left" vertical="center"/>
      <protection locked="0"/>
    </xf>
    <xf numFmtId="0" fontId="216" fillId="13" borderId="0" xfId="33" applyFont="1" applyFill="1" applyAlignment="1" applyProtection="1">
      <alignment horizontal="center"/>
      <protection locked="0"/>
    </xf>
    <xf numFmtId="0" fontId="344" fillId="13" borderId="0" xfId="33" applyFont="1" applyFill="1" applyAlignment="1" applyProtection="1">
      <alignment horizontal="center"/>
      <protection locked="0"/>
    </xf>
    <xf numFmtId="1" fontId="80" fillId="13" borderId="0" xfId="51" applyNumberFormat="1" applyFont="1" applyFill="1" applyAlignment="1" applyProtection="1">
      <alignment horizontal="center" vertical="center"/>
      <protection hidden="1"/>
    </xf>
    <xf numFmtId="0" fontId="40" fillId="0" borderId="0" xfId="52" applyFont="1"/>
    <xf numFmtId="0" fontId="40" fillId="13" borderId="131" xfId="51" applyFont="1" applyFill="1" applyBorder="1" applyProtection="1">
      <protection locked="0"/>
    </xf>
    <xf numFmtId="0" fontId="330" fillId="13" borderId="0" xfId="51" applyFont="1" applyFill="1" applyAlignment="1" applyProtection="1">
      <alignment vertical="top"/>
      <protection hidden="1"/>
    </xf>
    <xf numFmtId="1" fontId="345" fillId="13" borderId="211" xfId="51" applyNumberFormat="1" applyFont="1" applyFill="1" applyBorder="1" applyAlignment="1" applyProtection="1">
      <alignment horizontal="center" vertical="center"/>
      <protection hidden="1"/>
    </xf>
    <xf numFmtId="0" fontId="201" fillId="13" borderId="0" xfId="52" applyFont="1" applyFill="1" applyAlignment="1" applyProtection="1">
      <alignment horizontal="left" vertical="center"/>
      <protection locked="0"/>
    </xf>
    <xf numFmtId="0" fontId="84" fillId="13" borderId="0" xfId="51" applyFont="1" applyFill="1" applyProtection="1">
      <protection locked="0"/>
    </xf>
    <xf numFmtId="0" fontId="40" fillId="13" borderId="212" xfId="33" applyFont="1" applyFill="1" applyBorder="1" applyProtection="1">
      <protection locked="0"/>
    </xf>
    <xf numFmtId="0" fontId="40" fillId="13" borderId="213" xfId="33" applyFont="1" applyFill="1" applyBorder="1" applyProtection="1">
      <protection locked="0"/>
    </xf>
    <xf numFmtId="0" fontId="330" fillId="13" borderId="212" xfId="51" applyFont="1" applyFill="1" applyBorder="1" applyAlignment="1" applyProtection="1">
      <alignment vertical="top"/>
      <protection hidden="1"/>
    </xf>
    <xf numFmtId="0" fontId="40" fillId="13" borderId="212" xfId="51" applyFont="1" applyFill="1" applyBorder="1" applyProtection="1">
      <protection locked="0"/>
    </xf>
    <xf numFmtId="0" fontId="40" fillId="13" borderId="213" xfId="51" applyFont="1" applyFill="1" applyBorder="1" applyProtection="1">
      <protection locked="0"/>
    </xf>
    <xf numFmtId="0" fontId="40" fillId="13" borderId="49" xfId="26" applyFont="1" applyFill="1" applyBorder="1"/>
    <xf numFmtId="0" fontId="40" fillId="13" borderId="145" xfId="26" applyFont="1" applyFill="1" applyBorder="1"/>
    <xf numFmtId="0" fontId="346" fillId="13" borderId="0" xfId="51" applyFont="1" applyFill="1" applyAlignment="1" applyProtection="1">
      <alignment vertical="center"/>
      <protection locked="0"/>
    </xf>
    <xf numFmtId="0" fontId="40" fillId="13" borderId="0" xfId="26" applyFont="1" applyFill="1" applyAlignment="1">
      <alignment vertical="center"/>
    </xf>
    <xf numFmtId="0" fontId="40" fillId="13" borderId="131" xfId="26" applyFont="1" applyFill="1" applyBorder="1" applyAlignment="1">
      <alignment vertical="center"/>
    </xf>
    <xf numFmtId="0" fontId="68" fillId="13" borderId="0" xfId="33" applyFont="1" applyFill="1" applyAlignment="1" applyProtection="1">
      <alignment vertical="center"/>
      <protection locked="0"/>
    </xf>
    <xf numFmtId="0" fontId="347" fillId="13" borderId="0" xfId="33" applyFont="1" applyFill="1" applyAlignment="1">
      <alignment horizontal="left"/>
    </xf>
    <xf numFmtId="165" fontId="348" fillId="13" borderId="214" xfId="33" applyNumberFormat="1" applyFont="1" applyFill="1" applyBorder="1" applyAlignment="1" applyProtection="1">
      <alignment horizontal="center" vertical="center"/>
      <protection hidden="1"/>
    </xf>
    <xf numFmtId="0" fontId="40" fillId="13" borderId="0" xfId="33" applyFont="1" applyFill="1" applyAlignment="1" applyProtection="1">
      <alignment horizontal="right" vertical="center"/>
      <protection locked="0"/>
    </xf>
    <xf numFmtId="165" fontId="68" fillId="13" borderId="0" xfId="33" applyNumberFormat="1" applyFont="1" applyFill="1" applyAlignment="1" applyProtection="1">
      <alignment horizontal="left" vertical="center"/>
      <protection locked="0"/>
    </xf>
    <xf numFmtId="1" fontId="348" fillId="13" borderId="215" xfId="33" applyNumberFormat="1" applyFont="1" applyFill="1" applyBorder="1" applyAlignment="1" applyProtection="1">
      <alignment horizontal="center" vertical="center"/>
      <protection hidden="1"/>
    </xf>
    <xf numFmtId="0" fontId="152" fillId="104" borderId="207" xfId="33" applyFont="1" applyFill="1" applyBorder="1" applyAlignment="1">
      <alignment horizontal="center" vertical="center"/>
    </xf>
    <xf numFmtId="165" fontId="40" fillId="13" borderId="0" xfId="33" applyNumberFormat="1" applyFont="1" applyFill="1" applyAlignment="1" applyProtection="1">
      <alignment horizontal="left" vertical="center"/>
      <protection locked="0"/>
    </xf>
    <xf numFmtId="0" fontId="40" fillId="13" borderId="212" xfId="33" applyFont="1" applyFill="1" applyBorder="1" applyAlignment="1" applyProtection="1">
      <alignment vertical="center"/>
      <protection locked="0"/>
    </xf>
    <xf numFmtId="0" fontId="40" fillId="13" borderId="213" xfId="33" applyFont="1" applyFill="1" applyBorder="1" applyAlignment="1" applyProtection="1">
      <alignment vertical="center"/>
      <protection locked="0"/>
    </xf>
    <xf numFmtId="0" fontId="85" fillId="91" borderId="0" xfId="33" applyFont="1" applyFill="1" applyAlignment="1">
      <alignment vertical="center"/>
    </xf>
    <xf numFmtId="0" fontId="349" fillId="91" borderId="0" xfId="33" applyFont="1" applyFill="1" applyAlignment="1">
      <alignment horizontal="left" vertical="center"/>
    </xf>
    <xf numFmtId="0" fontId="350" fillId="91" borderId="0" xfId="35" applyFont="1" applyFill="1" applyAlignment="1">
      <alignment vertical="center"/>
    </xf>
    <xf numFmtId="0" fontId="229" fillId="91" borderId="0" xfId="33" applyFont="1" applyFill="1" applyAlignment="1">
      <alignment horizontal="center"/>
    </xf>
    <xf numFmtId="0" fontId="144" fillId="91" borderId="0" xfId="33" applyFont="1" applyFill="1" applyAlignment="1">
      <alignment horizontal="center"/>
    </xf>
    <xf numFmtId="0" fontId="352" fillId="91" borderId="0" xfId="33" applyFont="1" applyFill="1" applyAlignment="1">
      <alignment vertical="center"/>
    </xf>
    <xf numFmtId="0" fontId="40" fillId="91" borderId="0" xfId="33" applyFont="1" applyFill="1" applyProtection="1">
      <protection hidden="1"/>
    </xf>
    <xf numFmtId="0" fontId="353" fillId="91" borderId="0" xfId="33" applyFont="1" applyFill="1" applyAlignment="1">
      <alignment vertical="center"/>
    </xf>
    <xf numFmtId="0" fontId="97" fillId="91" borderId="0" xfId="33" applyFont="1" applyFill="1" applyAlignment="1">
      <alignment vertical="center"/>
    </xf>
    <xf numFmtId="0" fontId="40" fillId="91" borderId="0" xfId="33" applyFont="1" applyFill="1" applyAlignment="1">
      <alignment vertical="center"/>
    </xf>
    <xf numFmtId="0" fontId="133" fillId="91" borderId="0" xfId="33" applyFont="1" applyFill="1" applyAlignment="1">
      <alignment horizontal="center" vertical="center"/>
    </xf>
    <xf numFmtId="0" fontId="354" fillId="91" borderId="0" xfId="39" applyFont="1" applyFill="1" applyAlignment="1">
      <alignment horizontal="left" vertical="center"/>
    </xf>
    <xf numFmtId="0" fontId="141" fillId="90" borderId="0" xfId="33" applyFont="1" applyFill="1" applyAlignment="1">
      <alignment horizontal="left" vertical="center"/>
    </xf>
    <xf numFmtId="0" fontId="9" fillId="6" borderId="0" xfId="33" applyFill="1" applyProtection="1">
      <protection hidden="1"/>
    </xf>
    <xf numFmtId="0" fontId="144" fillId="91" borderId="0" xfId="33" applyFont="1" applyFill="1" applyAlignment="1">
      <alignment horizontal="center" vertical="top"/>
    </xf>
    <xf numFmtId="0" fontId="355" fillId="13" borderId="0" xfId="33" applyFont="1" applyFill="1"/>
    <xf numFmtId="0" fontId="37" fillId="13" borderId="0" xfId="33" applyFont="1" applyFill="1"/>
    <xf numFmtId="0" fontId="177" fillId="13" borderId="0" xfId="39" applyFont="1" applyFill="1" applyAlignment="1">
      <alignment horizontal="right" vertical="center"/>
    </xf>
    <xf numFmtId="0" fontId="37" fillId="13" borderId="0" xfId="39" applyFont="1" applyFill="1" applyAlignment="1">
      <alignment horizontal="right" vertical="center"/>
    </xf>
    <xf numFmtId="0" fontId="37" fillId="13" borderId="0" xfId="33" applyFont="1" applyFill="1" applyAlignment="1">
      <alignment vertical="center"/>
    </xf>
    <xf numFmtId="0" fontId="45" fillId="91" borderId="0" xfId="42" applyFill="1"/>
    <xf numFmtId="0" fontId="9" fillId="91" borderId="0" xfId="33" applyFill="1"/>
    <xf numFmtId="0" fontId="355" fillId="91" borderId="0" xfId="33" applyFont="1" applyFill="1"/>
    <xf numFmtId="0" fontId="355" fillId="91" borderId="0" xfId="39" applyFont="1" applyFill="1" applyAlignment="1">
      <alignment horizontal="right" vertical="center"/>
    </xf>
    <xf numFmtId="0" fontId="32" fillId="91" borderId="0" xfId="39" applyFont="1" applyFill="1" applyAlignment="1">
      <alignment horizontal="right" vertical="center"/>
    </xf>
    <xf numFmtId="0" fontId="357" fillId="91" borderId="0" xfId="33" applyFont="1" applyFill="1" applyAlignment="1">
      <alignment vertical="center"/>
    </xf>
    <xf numFmtId="0" fontId="355" fillId="13" borderId="0" xfId="39" applyFont="1" applyFill="1" applyAlignment="1">
      <alignment horizontal="right" vertical="center"/>
    </xf>
    <xf numFmtId="0" fontId="361" fillId="90" borderId="0" xfId="54" applyFont="1" applyFill="1" applyBorder="1" applyAlignment="1">
      <alignment horizontal="left" vertical="center"/>
    </xf>
    <xf numFmtId="0" fontId="37" fillId="6" borderId="0" xfId="39" applyFont="1" applyFill="1" applyAlignment="1">
      <alignment horizontal="left" vertical="center"/>
    </xf>
    <xf numFmtId="0" fontId="359" fillId="91" borderId="0" xfId="33" applyFont="1" applyFill="1" applyAlignment="1">
      <alignment horizontal="center" vertical="center"/>
    </xf>
    <xf numFmtId="0" fontId="37" fillId="91" borderId="0" xfId="33" applyFont="1" applyFill="1"/>
    <xf numFmtId="0" fontId="39" fillId="91" borderId="216" xfId="33" applyFont="1" applyFill="1" applyBorder="1"/>
    <xf numFmtId="0" fontId="61" fillId="91" borderId="217" xfId="33" applyFont="1" applyFill="1" applyBorder="1"/>
    <xf numFmtId="0" fontId="61" fillId="91" borderId="217" xfId="39" applyFont="1" applyFill="1" applyBorder="1" applyAlignment="1">
      <alignment horizontal="right" vertical="center"/>
    </xf>
    <xf numFmtId="0" fontId="61" fillId="91" borderId="217" xfId="33" applyFont="1" applyFill="1" applyBorder="1" applyAlignment="1">
      <alignment vertical="center"/>
    </xf>
    <xf numFmtId="0" fontId="61" fillId="91" borderId="218" xfId="33" applyFont="1" applyFill="1" applyBorder="1"/>
    <xf numFmtId="0" fontId="61" fillId="91" borderId="219" xfId="39" applyFont="1" applyFill="1" applyBorder="1" applyAlignment="1">
      <alignment horizontal="center" vertical="center"/>
    </xf>
    <xf numFmtId="0" fontId="63" fillId="91" borderId="0" xfId="39" applyFont="1" applyFill="1" applyAlignment="1">
      <alignment horizontal="left" vertical="center"/>
    </xf>
    <xf numFmtId="0" fontId="61" fillId="91" borderId="0" xfId="39" applyFont="1" applyFill="1" applyAlignment="1">
      <alignment horizontal="right" vertical="center"/>
    </xf>
    <xf numFmtId="0" fontId="61" fillId="91" borderId="0" xfId="33" applyFont="1" applyFill="1" applyAlignment="1">
      <alignment vertical="center"/>
    </xf>
    <xf numFmtId="0" fontId="61" fillId="91" borderId="0" xfId="33" applyFont="1" applyFill="1"/>
    <xf numFmtId="0" fontId="61" fillId="91" borderId="220" xfId="33" applyFont="1" applyFill="1" applyBorder="1"/>
    <xf numFmtId="0" fontId="56" fillId="91" borderId="0" xfId="33" applyFont="1" applyFill="1" applyAlignment="1">
      <alignment horizontal="right" vertical="center"/>
    </xf>
    <xf numFmtId="0" fontId="256" fillId="91" borderId="0" xfId="33" applyFont="1" applyFill="1"/>
    <xf numFmtId="0" fontId="256" fillId="91" borderId="220" xfId="33" applyFont="1" applyFill="1" applyBorder="1"/>
    <xf numFmtId="0" fontId="39" fillId="91" borderId="221" xfId="33" applyFont="1" applyFill="1" applyBorder="1"/>
    <xf numFmtId="0" fontId="362" fillId="91" borderId="222" xfId="33" applyFont="1" applyFill="1" applyBorder="1"/>
    <xf numFmtId="0" fontId="61" fillId="91" borderId="222" xfId="39" applyFont="1" applyFill="1" applyBorder="1" applyAlignment="1">
      <alignment horizontal="right" vertical="center"/>
    </xf>
    <xf numFmtId="0" fontId="61" fillId="91" borderId="222" xfId="33" applyFont="1" applyFill="1" applyBorder="1" applyAlignment="1">
      <alignment vertical="center"/>
    </xf>
    <xf numFmtId="0" fontId="61" fillId="91" borderId="222" xfId="33" applyFont="1" applyFill="1" applyBorder="1"/>
    <xf numFmtId="0" fontId="61" fillId="91" borderId="223" xfId="33" applyFont="1" applyFill="1" applyBorder="1"/>
    <xf numFmtId="0" fontId="177" fillId="91" borderId="0" xfId="39" applyFont="1" applyFill="1" applyAlignment="1">
      <alignment horizontal="right" vertical="center"/>
    </xf>
    <xf numFmtId="0" fontId="37" fillId="91" borderId="0" xfId="39" applyFont="1" applyFill="1" applyAlignment="1">
      <alignment horizontal="right" vertical="center"/>
    </xf>
    <xf numFmtId="0" fontId="37" fillId="91" borderId="0" xfId="33" applyFont="1" applyFill="1" applyAlignment="1">
      <alignment vertical="center"/>
    </xf>
    <xf numFmtId="0" fontId="355" fillId="91" borderId="216" xfId="33" applyFont="1" applyFill="1" applyBorder="1"/>
    <xf numFmtId="0" fontId="37" fillId="91" borderId="217" xfId="33" applyFont="1" applyFill="1" applyBorder="1"/>
    <xf numFmtId="0" fontId="177" fillId="91" borderId="217" xfId="39" applyFont="1" applyFill="1" applyBorder="1" applyAlignment="1">
      <alignment horizontal="right" vertical="center"/>
    </xf>
    <xf numFmtId="0" fontId="37" fillId="91" borderId="217" xfId="39" applyFont="1" applyFill="1" applyBorder="1" applyAlignment="1">
      <alignment horizontal="right" vertical="center"/>
    </xf>
    <xf numFmtId="0" fontId="37" fillId="91" borderId="217" xfId="33" applyFont="1" applyFill="1" applyBorder="1" applyAlignment="1">
      <alignment vertical="center"/>
    </xf>
    <xf numFmtId="0" fontId="37" fillId="91" borderId="218" xfId="33" applyFont="1" applyFill="1" applyBorder="1"/>
    <xf numFmtId="0" fontId="358" fillId="91" borderId="0" xfId="39" applyFont="1" applyFill="1" applyAlignment="1">
      <alignment horizontal="left" vertical="center"/>
    </xf>
    <xf numFmtId="0" fontId="355" fillId="91" borderId="221" xfId="33" applyFont="1" applyFill="1" applyBorder="1"/>
    <xf numFmtId="0" fontId="39" fillId="91" borderId="222" xfId="33" applyFont="1" applyFill="1" applyBorder="1"/>
    <xf numFmtId="0" fontId="39" fillId="91" borderId="223" xfId="33" applyFont="1" applyFill="1" applyBorder="1"/>
    <xf numFmtId="0" fontId="61" fillId="91" borderId="218" xfId="33" applyFont="1" applyFill="1" applyBorder="1" applyAlignment="1">
      <alignment vertical="center"/>
    </xf>
    <xf numFmtId="0" fontId="148" fillId="91" borderId="0" xfId="39" applyFont="1" applyFill="1" applyAlignment="1">
      <alignment horizontal="left" vertical="center"/>
    </xf>
    <xf numFmtId="0" fontId="61" fillId="91" borderId="0" xfId="39" applyFont="1" applyFill="1" applyAlignment="1">
      <alignment horizontal="left" vertical="center"/>
    </xf>
    <xf numFmtId="0" fontId="56" fillId="13" borderId="0" xfId="33" applyFont="1" applyFill="1" applyAlignment="1">
      <alignment horizontal="right" vertical="center"/>
    </xf>
    <xf numFmtId="0" fontId="61" fillId="13" borderId="220" xfId="33" applyFont="1" applyFill="1" applyBorder="1"/>
    <xf numFmtId="0" fontId="37" fillId="91" borderId="218" xfId="39" applyFont="1" applyFill="1" applyBorder="1" applyAlignment="1">
      <alignment horizontal="right" vertical="center"/>
    </xf>
    <xf numFmtId="0" fontId="37" fillId="91" borderId="220" xfId="39" applyFont="1" applyFill="1" applyBorder="1" applyAlignment="1">
      <alignment horizontal="right" vertical="center"/>
    </xf>
    <xf numFmtId="0" fontId="37" fillId="13" borderId="0" xfId="39" applyFont="1" applyFill="1" applyAlignment="1">
      <alignment horizontal="left" vertical="center"/>
    </xf>
    <xf numFmtId="0" fontId="37" fillId="91" borderId="222" xfId="33" applyFont="1" applyFill="1" applyBorder="1"/>
    <xf numFmtId="0" fontId="177" fillId="91" borderId="222" xfId="39" applyFont="1" applyFill="1" applyBorder="1" applyAlignment="1">
      <alignment horizontal="right" vertical="center"/>
    </xf>
    <xf numFmtId="0" fontId="37" fillId="91" borderId="222" xfId="39" applyFont="1" applyFill="1" applyBorder="1" applyAlignment="1">
      <alignment horizontal="right" vertical="center"/>
    </xf>
    <xf numFmtId="0" fontId="37" fillId="91" borderId="223" xfId="39" applyFont="1" applyFill="1" applyBorder="1" applyAlignment="1">
      <alignment horizontal="right" vertical="center"/>
    </xf>
    <xf numFmtId="0" fontId="56" fillId="6" borderId="0" xfId="33" applyFont="1" applyFill="1" applyAlignment="1">
      <alignment horizontal="right" vertical="center"/>
    </xf>
    <xf numFmtId="0" fontId="256" fillId="6" borderId="0" xfId="33" applyFont="1" applyFill="1"/>
    <xf numFmtId="0" fontId="61" fillId="6" borderId="220" xfId="33" applyFont="1" applyFill="1" applyBorder="1"/>
    <xf numFmtId="0" fontId="39" fillId="91" borderId="219" xfId="33" applyFont="1" applyFill="1" applyBorder="1"/>
    <xf numFmtId="0" fontId="51" fillId="91" borderId="222" xfId="33" applyFont="1" applyFill="1" applyBorder="1"/>
    <xf numFmtId="0" fontId="39" fillId="6" borderId="0" xfId="39" applyFont="1" applyFill="1" applyAlignment="1">
      <alignment horizontal="right" vertical="center"/>
    </xf>
    <xf numFmtId="0" fontId="55" fillId="91" borderId="0" xfId="33" applyFont="1" applyFill="1"/>
    <xf numFmtId="0" fontId="256" fillId="91" borderId="224" xfId="33" applyFont="1" applyFill="1" applyBorder="1"/>
    <xf numFmtId="0" fontId="37" fillId="91" borderId="0" xfId="39" applyFont="1" applyFill="1" applyAlignment="1">
      <alignment horizontal="left" vertical="center"/>
    </xf>
    <xf numFmtId="0" fontId="37" fillId="91" borderId="222" xfId="33" applyFont="1" applyFill="1" applyBorder="1" applyAlignment="1">
      <alignment vertical="center"/>
    </xf>
    <xf numFmtId="0" fontId="37" fillId="91" borderId="223" xfId="33" applyFont="1" applyFill="1" applyBorder="1"/>
    <xf numFmtId="0" fontId="241" fillId="91" borderId="225" xfId="33" applyFont="1" applyFill="1" applyBorder="1"/>
    <xf numFmtId="0" fontId="256" fillId="91" borderId="226" xfId="33" applyFont="1" applyFill="1" applyBorder="1"/>
    <xf numFmtId="0" fontId="61" fillId="91" borderId="226" xfId="39" applyFont="1" applyFill="1" applyBorder="1" applyAlignment="1">
      <alignment horizontal="right" vertical="center"/>
    </xf>
    <xf numFmtId="0" fontId="256" fillId="91" borderId="226" xfId="39" applyFont="1" applyFill="1" applyBorder="1" applyAlignment="1">
      <alignment horizontal="right" vertical="center"/>
    </xf>
    <xf numFmtId="0" fontId="256" fillId="91" borderId="226" xfId="33" applyFont="1" applyFill="1" applyBorder="1" applyAlignment="1">
      <alignment vertical="center"/>
    </xf>
    <xf numFmtId="0" fontId="256" fillId="91" borderId="227" xfId="33" applyFont="1" applyFill="1" applyBorder="1"/>
    <xf numFmtId="0" fontId="256" fillId="91" borderId="0" xfId="39" applyFont="1" applyFill="1" applyAlignment="1">
      <alignment horizontal="right" vertical="center"/>
    </xf>
    <xf numFmtId="0" fontId="256" fillId="91" borderId="0" xfId="33" applyFont="1" applyFill="1" applyAlignment="1">
      <alignment vertical="center"/>
    </xf>
    <xf numFmtId="0" fontId="241" fillId="91" borderId="228" xfId="33" applyFont="1" applyFill="1" applyBorder="1"/>
    <xf numFmtId="0" fontId="215" fillId="6" borderId="222" xfId="33" applyFont="1" applyFill="1" applyBorder="1"/>
    <xf numFmtId="0" fontId="214" fillId="6" borderId="229" xfId="39" applyFont="1" applyFill="1" applyBorder="1" applyAlignment="1">
      <alignment horizontal="right" vertical="center"/>
    </xf>
    <xf numFmtId="0" fontId="364" fillId="6" borderId="229" xfId="39" applyFont="1" applyFill="1" applyBorder="1" applyAlignment="1">
      <alignment horizontal="right" vertical="center"/>
    </xf>
    <xf numFmtId="0" fontId="256" fillId="91" borderId="229" xfId="33" applyFont="1" applyFill="1" applyBorder="1"/>
    <xf numFmtId="0" fontId="256" fillId="91" borderId="230" xfId="33" applyFont="1" applyFill="1" applyBorder="1"/>
    <xf numFmtId="0" fontId="149" fillId="91" borderId="0" xfId="33" applyFont="1" applyFill="1" applyAlignment="1">
      <alignment horizontal="center" vertical="center"/>
    </xf>
    <xf numFmtId="0" fontId="56" fillId="91" borderId="0" xfId="33" applyFont="1" applyFill="1" applyAlignment="1">
      <alignment horizontal="left" vertical="center"/>
    </xf>
    <xf numFmtId="0" fontId="37" fillId="91" borderId="220" xfId="33" applyFont="1" applyFill="1" applyBorder="1"/>
    <xf numFmtId="0" fontId="39" fillId="6" borderId="0" xfId="33" applyFont="1" applyFill="1" applyAlignment="1">
      <alignment horizontal="center" vertical="center"/>
    </xf>
    <xf numFmtId="0" fontId="149" fillId="91" borderId="0" xfId="33" applyFont="1" applyFill="1" applyAlignment="1">
      <alignment horizontal="left" vertical="center"/>
    </xf>
    <xf numFmtId="0" fontId="61" fillId="91" borderId="221" xfId="33" applyFont="1" applyFill="1" applyBorder="1"/>
    <xf numFmtId="0" fontId="56" fillId="91" borderId="222" xfId="33" applyFont="1" applyFill="1" applyBorder="1" applyAlignment="1">
      <alignment horizontal="left" vertical="center"/>
    </xf>
    <xf numFmtId="0" fontId="39" fillId="91" borderId="0" xfId="33" applyFont="1" applyFill="1"/>
    <xf numFmtId="0" fontId="39" fillId="91" borderId="225" xfId="33" applyFont="1" applyFill="1" applyBorder="1"/>
    <xf numFmtId="0" fontId="61" fillId="91" borderId="226" xfId="33" applyFont="1" applyFill="1" applyBorder="1"/>
    <xf numFmtId="0" fontId="61" fillId="91" borderId="234" xfId="39" applyFont="1" applyFill="1" applyBorder="1" applyAlignment="1">
      <alignment horizontal="right" vertical="center"/>
    </xf>
    <xf numFmtId="0" fontId="39" fillId="91" borderId="235" xfId="33" applyFont="1" applyFill="1" applyBorder="1"/>
    <xf numFmtId="0" fontId="61" fillId="91" borderId="236" xfId="39" applyFont="1" applyFill="1" applyBorder="1" applyAlignment="1">
      <alignment horizontal="right" vertical="center"/>
    </xf>
    <xf numFmtId="0" fontId="148" fillId="91" borderId="0" xfId="33" applyFont="1" applyFill="1"/>
    <xf numFmtId="0" fontId="61" fillId="91" borderId="236" xfId="33" applyFont="1" applyFill="1" applyBorder="1"/>
    <xf numFmtId="0" fontId="61" fillId="91" borderId="235" xfId="39" applyFont="1" applyFill="1" applyBorder="1" applyAlignment="1">
      <alignment horizontal="center" vertical="center"/>
    </xf>
    <xf numFmtId="0" fontId="149" fillId="91" borderId="0" xfId="33" applyFont="1" applyFill="1" applyAlignment="1">
      <alignment horizontal="right" vertical="center"/>
    </xf>
    <xf numFmtId="0" fontId="61" fillId="91" borderId="0" xfId="33" applyFont="1" applyFill="1" applyAlignment="1">
      <alignment horizontal="left" vertical="center"/>
    </xf>
    <xf numFmtId="0" fontId="39" fillId="91" borderId="236" xfId="33" applyFont="1" applyFill="1" applyBorder="1"/>
    <xf numFmtId="0" fontId="61" fillId="91" borderId="236" xfId="33" applyFont="1" applyFill="1" applyBorder="1" applyAlignment="1">
      <alignment vertical="center"/>
    </xf>
    <xf numFmtId="0" fontId="39" fillId="91" borderId="228" xfId="33" applyFont="1" applyFill="1" applyBorder="1"/>
    <xf numFmtId="0" fontId="149" fillId="91" borderId="229" xfId="33" applyFont="1" applyFill="1" applyBorder="1" applyAlignment="1">
      <alignment horizontal="left" vertical="center"/>
    </xf>
    <xf numFmtId="0" fontId="61" fillId="91" borderId="229" xfId="33" applyFont="1" applyFill="1" applyBorder="1" applyAlignment="1">
      <alignment vertical="center"/>
    </xf>
    <xf numFmtId="0" fontId="61" fillId="91" borderId="237" xfId="33" applyFont="1" applyFill="1" applyBorder="1" applyAlignment="1">
      <alignment vertical="center"/>
    </xf>
    <xf numFmtId="0" fontId="148" fillId="91" borderId="0" xfId="39" applyFont="1" applyFill="1" applyAlignment="1">
      <alignment horizontal="right" vertical="center"/>
    </xf>
    <xf numFmtId="0" fontId="61" fillId="91" borderId="220" xfId="33" applyFont="1" applyFill="1" applyBorder="1" applyAlignment="1">
      <alignment vertical="center"/>
    </xf>
    <xf numFmtId="0" fontId="40" fillId="91" borderId="220" xfId="33" applyFont="1" applyFill="1" applyBorder="1" applyAlignment="1">
      <alignment vertical="center"/>
    </xf>
    <xf numFmtId="14" fontId="58" fillId="91" borderId="0" xfId="33" applyNumberFormat="1" applyFont="1" applyFill="1"/>
    <xf numFmtId="0" fontId="62" fillId="91" borderId="0" xfId="33" applyFont="1" applyFill="1" applyAlignment="1">
      <alignment horizontal="center" vertical="center"/>
    </xf>
    <xf numFmtId="0" fontId="51" fillId="91" borderId="0" xfId="33" applyFont="1" applyFill="1" applyAlignment="1">
      <alignment horizontal="left" vertical="center"/>
    </xf>
    <xf numFmtId="0" fontId="366" fillId="91" borderId="0" xfId="39" applyFont="1" applyFill="1" applyAlignment="1">
      <alignment horizontal="right" vertical="center"/>
    </xf>
    <xf numFmtId="0" fontId="366" fillId="91" borderId="0" xfId="33" applyFont="1" applyFill="1" applyAlignment="1">
      <alignment vertical="center"/>
    </xf>
    <xf numFmtId="0" fontId="366" fillId="91" borderId="0" xfId="33" applyFont="1" applyFill="1"/>
    <xf numFmtId="0" fontId="257" fillId="91" borderId="0" xfId="33" applyFont="1" applyFill="1"/>
    <xf numFmtId="0" fontId="47" fillId="91" borderId="0" xfId="33" applyFont="1" applyFill="1" applyAlignment="1">
      <alignment horizontal="left" vertical="center"/>
    </xf>
    <xf numFmtId="0" fontId="44" fillId="91" borderId="0" xfId="33" applyFont="1" applyFill="1" applyAlignment="1">
      <alignment horizontal="center" vertical="center"/>
    </xf>
    <xf numFmtId="0" fontId="50" fillId="90" borderId="0" xfId="29" applyFont="1" applyFill="1"/>
    <xf numFmtId="0" fontId="40" fillId="6" borderId="0" xfId="29" applyFont="1" applyFill="1"/>
    <xf numFmtId="0" fontId="55" fillId="6" borderId="0" xfId="33" applyFont="1" applyFill="1"/>
    <xf numFmtId="0" fontId="56" fillId="92" borderId="0" xfId="33" applyFont="1" applyFill="1" applyAlignment="1" applyProtection="1">
      <alignment horizontal="center" vertical="center"/>
      <protection hidden="1"/>
    </xf>
    <xf numFmtId="0" fontId="367" fillId="6" borderId="0" xfId="11" applyFont="1" applyFill="1" applyAlignment="1" applyProtection="1"/>
    <xf numFmtId="0" fontId="257" fillId="6" borderId="0" xfId="33" applyFont="1" applyFill="1"/>
    <xf numFmtId="0" fontId="142" fillId="91" borderId="0" xfId="55" applyFont="1" applyFill="1" applyAlignment="1" applyProtection="1">
      <alignment vertical="center"/>
    </xf>
    <xf numFmtId="0" fontId="91" fillId="91" borderId="0" xfId="33" applyFont="1" applyFill="1" applyAlignment="1">
      <alignment vertical="center"/>
    </xf>
    <xf numFmtId="0" fontId="91" fillId="91" borderId="0" xfId="33" applyFont="1" applyFill="1" applyProtection="1">
      <protection hidden="1"/>
    </xf>
    <xf numFmtId="0" fontId="92" fillId="91" borderId="0" xfId="33" applyFont="1" applyFill="1" applyAlignment="1">
      <alignment vertical="center"/>
    </xf>
    <xf numFmtId="0" fontId="87" fillId="91" borderId="0" xfId="33" applyFont="1" applyFill="1" applyAlignment="1">
      <alignment vertical="center"/>
    </xf>
    <xf numFmtId="0" fontId="93" fillId="91" borderId="0" xfId="33" applyFont="1" applyFill="1" applyAlignment="1">
      <alignment horizontal="center" vertical="center"/>
    </xf>
    <xf numFmtId="0" fontId="98" fillId="91" borderId="0" xfId="20" applyFont="1" applyFill="1" applyAlignment="1">
      <alignment horizontal="left" vertical="center"/>
    </xf>
    <xf numFmtId="0" fontId="97" fillId="91" borderId="0" xfId="33" applyFont="1" applyFill="1" applyAlignment="1">
      <alignment horizontal="center" vertical="center"/>
    </xf>
    <xf numFmtId="0" fontId="55" fillId="91" borderId="0" xfId="33" applyFont="1" applyFill="1" applyAlignment="1">
      <alignment vertical="center"/>
    </xf>
    <xf numFmtId="175" fontId="100" fillId="93" borderId="129" xfId="0" applyNumberFormat="1" applyFont="1" applyFill="1" applyBorder="1" applyAlignment="1" applyProtection="1">
      <alignment horizontal="center" vertical="center"/>
      <protection locked="0"/>
    </xf>
    <xf numFmtId="172" fontId="101" fillId="94" borderId="130" xfId="33" applyNumberFormat="1" applyFont="1" applyFill="1" applyBorder="1" applyAlignment="1">
      <alignment horizontal="center" vertical="center"/>
    </xf>
    <xf numFmtId="0" fontId="102" fillId="91" borderId="0" xfId="33" applyFont="1" applyFill="1" applyAlignment="1">
      <alignment horizontal="right" vertical="center"/>
    </xf>
    <xf numFmtId="0" fontId="96" fillId="91" borderId="0" xfId="33" applyFont="1" applyFill="1" applyAlignment="1">
      <alignment horizontal="center" vertical="center"/>
    </xf>
    <xf numFmtId="0" fontId="103" fillId="91" borderId="0" xfId="0" applyFont="1" applyFill="1" applyAlignment="1">
      <alignment horizontal="left" vertical="center"/>
    </xf>
    <xf numFmtId="0" fontId="104" fillId="91" borderId="0" xfId="0" applyFont="1" applyFill="1" applyAlignment="1">
      <alignment horizontal="left" vertical="center"/>
    </xf>
    <xf numFmtId="0" fontId="105" fillId="91" borderId="0" xfId="0" applyFont="1" applyFill="1" applyAlignment="1">
      <alignment horizontal="left" vertical="center"/>
    </xf>
    <xf numFmtId="0" fontId="106" fillId="91" borderId="0" xfId="0" applyFont="1" applyFill="1" applyAlignment="1">
      <alignment horizontal="left" vertical="center"/>
    </xf>
    <xf numFmtId="0" fontId="107" fillId="91" borderId="0" xfId="0" applyFont="1" applyFill="1" applyAlignment="1">
      <alignment horizontal="left" vertical="center"/>
    </xf>
    <xf numFmtId="0" fontId="108" fillId="91" borderId="0" xfId="0" applyFont="1" applyFill="1" applyAlignment="1">
      <alignment horizontal="left" vertical="center"/>
    </xf>
    <xf numFmtId="0" fontId="109" fillId="91" borderId="0" xfId="0" applyFont="1" applyFill="1" applyAlignment="1">
      <alignment horizontal="left" vertical="center"/>
    </xf>
    <xf numFmtId="0" fontId="110" fillId="91" borderId="0" xfId="0" applyFont="1" applyFill="1" applyAlignment="1">
      <alignment horizontal="left" vertical="center"/>
    </xf>
    <xf numFmtId="0" fontId="111" fillId="91" borderId="0" xfId="0" applyFont="1" applyFill="1" applyAlignment="1">
      <alignment horizontal="left" vertical="center"/>
    </xf>
    <xf numFmtId="0" fontId="131" fillId="0" borderId="136" xfId="38" applyFont="1" applyBorder="1" applyAlignment="1">
      <alignment horizontal="center" vertical="center"/>
    </xf>
    <xf numFmtId="0" fontId="368" fillId="91" borderId="0" xfId="33" applyFont="1" applyFill="1" applyAlignment="1" applyProtection="1">
      <alignment horizontal="left" vertical="center"/>
      <protection hidden="1"/>
    </xf>
    <xf numFmtId="0" fontId="260" fillId="91" borderId="0" xfId="33" applyFont="1" applyFill="1" applyProtection="1">
      <protection hidden="1"/>
    </xf>
    <xf numFmtId="0" fontId="97" fillId="91" borderId="0" xfId="42" applyFont="1" applyFill="1" applyAlignment="1">
      <alignment vertical="center"/>
    </xf>
    <xf numFmtId="0" fontId="144" fillId="91" borderId="0" xfId="42" applyFont="1" applyFill="1" applyAlignment="1">
      <alignment vertical="center"/>
    </xf>
    <xf numFmtId="0" fontId="368" fillId="91" borderId="0" xfId="33" applyFont="1" applyFill="1" applyAlignment="1" applyProtection="1">
      <alignment vertical="center"/>
      <protection hidden="1"/>
    </xf>
    <xf numFmtId="0" fontId="6" fillId="91" borderId="0" xfId="42" applyFont="1" applyFill="1"/>
    <xf numFmtId="0" fontId="368" fillId="91" borderId="0" xfId="0" applyFont="1" applyFill="1" applyAlignment="1">
      <alignment horizontal="left" vertical="center"/>
    </xf>
    <xf numFmtId="0" fontId="56" fillId="91" borderId="0" xfId="0" applyFont="1" applyFill="1" applyAlignment="1">
      <alignment horizontal="left" vertical="top"/>
    </xf>
    <xf numFmtId="0" fontId="139" fillId="98" borderId="36" xfId="33" applyFont="1" applyFill="1" applyBorder="1" applyAlignment="1">
      <alignment horizontal="center" vertical="center"/>
    </xf>
    <xf numFmtId="0" fontId="90" fillId="13" borderId="0" xfId="34" applyFont="1" applyFill="1" applyAlignment="1" applyProtection="1">
      <alignment vertical="center"/>
      <protection hidden="1"/>
    </xf>
    <xf numFmtId="0" fontId="369" fillId="91" borderId="0" xfId="33" applyFont="1" applyFill="1" applyAlignment="1">
      <alignment vertical="center"/>
    </xf>
    <xf numFmtId="0" fontId="177" fillId="6" borderId="0" xfId="33" applyFont="1" applyFill="1"/>
    <xf numFmtId="0" fontId="37" fillId="6" borderId="0" xfId="33" applyFont="1" applyFill="1"/>
    <xf numFmtId="0" fontId="370" fillId="91" borderId="0" xfId="42" applyFont="1" applyFill="1"/>
    <xf numFmtId="0" fontId="38" fillId="0" borderId="0" xfId="41"/>
    <xf numFmtId="0" fontId="246" fillId="0" borderId="0" xfId="0" applyFont="1" applyAlignment="1">
      <alignment vertical="top" wrapText="1"/>
    </xf>
    <xf numFmtId="0" fontId="0" fillId="0" borderId="0" xfId="0" applyAlignment="1">
      <alignment vertical="top" wrapText="1"/>
    </xf>
    <xf numFmtId="0" fontId="0" fillId="0" borderId="240" xfId="0" applyBorder="1" applyAlignment="1">
      <alignment vertical="top" wrapText="1"/>
    </xf>
    <xf numFmtId="0" fontId="0" fillId="0" borderId="239" xfId="0" applyBorder="1" applyAlignment="1">
      <alignment vertical="top" wrapText="1"/>
    </xf>
    <xf numFmtId="0" fontId="0" fillId="0" borderId="238" xfId="0" applyBorder="1" applyAlignment="1">
      <alignment vertical="top" wrapText="1"/>
    </xf>
    <xf numFmtId="0" fontId="0" fillId="0" borderId="243" xfId="0" applyBorder="1" applyAlignment="1">
      <alignment vertical="top" wrapText="1"/>
    </xf>
    <xf numFmtId="0" fontId="0" fillId="0" borderId="242" xfId="0" applyBorder="1" applyAlignment="1">
      <alignment vertical="top" wrapText="1"/>
    </xf>
    <xf numFmtId="0" fontId="246" fillId="0" borderId="0" xfId="0" applyFont="1" applyAlignment="1">
      <alignment horizontal="center" vertical="top" wrapText="1"/>
    </xf>
    <xf numFmtId="0" fontId="0" fillId="0" borderId="0" xfId="0" applyAlignment="1">
      <alignment horizontal="center" vertical="top" wrapText="1"/>
    </xf>
    <xf numFmtId="0" fontId="0" fillId="0" borderId="239" xfId="0" applyBorder="1" applyAlignment="1">
      <alignment horizontal="center" vertical="top" wrapText="1"/>
    </xf>
    <xf numFmtId="0" fontId="0" fillId="0" borderId="241" xfId="0" applyBorder="1" applyAlignment="1">
      <alignment horizontal="center" vertical="top" wrapText="1"/>
    </xf>
    <xf numFmtId="0" fontId="38" fillId="0" borderId="0" xfId="41" quotePrefix="1" applyNumberFormat="1" applyAlignment="1">
      <alignment horizontal="center" vertical="top" wrapText="1"/>
    </xf>
    <xf numFmtId="0" fontId="0" fillId="0" borderId="127" xfId="0" applyBorder="1" applyAlignment="1">
      <alignment horizontal="center" vertical="top" wrapText="1"/>
    </xf>
    <xf numFmtId="0" fontId="0" fillId="0" borderId="242" xfId="0" applyBorder="1" applyAlignment="1">
      <alignment horizontal="center" vertical="top" wrapText="1"/>
    </xf>
    <xf numFmtId="0" fontId="38" fillId="0" borderId="242" xfId="41" quotePrefix="1" applyNumberFormat="1" applyBorder="1" applyAlignment="1">
      <alignment horizontal="center" vertical="top" wrapText="1"/>
    </xf>
    <xf numFmtId="0" fontId="0" fillId="0" borderId="244" xfId="0" applyBorder="1" applyAlignment="1">
      <alignment horizontal="center" vertical="top" wrapText="1"/>
    </xf>
    <xf numFmtId="0" fontId="9" fillId="0" borderId="0" xfId="0" applyFont="1" applyAlignment="1">
      <alignment vertical="center"/>
    </xf>
    <xf numFmtId="0" fontId="0" fillId="0" borderId="0" xfId="0" applyAlignment="1">
      <alignment vertical="center"/>
    </xf>
    <xf numFmtId="0" fontId="43" fillId="6" borderId="0" xfId="1" applyFont="1" applyFill="1" applyAlignment="1">
      <alignment horizontal="right" vertical="center"/>
    </xf>
    <xf numFmtId="0" fontId="43" fillId="6" borderId="93" xfId="2" applyFont="1" applyFill="1" applyBorder="1" applyAlignment="1">
      <alignment horizontal="right" vertical="center"/>
    </xf>
    <xf numFmtId="0" fontId="47" fillId="6" borderId="0" xfId="1" applyFont="1" applyFill="1" applyAlignment="1">
      <alignment horizontal="right" vertical="center"/>
    </xf>
    <xf numFmtId="0" fontId="47" fillId="6" borderId="0" xfId="1" quotePrefix="1" applyFont="1" applyFill="1" applyAlignment="1">
      <alignment horizontal="right" vertical="center"/>
    </xf>
    <xf numFmtId="0" fontId="48" fillId="6" borderId="0" xfId="2" applyFont="1" applyFill="1" applyAlignment="1">
      <alignment horizontal="right" vertical="center"/>
    </xf>
    <xf numFmtId="0" fontId="215" fillId="6" borderId="89" xfId="2" applyFont="1" applyFill="1" applyBorder="1" applyAlignment="1">
      <alignment horizontal="right" vertical="center"/>
    </xf>
    <xf numFmtId="0" fontId="215" fillId="6" borderId="0" xfId="1" applyFont="1" applyFill="1" applyAlignment="1">
      <alignment horizontal="right" vertical="center"/>
    </xf>
    <xf numFmtId="0" fontId="228" fillId="6" borderId="17" xfId="2" applyFont="1" applyFill="1" applyBorder="1" applyAlignment="1">
      <alignment horizontal="right" vertical="center"/>
    </xf>
    <xf numFmtId="1" fontId="153" fillId="6" borderId="16" xfId="2" applyNumberFormat="1" applyFont="1" applyFill="1" applyBorder="1" applyAlignment="1">
      <alignment horizontal="center" vertical="center"/>
    </xf>
    <xf numFmtId="1" fontId="153" fillId="6" borderId="0" xfId="2" applyNumberFormat="1" applyFont="1" applyFill="1" applyAlignment="1">
      <alignment horizontal="center" vertical="center"/>
    </xf>
    <xf numFmtId="165" fontId="158" fillId="14" borderId="19" xfId="2" applyNumberFormat="1" applyFont="1" applyFill="1" applyBorder="1" applyAlignment="1">
      <alignment horizontal="center" vertical="center"/>
    </xf>
    <xf numFmtId="165" fontId="158" fillId="14" borderId="20" xfId="2" applyNumberFormat="1" applyFont="1" applyFill="1" applyBorder="1" applyAlignment="1">
      <alignment horizontal="center" vertical="center"/>
    </xf>
    <xf numFmtId="165" fontId="158" fillId="14" borderId="21" xfId="2" applyNumberFormat="1" applyFont="1" applyFill="1" applyBorder="1" applyAlignment="1">
      <alignment horizontal="center" vertical="center"/>
    </xf>
    <xf numFmtId="165" fontId="158" fillId="14" borderId="22" xfId="2" applyNumberFormat="1" applyFont="1" applyFill="1" applyBorder="1" applyAlignment="1">
      <alignment horizontal="center" vertical="center"/>
    </xf>
    <xf numFmtId="172" fontId="191" fillId="7" borderId="26" xfId="2" applyNumberFormat="1" applyFont="1" applyFill="1" applyBorder="1" applyAlignment="1">
      <alignment horizontal="center" vertical="center" wrapText="1"/>
    </xf>
    <xf numFmtId="172" fontId="191" fillId="14" borderId="32" xfId="2" applyNumberFormat="1" applyFont="1" applyFill="1" applyBorder="1" applyAlignment="1">
      <alignment horizontal="center" vertical="center" wrapText="1"/>
    </xf>
    <xf numFmtId="0" fontId="40" fillId="6" borderId="26" xfId="2" applyFont="1" applyFill="1" applyBorder="1" applyAlignment="1">
      <alignment horizontal="centerContinuous" vertical="center"/>
    </xf>
    <xf numFmtId="172" fontId="68" fillId="6" borderId="77" xfId="1" applyNumberFormat="1" applyFont="1" applyFill="1" applyBorder="1" applyAlignment="1">
      <alignment horizontal="center" vertical="center"/>
    </xf>
    <xf numFmtId="172" fontId="68" fillId="6" borderId="9" xfId="1" applyNumberFormat="1" applyFont="1" applyFill="1" applyBorder="1" applyAlignment="1">
      <alignment horizontal="center" vertical="center"/>
    </xf>
    <xf numFmtId="172" fontId="190" fillId="6" borderId="77" xfId="1" applyNumberFormat="1" applyFont="1" applyFill="1" applyBorder="1" applyAlignment="1">
      <alignment horizontal="center" vertical="center"/>
    </xf>
    <xf numFmtId="172" fontId="68" fillId="6" borderId="26" xfId="1" applyNumberFormat="1" applyFont="1" applyFill="1" applyBorder="1" applyAlignment="1">
      <alignment horizontal="center" vertical="center"/>
    </xf>
    <xf numFmtId="172" fontId="68" fillId="6" borderId="32" xfId="1" applyNumberFormat="1" applyFont="1" applyFill="1" applyBorder="1" applyAlignment="1">
      <alignment horizontal="center" vertical="center"/>
    </xf>
    <xf numFmtId="172" fontId="191" fillId="6" borderId="26" xfId="1" applyNumberFormat="1" applyFont="1" applyFill="1" applyBorder="1" applyAlignment="1">
      <alignment horizontal="center" vertical="center"/>
    </xf>
    <xf numFmtId="172" fontId="68" fillId="6" borderId="78" xfId="1" applyNumberFormat="1" applyFont="1" applyFill="1" applyBorder="1" applyAlignment="1">
      <alignment horizontal="center" vertical="center"/>
    </xf>
    <xf numFmtId="172" fontId="68" fillId="6" borderId="88" xfId="1" applyNumberFormat="1" applyFont="1" applyFill="1" applyBorder="1" applyAlignment="1">
      <alignment horizontal="center" vertical="center"/>
    </xf>
    <xf numFmtId="172" fontId="153" fillId="6" borderId="80" xfId="1" applyNumberFormat="1" applyFont="1" applyFill="1" applyBorder="1" applyAlignment="1">
      <alignment horizontal="center" vertical="center"/>
    </xf>
    <xf numFmtId="172" fontId="153" fillId="6" borderId="77" xfId="1" applyNumberFormat="1" applyFont="1" applyFill="1" applyBorder="1" applyAlignment="1">
      <alignment horizontal="center" vertical="center"/>
    </xf>
    <xf numFmtId="172" fontId="153" fillId="6" borderId="9" xfId="1" applyNumberFormat="1" applyFont="1" applyFill="1" applyBorder="1" applyAlignment="1">
      <alignment horizontal="center" vertical="center"/>
    </xf>
    <xf numFmtId="172" fontId="372" fillId="6" borderId="77" xfId="1" applyNumberFormat="1" applyFont="1" applyFill="1" applyBorder="1" applyAlignment="1">
      <alignment horizontal="center" vertical="center"/>
    </xf>
    <xf numFmtId="172" fontId="153" fillId="6" borderId="33" xfId="1" applyNumberFormat="1" applyFont="1" applyFill="1" applyBorder="1" applyAlignment="1">
      <alignment horizontal="center" vertical="center"/>
    </xf>
    <xf numFmtId="172" fontId="153" fillId="6" borderId="26" xfId="1" applyNumberFormat="1" applyFont="1" applyFill="1" applyBorder="1" applyAlignment="1">
      <alignment horizontal="center" vertical="center"/>
    </xf>
    <xf numFmtId="172" fontId="153" fillId="6" borderId="32" xfId="1" applyNumberFormat="1" applyFont="1" applyFill="1" applyBorder="1" applyAlignment="1">
      <alignment horizontal="center" vertical="center"/>
    </xf>
    <xf numFmtId="0" fontId="153" fillId="6" borderId="63" xfId="1" applyFont="1" applyFill="1" applyBorder="1" applyAlignment="1">
      <alignment vertical="center"/>
    </xf>
    <xf numFmtId="172" fontId="153" fillId="6" borderId="81" xfId="1" applyNumberFormat="1" applyFont="1" applyFill="1" applyBorder="1" applyAlignment="1">
      <alignment horizontal="center" vertical="center"/>
    </xf>
    <xf numFmtId="172" fontId="153" fillId="6" borderId="78" xfId="1" applyNumberFormat="1" applyFont="1" applyFill="1" applyBorder="1" applyAlignment="1">
      <alignment horizontal="center" vertical="center"/>
    </xf>
    <xf numFmtId="172" fontId="153" fillId="6" borderId="88" xfId="1" applyNumberFormat="1" applyFont="1" applyFill="1" applyBorder="1" applyAlignment="1">
      <alignment horizontal="center" vertical="center"/>
    </xf>
    <xf numFmtId="172" fontId="228" fillId="20" borderId="33" xfId="2" applyNumberFormat="1" applyFont="1" applyFill="1" applyBorder="1" applyAlignment="1">
      <alignment horizontal="center" vertical="center" wrapText="1"/>
    </xf>
    <xf numFmtId="172" fontId="228" fillId="7" borderId="26" xfId="2" applyNumberFormat="1" applyFont="1" applyFill="1" applyBorder="1" applyAlignment="1">
      <alignment horizontal="center" vertical="center" wrapText="1"/>
    </xf>
    <xf numFmtId="172" fontId="228" fillId="14" borderId="32" xfId="2" applyNumberFormat="1" applyFont="1" applyFill="1" applyBorder="1" applyAlignment="1">
      <alignment horizontal="center" vertical="center" wrapText="1"/>
    </xf>
    <xf numFmtId="172" fontId="155" fillId="6" borderId="80" xfId="1" applyNumberFormat="1" applyFont="1" applyFill="1" applyBorder="1" applyAlignment="1">
      <alignment horizontal="center" vertical="center"/>
    </xf>
    <xf numFmtId="172" fontId="155" fillId="6" borderId="77" xfId="1" applyNumberFormat="1" applyFont="1" applyFill="1" applyBorder="1" applyAlignment="1">
      <alignment horizontal="center" vertical="center"/>
    </xf>
    <xf numFmtId="172" fontId="155" fillId="6" borderId="9" xfId="1" applyNumberFormat="1" applyFont="1" applyFill="1" applyBorder="1" applyAlignment="1">
      <alignment horizontal="center" vertical="center"/>
    </xf>
    <xf numFmtId="172" fontId="155" fillId="6" borderId="33" xfId="1" applyNumberFormat="1" applyFont="1" applyFill="1" applyBorder="1" applyAlignment="1">
      <alignment horizontal="center" vertical="center"/>
    </xf>
    <xf numFmtId="172" fontId="155" fillId="6" borderId="26" xfId="1" applyNumberFormat="1" applyFont="1" applyFill="1" applyBorder="1" applyAlignment="1">
      <alignment horizontal="center" vertical="center"/>
    </xf>
    <xf numFmtId="172" fontId="155" fillId="6" borderId="32" xfId="1" applyNumberFormat="1" applyFont="1" applyFill="1" applyBorder="1" applyAlignment="1">
      <alignment horizontal="center" vertical="center"/>
    </xf>
    <xf numFmtId="172" fontId="155" fillId="6" borderId="81" xfId="1" applyNumberFormat="1" applyFont="1" applyFill="1" applyBorder="1" applyAlignment="1">
      <alignment horizontal="center" vertical="center"/>
    </xf>
    <xf numFmtId="172" fontId="155" fillId="6" borderId="78" xfId="1" applyNumberFormat="1" applyFont="1" applyFill="1" applyBorder="1" applyAlignment="1">
      <alignment horizontal="center" vertical="center"/>
    </xf>
    <xf numFmtId="172" fontId="155" fillId="6" borderId="88" xfId="1" applyNumberFormat="1" applyFont="1" applyFill="1" applyBorder="1" applyAlignment="1">
      <alignment horizontal="center" vertical="center"/>
    </xf>
    <xf numFmtId="0" fontId="61" fillId="14" borderId="0" xfId="3" applyFont="1" applyFill="1" applyAlignment="1" applyProtection="1">
      <alignment vertical="center"/>
      <protection locked="0"/>
    </xf>
    <xf numFmtId="165" fontId="216" fillId="14" borderId="19" xfId="2" applyNumberFormat="1" applyFont="1" applyFill="1" applyBorder="1" applyAlignment="1">
      <alignment horizontal="center" vertical="center"/>
    </xf>
    <xf numFmtId="165" fontId="216" fillId="14" borderId="20" xfId="2" applyNumberFormat="1" applyFont="1" applyFill="1" applyBorder="1" applyAlignment="1">
      <alignment horizontal="center" vertical="center"/>
    </xf>
    <xf numFmtId="165" fontId="216" fillId="14" borderId="21" xfId="2" applyNumberFormat="1" applyFont="1" applyFill="1" applyBorder="1" applyAlignment="1">
      <alignment horizontal="center" vertical="center"/>
    </xf>
    <xf numFmtId="165" fontId="216" fillId="14" borderId="22" xfId="2" applyNumberFormat="1" applyFont="1" applyFill="1" applyBorder="1" applyAlignment="1">
      <alignment horizontal="center" vertical="center"/>
    </xf>
    <xf numFmtId="0" fontId="374" fillId="14" borderId="0" xfId="3" applyFont="1" applyFill="1" applyAlignment="1" applyProtection="1">
      <alignment vertical="center"/>
      <protection locked="0"/>
    </xf>
    <xf numFmtId="0" fontId="159" fillId="19" borderId="0" xfId="3" applyFont="1" applyFill="1" applyAlignment="1" applyProtection="1">
      <alignment vertical="center"/>
      <protection locked="0"/>
    </xf>
    <xf numFmtId="0" fontId="198" fillId="6" borderId="182" xfId="1" applyFont="1" applyFill="1" applyBorder="1" applyAlignment="1" applyProtection="1">
      <alignment horizontal="right" vertical="center"/>
      <protection locked="0"/>
    </xf>
    <xf numFmtId="1" fontId="153" fillId="13" borderId="252" xfId="1" applyNumberFormat="1" applyFont="1" applyFill="1" applyBorder="1" applyAlignment="1">
      <alignment horizontal="center" vertical="center"/>
    </xf>
    <xf numFmtId="0" fontId="33" fillId="13" borderId="212" xfId="2" applyFont="1" applyFill="1" applyBorder="1" applyAlignment="1">
      <alignment horizontal="right" vertical="center"/>
    </xf>
    <xf numFmtId="168" fontId="66" fillId="13" borderId="212" xfId="2" applyNumberFormat="1" applyFont="1" applyFill="1" applyBorder="1" applyAlignment="1">
      <alignment horizontal="centerContinuous" vertical="center"/>
    </xf>
    <xf numFmtId="165" fontId="156" fillId="14" borderId="19" xfId="2" applyNumberFormat="1" applyFont="1" applyFill="1" applyBorder="1" applyAlignment="1">
      <alignment horizontal="center" vertical="center"/>
    </xf>
    <xf numFmtId="165" fontId="156" fillId="14" borderId="20" xfId="2" applyNumberFormat="1" applyFont="1" applyFill="1" applyBorder="1" applyAlignment="1">
      <alignment horizontal="center" vertical="center"/>
    </xf>
    <xf numFmtId="165" fontId="156" fillId="14" borderId="21" xfId="2" applyNumberFormat="1" applyFont="1" applyFill="1" applyBorder="1" applyAlignment="1">
      <alignment horizontal="center" vertical="center"/>
    </xf>
    <xf numFmtId="165" fontId="156" fillId="14" borderId="22" xfId="2" applyNumberFormat="1" applyFont="1" applyFill="1" applyBorder="1" applyAlignment="1">
      <alignment horizontal="center" vertical="center"/>
    </xf>
    <xf numFmtId="0" fontId="150" fillId="6" borderId="32" xfId="2" applyFont="1" applyFill="1" applyBorder="1" applyAlignment="1">
      <alignment vertical="center"/>
    </xf>
    <xf numFmtId="0" fontId="153" fillId="6" borderId="56" xfId="1" applyFont="1" applyFill="1" applyBorder="1" applyAlignment="1">
      <alignment vertical="center" wrapText="1"/>
    </xf>
    <xf numFmtId="0" fontId="157" fillId="6" borderId="26" xfId="1" applyFont="1" applyFill="1" applyBorder="1" applyAlignment="1">
      <alignment horizontal="center" vertical="center" wrapText="1"/>
    </xf>
    <xf numFmtId="0" fontId="150" fillId="6" borderId="88" xfId="2" applyFont="1" applyFill="1" applyBorder="1" applyAlignment="1">
      <alignment vertical="center"/>
    </xf>
    <xf numFmtId="0" fontId="153" fillId="6" borderId="2" xfId="1" applyFont="1" applyFill="1" applyBorder="1" applyAlignment="1">
      <alignment vertical="center"/>
    </xf>
    <xf numFmtId="1" fontId="372" fillId="6" borderId="2" xfId="1" applyNumberFormat="1" applyFont="1" applyFill="1" applyBorder="1" applyAlignment="1">
      <alignment horizontal="center" vertical="center"/>
    </xf>
    <xf numFmtId="0" fontId="153" fillId="6" borderId="2" xfId="1" applyFont="1" applyFill="1" applyBorder="1" applyAlignment="1">
      <alignment horizontal="right" vertical="center"/>
    </xf>
    <xf numFmtId="2" fontId="372" fillId="6" borderId="2" xfId="1" applyNumberFormat="1" applyFont="1" applyFill="1" applyBorder="1" applyAlignment="1">
      <alignment horizontal="center" vertical="center"/>
    </xf>
    <xf numFmtId="0" fontId="372" fillId="6" borderId="2" xfId="1" applyFont="1" applyFill="1" applyBorder="1" applyAlignment="1">
      <alignment vertical="center"/>
    </xf>
    <xf numFmtId="0" fontId="150" fillId="6" borderId="68" xfId="2" applyFont="1" applyFill="1" applyBorder="1" applyAlignment="1">
      <alignment vertical="center"/>
    </xf>
    <xf numFmtId="0" fontId="150" fillId="6" borderId="44" xfId="2" applyFont="1" applyFill="1" applyBorder="1" applyAlignment="1">
      <alignment vertical="center"/>
    </xf>
    <xf numFmtId="0" fontId="153" fillId="6" borderId="0" xfId="1" applyFont="1" applyFill="1" applyAlignment="1">
      <alignment vertical="center"/>
    </xf>
    <xf numFmtId="1" fontId="158" fillId="6" borderId="0" xfId="1" applyNumberFormat="1" applyFont="1" applyFill="1" applyAlignment="1">
      <alignment horizontal="center" vertical="center"/>
    </xf>
    <xf numFmtId="172" fontId="153" fillId="6" borderId="0" xfId="1" applyNumberFormat="1" applyFont="1" applyFill="1" applyAlignment="1">
      <alignment vertical="center"/>
    </xf>
    <xf numFmtId="2" fontId="158" fillId="6" borderId="0" xfId="1" applyNumberFormat="1" applyFont="1" applyFill="1" applyAlignment="1">
      <alignment horizontal="center" vertical="center"/>
    </xf>
    <xf numFmtId="0" fontId="158" fillId="6" borderId="0" xfId="1" applyFont="1" applyFill="1" applyAlignment="1">
      <alignment vertical="center"/>
    </xf>
    <xf numFmtId="0" fontId="150" fillId="6" borderId="36" xfId="2" applyFont="1" applyFill="1" applyBorder="1" applyAlignment="1">
      <alignment vertical="center"/>
    </xf>
    <xf numFmtId="0" fontId="150" fillId="6" borderId="66" xfId="2" applyFont="1" applyFill="1" applyBorder="1" applyAlignment="1">
      <alignment vertical="center"/>
    </xf>
    <xf numFmtId="0" fontId="150" fillId="6" borderId="74" xfId="2" applyFont="1" applyFill="1" applyBorder="1" applyAlignment="1">
      <alignment vertical="center"/>
    </xf>
    <xf numFmtId="0" fontId="153" fillId="6" borderId="74" xfId="1" applyFont="1" applyFill="1" applyBorder="1" applyAlignment="1">
      <alignment vertical="center"/>
    </xf>
    <xf numFmtId="0" fontId="153" fillId="6" borderId="74" xfId="1" applyFont="1" applyFill="1" applyBorder="1" applyAlignment="1">
      <alignment horizontal="center" vertical="center"/>
    </xf>
    <xf numFmtId="2" fontId="153" fillId="6" borderId="74" xfId="1" applyNumberFormat="1" applyFont="1" applyFill="1" applyBorder="1" applyAlignment="1">
      <alignment horizontal="center" vertical="center"/>
    </xf>
    <xf numFmtId="0" fontId="150" fillId="6" borderId="76" xfId="2" applyFont="1" applyFill="1" applyBorder="1" applyAlignment="1">
      <alignment vertical="center"/>
    </xf>
    <xf numFmtId="0" fontId="47" fillId="6" borderId="78" xfId="1" applyFont="1" applyFill="1" applyBorder="1" applyAlignment="1">
      <alignment horizontal="center" vertical="center"/>
    </xf>
    <xf numFmtId="0" fontId="67" fillId="6" borderId="44" xfId="2" applyFont="1" applyFill="1" applyBorder="1" applyAlignment="1">
      <alignment horizontal="right" vertical="center"/>
    </xf>
    <xf numFmtId="0" fontId="67" fillId="6" borderId="17" xfId="2" applyFont="1" applyFill="1" applyBorder="1" applyAlignment="1">
      <alignment horizontal="right" vertical="center"/>
    </xf>
    <xf numFmtId="0" fontId="67" fillId="6" borderId="66" xfId="2" applyFont="1" applyFill="1" applyBorder="1" applyAlignment="1">
      <alignment horizontal="right" vertical="center"/>
    </xf>
    <xf numFmtId="0" fontId="67" fillId="6" borderId="69" xfId="2" applyFont="1" applyFill="1" applyBorder="1" applyAlignment="1">
      <alignment horizontal="right" vertical="center"/>
    </xf>
    <xf numFmtId="0" fontId="155" fillId="20" borderId="254" xfId="2" applyFont="1" applyFill="1" applyBorder="1" applyAlignment="1">
      <alignment horizontal="center" vertical="center" wrapText="1"/>
    </xf>
    <xf numFmtId="0" fontId="155" fillId="7" borderId="60" xfId="2" applyFont="1" applyFill="1" applyBorder="1" applyAlignment="1">
      <alignment horizontal="center" vertical="center" wrapText="1"/>
    </xf>
    <xf numFmtId="0" fontId="155" fillId="14" borderId="72" xfId="2" applyFont="1" applyFill="1" applyBorder="1" applyAlignment="1">
      <alignment horizontal="center" vertical="center" wrapText="1"/>
    </xf>
    <xf numFmtId="0" fontId="155" fillId="24" borderId="72" xfId="2" applyFont="1" applyFill="1" applyBorder="1" applyAlignment="1">
      <alignment horizontal="center" vertical="center" wrapText="1"/>
    </xf>
    <xf numFmtId="0" fontId="155" fillId="24" borderId="60" xfId="2" applyFont="1" applyFill="1" applyBorder="1" applyAlignment="1">
      <alignment horizontal="center" vertical="center" wrapText="1"/>
    </xf>
    <xf numFmtId="0" fontId="163" fillId="6" borderId="72" xfId="2" applyFont="1" applyFill="1" applyBorder="1" applyAlignment="1">
      <alignment horizontal="centerContinuous" vertical="center"/>
    </xf>
    <xf numFmtId="0" fontId="163" fillId="6" borderId="190" xfId="2" applyFont="1" applyFill="1" applyBorder="1" applyAlignment="1">
      <alignment horizontal="centerContinuous" vertical="center"/>
    </xf>
    <xf numFmtId="0" fontId="88" fillId="16" borderId="0" xfId="3" applyFont="1" applyFill="1" applyAlignment="1">
      <alignment horizontal="left" vertical="center"/>
    </xf>
    <xf numFmtId="0" fontId="137" fillId="16" borderId="0" xfId="3" applyFont="1" applyFill="1" applyAlignment="1">
      <alignment horizontal="left" vertical="center"/>
    </xf>
    <xf numFmtId="0" fontId="47" fillId="8" borderId="33" xfId="1" applyFont="1" applyFill="1" applyBorder="1" applyAlignment="1">
      <alignment horizontal="center" vertical="center"/>
    </xf>
    <xf numFmtId="0" fontId="177" fillId="16" borderId="0" xfId="2" applyFont="1" applyFill="1" applyAlignment="1">
      <alignment horizontal="left" vertical="center"/>
    </xf>
    <xf numFmtId="0" fontId="88" fillId="16" borderId="0" xfId="3" applyFont="1" applyFill="1" applyAlignment="1">
      <alignment horizontal="centerContinuous" vertical="center"/>
    </xf>
    <xf numFmtId="0" fontId="368" fillId="16" borderId="0" xfId="2" applyFont="1" applyFill="1" applyAlignment="1">
      <alignment horizontal="right" vertical="center"/>
    </xf>
    <xf numFmtId="0" fontId="88" fillId="16" borderId="0" xfId="3" applyFont="1" applyFill="1" applyAlignment="1">
      <alignment horizontal="right" vertical="center"/>
    </xf>
    <xf numFmtId="0" fontId="88" fillId="16" borderId="13" xfId="3" applyFont="1" applyFill="1" applyBorder="1" applyAlignment="1">
      <alignment horizontal="right" vertical="center"/>
    </xf>
    <xf numFmtId="0" fontId="150" fillId="6" borderId="0" xfId="2" applyFont="1" applyFill="1" applyAlignment="1">
      <alignment horizontal="centerContinuous" vertical="center"/>
    </xf>
    <xf numFmtId="0" fontId="163" fillId="13" borderId="0" xfId="1" applyFont="1" applyFill="1" applyAlignment="1">
      <alignment vertical="center"/>
    </xf>
    <xf numFmtId="0" fontId="163" fillId="13" borderId="0" xfId="1" applyFont="1" applyFill="1" applyAlignment="1">
      <alignment horizontal="center" vertical="center"/>
    </xf>
    <xf numFmtId="0" fontId="218" fillId="6" borderId="0" xfId="3" applyFont="1" applyFill="1" applyAlignment="1">
      <alignment horizontal="left" vertical="center"/>
    </xf>
    <xf numFmtId="0" fontId="75" fillId="23" borderId="0" xfId="3" applyFont="1" applyFill="1" applyAlignment="1">
      <alignment horizontal="right" vertical="center"/>
    </xf>
    <xf numFmtId="171" fontId="155" fillId="13" borderId="174" xfId="1" applyNumberFormat="1" applyFont="1" applyFill="1" applyBorder="1" applyAlignment="1">
      <alignment horizontal="right" vertical="center"/>
    </xf>
    <xf numFmtId="173" fontId="155" fillId="13" borderId="174" xfId="1" applyNumberFormat="1" applyFont="1" applyFill="1" applyBorder="1" applyAlignment="1">
      <alignment horizontal="left" vertical="center"/>
    </xf>
    <xf numFmtId="1" fontId="47" fillId="13" borderId="106" xfId="1" applyNumberFormat="1" applyFont="1" applyFill="1" applyBorder="1" applyAlignment="1">
      <alignment horizontal="center" vertical="center"/>
    </xf>
    <xf numFmtId="1" fontId="47" fillId="13" borderId="40" xfId="1" applyNumberFormat="1" applyFont="1" applyFill="1" applyBorder="1" applyAlignment="1">
      <alignment horizontal="center" vertical="center"/>
    </xf>
    <xf numFmtId="1" fontId="47" fillId="13" borderId="252" xfId="1" applyNumberFormat="1" applyFont="1" applyFill="1" applyBorder="1" applyAlignment="1">
      <alignment horizontal="center" vertical="center"/>
    </xf>
    <xf numFmtId="0" fontId="153" fillId="13" borderId="106" xfId="2" applyFont="1" applyFill="1" applyBorder="1" applyAlignment="1">
      <alignment horizontal="center" vertical="center" wrapText="1"/>
    </xf>
    <xf numFmtId="0" fontId="153" fillId="13" borderId="40" xfId="2" applyFont="1" applyFill="1" applyBorder="1" applyAlignment="1">
      <alignment horizontal="center" vertical="center" wrapText="1"/>
    </xf>
    <xf numFmtId="0" fontId="153" fillId="13" borderId="252" xfId="2" applyFont="1" applyFill="1" applyBorder="1" applyAlignment="1">
      <alignment horizontal="center" vertical="center" wrapText="1"/>
    </xf>
    <xf numFmtId="0" fontId="150" fillId="13" borderId="106" xfId="2" applyFont="1" applyFill="1" applyBorder="1" applyAlignment="1">
      <alignment horizontal="center" vertical="center" wrapText="1"/>
    </xf>
    <xf numFmtId="0" fontId="150" fillId="13" borderId="40" xfId="2" applyFont="1" applyFill="1" applyBorder="1" applyAlignment="1">
      <alignment horizontal="center" vertical="center" wrapText="1"/>
    </xf>
    <xf numFmtId="0" fontId="150" fillId="13" borderId="252" xfId="2" applyFont="1" applyFill="1" applyBorder="1" applyAlignment="1">
      <alignment horizontal="center" vertical="center" wrapText="1"/>
    </xf>
    <xf numFmtId="0" fontId="150" fillId="0" borderId="111" xfId="0" applyFont="1" applyBorder="1" applyAlignment="1">
      <alignment horizontal="center"/>
    </xf>
    <xf numFmtId="0" fontId="150" fillId="0" borderId="112" xfId="0" applyFont="1" applyBorder="1" applyAlignment="1">
      <alignment horizontal="center"/>
    </xf>
    <xf numFmtId="0" fontId="150" fillId="0" borderId="96" xfId="0" applyFont="1" applyBorder="1" applyAlignment="1">
      <alignment horizontal="center"/>
    </xf>
    <xf numFmtId="165" fontId="4" fillId="13" borderId="106" xfId="1" applyNumberFormat="1" applyFont="1" applyFill="1" applyBorder="1" applyAlignment="1" applyProtection="1">
      <alignment horizontal="center" vertical="center"/>
      <protection locked="0"/>
    </xf>
    <xf numFmtId="165" fontId="4" fillId="13" borderId="40" xfId="1" applyNumberFormat="1" applyFont="1" applyFill="1" applyBorder="1" applyAlignment="1" applyProtection="1">
      <alignment horizontal="center" vertical="center"/>
      <protection locked="0"/>
    </xf>
    <xf numFmtId="165" fontId="4" fillId="13" borderId="252" xfId="1" applyNumberFormat="1" applyFont="1" applyFill="1" applyBorder="1" applyAlignment="1" applyProtection="1">
      <alignment horizontal="center" vertical="center"/>
      <protection locked="0"/>
    </xf>
    <xf numFmtId="2" fontId="150" fillId="13" borderId="111" xfId="1" applyNumberFormat="1" applyFont="1" applyFill="1" applyBorder="1" applyAlignment="1">
      <alignment horizontal="center" vertical="center"/>
    </xf>
    <xf numFmtId="2" fontId="150" fillId="13" borderId="112" xfId="1" applyNumberFormat="1" applyFont="1" applyFill="1" applyBorder="1" applyAlignment="1">
      <alignment horizontal="center" vertical="center"/>
    </xf>
    <xf numFmtId="2" fontId="150" fillId="13" borderId="96" xfId="1" applyNumberFormat="1" applyFont="1" applyFill="1" applyBorder="1" applyAlignment="1">
      <alignment horizontal="center" vertical="center"/>
    </xf>
    <xf numFmtId="165" fontId="150" fillId="13" borderId="19" xfId="0" applyNumberFormat="1" applyFont="1" applyFill="1" applyBorder="1" applyAlignment="1">
      <alignment horizontal="center" vertical="center"/>
    </xf>
    <xf numFmtId="165" fontId="150" fillId="13" borderId="40" xfId="0" applyNumberFormat="1" applyFont="1" applyFill="1" applyBorder="1" applyAlignment="1">
      <alignment horizontal="center" vertical="center"/>
    </xf>
    <xf numFmtId="165" fontId="150" fillId="13" borderId="253" xfId="0" applyNumberFormat="1" applyFont="1" applyFill="1" applyBorder="1" applyAlignment="1">
      <alignment horizontal="center" vertical="center"/>
    </xf>
    <xf numFmtId="0" fontId="150" fillId="13" borderId="94" xfId="0" applyFont="1" applyFill="1" applyBorder="1" applyAlignment="1">
      <alignment horizontal="center" vertical="center"/>
    </xf>
    <xf numFmtId="0" fontId="150" fillId="13" borderId="95" xfId="0" applyFont="1" applyFill="1" applyBorder="1" applyAlignment="1">
      <alignment horizontal="center" vertical="center"/>
    </xf>
    <xf numFmtId="0" fontId="150" fillId="13" borderId="96" xfId="0" applyFont="1" applyFill="1" applyBorder="1" applyAlignment="1">
      <alignment horizontal="center" vertical="center"/>
    </xf>
    <xf numFmtId="165" fontId="163" fillId="0" borderId="106" xfId="0" applyNumberFormat="1" applyFont="1" applyBorder="1" applyAlignment="1">
      <alignment horizontal="center"/>
    </xf>
    <xf numFmtId="165" fontId="163" fillId="0" borderId="40" xfId="0" applyNumberFormat="1" applyFont="1" applyBorder="1" applyAlignment="1">
      <alignment horizontal="center"/>
    </xf>
    <xf numFmtId="165" fontId="163" fillId="0" borderId="252" xfId="0" applyNumberFormat="1" applyFont="1" applyBorder="1" applyAlignment="1">
      <alignment horizontal="center"/>
    </xf>
    <xf numFmtId="0" fontId="163" fillId="13" borderId="106" xfId="2" applyFont="1" applyFill="1" applyBorder="1" applyAlignment="1">
      <alignment horizontal="center" vertical="center"/>
    </xf>
    <xf numFmtId="0" fontId="163" fillId="13" borderId="40" xfId="2" applyFont="1" applyFill="1" applyBorder="1" applyAlignment="1">
      <alignment horizontal="center" vertical="center"/>
    </xf>
    <xf numFmtId="0" fontId="163" fillId="13" borderId="252" xfId="2" applyFont="1" applyFill="1" applyBorder="1" applyAlignment="1">
      <alignment horizontal="center" vertical="center"/>
    </xf>
    <xf numFmtId="165" fontId="45" fillId="6" borderId="169" xfId="1" applyNumberFormat="1" applyFont="1" applyFill="1" applyBorder="1" applyAlignment="1" applyProtection="1">
      <alignment horizontal="center" vertical="center"/>
      <protection locked="0"/>
    </xf>
    <xf numFmtId="165" fontId="45" fillId="6" borderId="107" xfId="1" applyNumberFormat="1" applyFont="1" applyFill="1" applyBorder="1" applyAlignment="1" applyProtection="1">
      <alignment horizontal="center" vertical="center"/>
      <protection locked="0"/>
    </xf>
    <xf numFmtId="165" fontId="45" fillId="6" borderId="43" xfId="1" applyNumberFormat="1" applyFont="1" applyFill="1" applyBorder="1" applyAlignment="1" applyProtection="1">
      <alignment horizontal="center" vertical="center"/>
      <protection locked="0"/>
    </xf>
    <xf numFmtId="1" fontId="271" fillId="6" borderId="90" xfId="1" applyNumberFormat="1" applyFont="1" applyFill="1" applyBorder="1" applyAlignment="1" applyProtection="1">
      <alignment horizontal="center" vertical="center"/>
      <protection locked="0"/>
    </xf>
    <xf numFmtId="1" fontId="271" fillId="6" borderId="91" xfId="1" applyNumberFormat="1" applyFont="1" applyFill="1" applyBorder="1" applyAlignment="1" applyProtection="1">
      <alignment horizontal="center" vertical="center"/>
      <protection locked="0"/>
    </xf>
    <xf numFmtId="1" fontId="271" fillId="6" borderId="92" xfId="1" applyNumberFormat="1" applyFont="1" applyFill="1" applyBorder="1" applyAlignment="1" applyProtection="1">
      <alignment horizontal="center" vertical="center"/>
      <protection locked="0"/>
    </xf>
    <xf numFmtId="165" fontId="45" fillId="6" borderId="94" xfId="1" applyNumberFormat="1" applyFont="1" applyFill="1" applyBorder="1" applyAlignment="1" applyProtection="1">
      <alignment horizontal="center" vertical="center"/>
      <protection locked="0"/>
    </xf>
    <xf numFmtId="165" fontId="45" fillId="6" borderId="95" xfId="1" applyNumberFormat="1" applyFont="1" applyFill="1" applyBorder="1" applyAlignment="1" applyProtection="1">
      <alignment horizontal="center" vertical="center"/>
      <protection locked="0"/>
    </xf>
    <xf numFmtId="165" fontId="45" fillId="6" borderId="96" xfId="1" applyNumberFormat="1" applyFont="1" applyFill="1" applyBorder="1" applyAlignment="1" applyProtection="1">
      <alignment horizontal="center" vertical="center"/>
      <protection locked="0"/>
    </xf>
    <xf numFmtId="165" fontId="271" fillId="13" borderId="41" xfId="1" applyNumberFormat="1" applyFont="1" applyFill="1" applyBorder="1" applyAlignment="1" applyProtection="1">
      <alignment horizontal="center" vertical="center"/>
      <protection locked="0"/>
    </xf>
    <xf numFmtId="165" fontId="271" fillId="13" borderId="25" xfId="1" applyNumberFormat="1" applyFont="1" applyFill="1" applyBorder="1" applyAlignment="1" applyProtection="1">
      <alignment horizontal="center" vertical="center"/>
      <protection locked="0"/>
    </xf>
    <xf numFmtId="165" fontId="271" fillId="13" borderId="42" xfId="1" applyNumberFormat="1" applyFont="1" applyFill="1" applyBorder="1" applyAlignment="1" applyProtection="1">
      <alignment horizontal="center" vertical="center"/>
      <protection locked="0"/>
    </xf>
    <xf numFmtId="0" fontId="192" fillId="13" borderId="0" xfId="2" applyFont="1" applyFill="1" applyAlignment="1">
      <alignment horizontal="right" vertical="center"/>
    </xf>
    <xf numFmtId="165" fontId="155" fillId="6" borderId="19" xfId="2" applyNumberFormat="1" applyFont="1" applyFill="1" applyBorder="1" applyAlignment="1">
      <alignment horizontal="center" vertical="center"/>
    </xf>
    <xf numFmtId="165" fontId="155" fillId="6" borderId="20" xfId="2" applyNumberFormat="1" applyFont="1" applyFill="1" applyBorder="1" applyAlignment="1">
      <alignment horizontal="center" vertical="center"/>
    </xf>
    <xf numFmtId="165" fontId="155" fillId="6" borderId="21" xfId="2" applyNumberFormat="1" applyFont="1" applyFill="1" applyBorder="1" applyAlignment="1">
      <alignment horizontal="center" vertical="center"/>
    </xf>
    <xf numFmtId="165" fontId="155" fillId="6" borderId="22" xfId="2" applyNumberFormat="1" applyFont="1" applyFill="1" applyBorder="1" applyAlignment="1">
      <alignment horizontal="center" vertical="center"/>
    </xf>
    <xf numFmtId="1" fontId="155" fillId="6" borderId="16" xfId="2" applyNumberFormat="1" applyFont="1" applyFill="1" applyBorder="1" applyAlignment="1">
      <alignment horizontal="center" vertical="center"/>
    </xf>
    <xf numFmtId="166" fontId="153" fillId="6" borderId="0" xfId="2" applyNumberFormat="1" applyFont="1" applyFill="1" applyAlignment="1">
      <alignment horizontal="centerContinuous" vertical="center"/>
    </xf>
    <xf numFmtId="0" fontId="153" fillId="6" borderId="0" xfId="2" applyFont="1" applyFill="1" applyAlignment="1">
      <alignment horizontal="center" vertical="center"/>
    </xf>
    <xf numFmtId="165" fontId="150" fillId="6" borderId="0" xfId="2" applyNumberFormat="1" applyFont="1" applyFill="1" applyAlignment="1">
      <alignment horizontal="center" vertical="center"/>
    </xf>
    <xf numFmtId="0" fontId="150" fillId="6" borderId="19" xfId="2" applyFont="1" applyFill="1" applyBorder="1" applyAlignment="1">
      <alignment horizontal="center" vertical="center"/>
    </xf>
    <xf numFmtId="0" fontId="150" fillId="6" borderId="17" xfId="2" applyFont="1" applyFill="1" applyBorder="1" applyAlignment="1">
      <alignment horizontal="center" vertical="center"/>
    </xf>
    <xf numFmtId="0" fontId="150" fillId="6" borderId="16" xfId="2" applyFont="1" applyFill="1" applyBorder="1" applyAlignment="1">
      <alignment horizontal="center" vertical="center"/>
    </xf>
    <xf numFmtId="165" fontId="150" fillId="6" borderId="19" xfId="2" applyNumberFormat="1" applyFont="1" applyFill="1" applyBorder="1" applyAlignment="1">
      <alignment horizontal="center" vertical="center"/>
    </xf>
    <xf numFmtId="2" fontId="150" fillId="6" borderId="0" xfId="2" applyNumberFormat="1" applyFont="1" applyFill="1" applyAlignment="1">
      <alignment horizontal="center" vertical="center"/>
    </xf>
    <xf numFmtId="2" fontId="150" fillId="6" borderId="0" xfId="2" applyNumberFormat="1" applyFont="1" applyFill="1" applyAlignment="1">
      <alignment horizontal="left" vertical="center"/>
    </xf>
    <xf numFmtId="0" fontId="150" fillId="6" borderId="0" xfId="2" applyFont="1" applyFill="1" applyAlignment="1">
      <alignment horizontal="right" vertical="center"/>
    </xf>
    <xf numFmtId="0" fontId="163" fillId="6" borderId="46" xfId="2" applyFont="1" applyFill="1" applyBorder="1" applyAlignment="1">
      <alignment horizontal="right" vertical="center"/>
    </xf>
    <xf numFmtId="168" fontId="155" fillId="6" borderId="46" xfId="2" applyNumberFormat="1" applyFont="1" applyFill="1" applyBorder="1" applyAlignment="1">
      <alignment horizontal="centerContinuous" vertical="center"/>
    </xf>
    <xf numFmtId="0" fontId="155" fillId="6" borderId="47" xfId="2" applyFont="1" applyFill="1" applyBorder="1" applyAlignment="1">
      <alignment horizontal="centerContinuous" vertical="center"/>
    </xf>
    <xf numFmtId="0" fontId="163" fillId="6" borderId="46" xfId="2" applyFont="1" applyFill="1" applyBorder="1" applyAlignment="1">
      <alignment vertical="center"/>
    </xf>
    <xf numFmtId="165" fontId="163" fillId="6" borderId="46" xfId="2" applyNumberFormat="1" applyFont="1" applyFill="1" applyBorder="1" applyAlignment="1">
      <alignment horizontal="center" vertical="center"/>
    </xf>
    <xf numFmtId="1" fontId="163" fillId="6" borderId="48" xfId="2" applyNumberFormat="1" applyFont="1" applyFill="1" applyBorder="1" applyAlignment="1">
      <alignment horizontal="left" vertical="center"/>
    </xf>
    <xf numFmtId="165" fontId="150" fillId="6" borderId="16" xfId="2" applyNumberFormat="1" applyFont="1" applyFill="1" applyBorder="1" applyAlignment="1">
      <alignment horizontal="center" vertical="center"/>
    </xf>
    <xf numFmtId="0" fontId="33" fillId="13" borderId="0" xfId="2" applyFont="1" applyFill="1" applyAlignment="1">
      <alignment horizontal="left" vertical="center"/>
    </xf>
    <xf numFmtId="165" fontId="40" fillId="13" borderId="0" xfId="2" applyNumberFormat="1" applyFont="1" applyFill="1" applyAlignment="1">
      <alignment horizontal="center" vertical="center"/>
    </xf>
    <xf numFmtId="1" fontId="33" fillId="13" borderId="0" xfId="2" applyNumberFormat="1" applyFont="1" applyFill="1" applyAlignment="1">
      <alignment horizontal="left" vertical="center"/>
    </xf>
    <xf numFmtId="171" fontId="155" fillId="13" borderId="173" xfId="1" applyNumberFormat="1" applyFont="1" applyFill="1" applyBorder="1" applyAlignment="1">
      <alignment horizontal="right" vertical="center"/>
    </xf>
    <xf numFmtId="0" fontId="378" fillId="13" borderId="0" xfId="1" applyFont="1" applyFill="1" applyAlignment="1">
      <alignment vertical="center"/>
    </xf>
    <xf numFmtId="0" fontId="379" fillId="13" borderId="0" xfId="1" applyFont="1" applyFill="1" applyAlignment="1">
      <alignment vertical="center"/>
    </xf>
    <xf numFmtId="0" fontId="75" fillId="23" borderId="245" xfId="3" applyFont="1" applyFill="1" applyBorder="1" applyAlignment="1">
      <alignment vertical="center"/>
    </xf>
    <xf numFmtId="0" fontId="40" fillId="13" borderId="131" xfId="1" applyFont="1" applyFill="1" applyBorder="1" applyAlignment="1">
      <alignment vertical="center"/>
    </xf>
    <xf numFmtId="0" fontId="40" fillId="13" borderId="131" xfId="3" applyFont="1" applyFill="1" applyBorder="1"/>
    <xf numFmtId="0" fontId="153" fillId="6" borderId="131" xfId="2" applyFont="1" applyFill="1" applyBorder="1" applyAlignment="1">
      <alignment horizontal="centerContinuous" vertical="center"/>
    </xf>
    <xf numFmtId="1" fontId="150" fillId="6" borderId="131" xfId="2" applyNumberFormat="1" applyFont="1" applyFill="1" applyBorder="1" applyAlignment="1">
      <alignment horizontal="left" vertical="center"/>
    </xf>
    <xf numFmtId="0" fontId="68" fillId="8" borderId="257" xfId="1" applyFont="1" applyFill="1" applyBorder="1" applyAlignment="1">
      <alignment horizontal="centerContinuous" vertical="center"/>
    </xf>
    <xf numFmtId="0" fontId="68" fillId="9" borderId="258" xfId="1" applyFont="1" applyFill="1" applyBorder="1" applyAlignment="1">
      <alignment horizontal="centerContinuous" vertical="center"/>
    </xf>
    <xf numFmtId="0" fontId="68" fillId="10" borderId="257" xfId="1" applyFont="1" applyFill="1" applyBorder="1" applyAlignment="1">
      <alignment horizontal="centerContinuous" vertical="center"/>
    </xf>
    <xf numFmtId="0" fontId="187" fillId="11" borderId="257" xfId="1" applyFont="1" applyFill="1" applyBorder="1" applyAlignment="1">
      <alignment horizontal="centerContinuous" vertical="center"/>
    </xf>
    <xf numFmtId="0" fontId="187" fillId="12" borderId="259" xfId="1" applyFont="1" applyFill="1" applyBorder="1" applyAlignment="1">
      <alignment horizontal="centerContinuous" vertical="center"/>
    </xf>
    <xf numFmtId="0" fontId="188" fillId="6" borderId="257" xfId="1" applyFont="1" applyFill="1" applyBorder="1" applyAlignment="1">
      <alignment horizontal="centerContinuous" vertical="center"/>
    </xf>
    <xf numFmtId="0" fontId="33" fillId="6" borderId="192" xfId="2" applyFont="1" applyFill="1" applyBorder="1" applyAlignment="1">
      <alignment vertical="center"/>
    </xf>
    <xf numFmtId="0" fontId="150" fillId="6" borderId="131" xfId="2" applyFont="1" applyFill="1" applyBorder="1" applyAlignment="1">
      <alignment horizontal="left" vertical="center"/>
    </xf>
    <xf numFmtId="0" fontId="33" fillId="13" borderId="245" xfId="2" applyFont="1" applyFill="1" applyBorder="1" applyAlignment="1">
      <alignment horizontal="left" vertical="center"/>
    </xf>
    <xf numFmtId="0" fontId="33" fillId="13" borderId="212" xfId="2" applyFont="1" applyFill="1" applyBorder="1" applyAlignment="1">
      <alignment vertical="center"/>
    </xf>
    <xf numFmtId="0" fontId="40" fillId="13" borderId="152" xfId="1" applyFont="1" applyFill="1" applyBorder="1" applyAlignment="1">
      <alignment vertical="center"/>
    </xf>
    <xf numFmtId="172" fontId="158" fillId="6" borderId="25" xfId="1" applyNumberFormat="1" applyFont="1" applyFill="1" applyBorder="1" applyAlignment="1">
      <alignment horizontal="center" vertical="center"/>
    </xf>
    <xf numFmtId="0" fontId="375" fillId="6" borderId="25" xfId="1" applyFont="1" applyFill="1" applyBorder="1" applyAlignment="1">
      <alignment horizontal="center" vertical="center" wrapText="1"/>
    </xf>
    <xf numFmtId="0" fontId="214" fillId="3" borderId="24" xfId="1" applyFont="1" applyFill="1" applyBorder="1" applyAlignment="1" applyProtection="1">
      <alignment horizontal="center" vertical="center"/>
      <protection locked="0"/>
    </xf>
    <xf numFmtId="0" fontId="215" fillId="13" borderId="25" xfId="1" applyFont="1" applyFill="1" applyBorder="1" applyAlignment="1" applyProtection="1">
      <alignment horizontal="center" vertical="center"/>
      <protection locked="0"/>
    </xf>
    <xf numFmtId="0" fontId="215" fillId="13" borderId="42" xfId="1" applyFont="1" applyFill="1" applyBorder="1" applyAlignment="1" applyProtection="1">
      <alignment horizontal="center" vertical="center"/>
      <protection locked="0"/>
    </xf>
    <xf numFmtId="0" fontId="214" fillId="3" borderId="41" xfId="1" applyFont="1" applyFill="1" applyBorder="1" applyAlignment="1" applyProtection="1">
      <alignment horizontal="center" vertical="center"/>
      <protection locked="0"/>
    </xf>
    <xf numFmtId="0" fontId="216" fillId="13" borderId="262" xfId="2" applyFont="1" applyFill="1" applyBorder="1" applyAlignment="1">
      <alignment horizontal="center" vertical="center" wrapText="1"/>
    </xf>
    <xf numFmtId="0" fontId="155" fillId="21" borderId="262" xfId="2" applyFont="1" applyFill="1" applyBorder="1" applyAlignment="1">
      <alignment horizontal="center" vertical="center" wrapText="1"/>
    </xf>
    <xf numFmtId="0" fontId="155" fillId="22" borderId="263" xfId="2" applyFont="1" applyFill="1" applyBorder="1" applyAlignment="1">
      <alignment horizontal="center" vertical="center" wrapText="1"/>
    </xf>
    <xf numFmtId="0" fontId="43" fillId="0" borderId="0" xfId="1" applyFont="1" applyAlignment="1">
      <alignment vertical="center"/>
    </xf>
    <xf numFmtId="172" fontId="158" fillId="20" borderId="56" xfId="2" applyNumberFormat="1" applyFont="1" applyFill="1" applyBorder="1" applyAlignment="1">
      <alignment horizontal="center" vertical="center" wrapText="1"/>
    </xf>
    <xf numFmtId="0" fontId="150" fillId="6" borderId="26" xfId="2" applyFont="1" applyFill="1" applyBorder="1" applyAlignment="1">
      <alignment horizontal="centerContinuous" vertical="center"/>
    </xf>
    <xf numFmtId="0" fontId="150" fillId="6" borderId="55" xfId="2" applyFont="1" applyFill="1" applyBorder="1" applyAlignment="1">
      <alignment horizontal="center" vertical="center"/>
    </xf>
    <xf numFmtId="172" fontId="153" fillId="6" borderId="99" xfId="1" applyNumberFormat="1" applyFont="1" applyFill="1" applyBorder="1" applyAlignment="1">
      <alignment horizontal="center" vertical="center"/>
    </xf>
    <xf numFmtId="0" fontId="157" fillId="6" borderId="57" xfId="1" applyFont="1" applyFill="1" applyBorder="1" applyAlignment="1">
      <alignment horizontal="center" vertical="center" wrapText="1"/>
    </xf>
    <xf numFmtId="172" fontId="153" fillId="6" borderId="56" xfId="1" applyNumberFormat="1" applyFont="1" applyFill="1" applyBorder="1" applyAlignment="1">
      <alignment horizontal="center" vertical="center"/>
    </xf>
    <xf numFmtId="172" fontId="158" fillId="6" borderId="26" xfId="1" applyNumberFormat="1" applyFont="1" applyFill="1" applyBorder="1" applyAlignment="1">
      <alignment horizontal="center" vertical="center"/>
    </xf>
    <xf numFmtId="0" fontId="375" fillId="6" borderId="57" xfId="1" applyFont="1" applyFill="1" applyBorder="1" applyAlignment="1">
      <alignment horizontal="center" vertical="center" wrapText="1"/>
    </xf>
    <xf numFmtId="172" fontId="153" fillId="6" borderId="255" xfId="1" applyNumberFormat="1" applyFont="1" applyFill="1" applyBorder="1" applyAlignment="1">
      <alignment horizontal="center" vertical="center"/>
    </xf>
    <xf numFmtId="172" fontId="153" fillId="6" borderId="97" xfId="1" applyNumberFormat="1" applyFont="1" applyFill="1" applyBorder="1" applyAlignment="1">
      <alignment horizontal="center" vertical="center"/>
    </xf>
    <xf numFmtId="172" fontId="153" fillId="6" borderId="141" xfId="1" applyNumberFormat="1" applyFont="1" applyFill="1" applyBorder="1" applyAlignment="1">
      <alignment horizontal="center" vertical="center"/>
    </xf>
    <xf numFmtId="0" fontId="153" fillId="6" borderId="256" xfId="1" applyFont="1" applyFill="1" applyBorder="1" applyAlignment="1">
      <alignment horizontal="center" vertical="center"/>
    </xf>
    <xf numFmtId="0" fontId="64" fillId="16" borderId="264" xfId="1" applyFont="1" applyFill="1" applyBorder="1" applyAlignment="1">
      <alignment vertical="center"/>
    </xf>
    <xf numFmtId="0" fontId="187" fillId="12" borderId="257" xfId="1" applyFont="1" applyFill="1" applyBorder="1" applyAlignment="1">
      <alignment horizontal="centerContinuous" vertical="center"/>
    </xf>
    <xf numFmtId="0" fontId="188" fillId="6" borderId="265" xfId="1" applyFont="1" applyFill="1" applyBorder="1" applyAlignment="1">
      <alignment horizontal="centerContinuous" vertical="center"/>
    </xf>
    <xf numFmtId="0" fontId="65" fillId="16" borderId="266" xfId="1" applyFont="1" applyFill="1" applyBorder="1" applyAlignment="1">
      <alignment vertical="center"/>
    </xf>
    <xf numFmtId="0" fontId="33" fillId="6" borderId="84" xfId="2" applyFont="1" applyFill="1" applyBorder="1" applyAlignment="1">
      <alignment vertical="center"/>
    </xf>
    <xf numFmtId="0" fontId="67" fillId="6" borderId="267" xfId="1" applyFont="1" applyFill="1" applyBorder="1" applyAlignment="1">
      <alignment vertical="center" wrapText="1"/>
    </xf>
    <xf numFmtId="0" fontId="67" fillId="6" borderId="268" xfId="1" applyFont="1" applyFill="1" applyBorder="1" applyAlignment="1">
      <alignment vertical="center"/>
    </xf>
    <xf numFmtId="0" fontId="33" fillId="6" borderId="269" xfId="2" applyFont="1" applyFill="1" applyBorder="1" applyAlignment="1">
      <alignment vertical="center"/>
    </xf>
    <xf numFmtId="0" fontId="67" fillId="6" borderId="119" xfId="1" applyFont="1" applyFill="1" applyBorder="1" applyAlignment="1">
      <alignment vertical="center"/>
    </xf>
    <xf numFmtId="0" fontId="33" fillId="6" borderId="204" xfId="2" applyFont="1" applyFill="1" applyBorder="1" applyAlignment="1">
      <alignment vertical="center"/>
    </xf>
    <xf numFmtId="0" fontId="68" fillId="6" borderId="205" xfId="1" applyFont="1" applyFill="1" applyBorder="1" applyAlignment="1">
      <alignment vertical="center"/>
    </xf>
    <xf numFmtId="0" fontId="33" fillId="6" borderId="70" xfId="2" applyFont="1" applyFill="1" applyBorder="1" applyAlignment="1">
      <alignment vertical="center"/>
    </xf>
    <xf numFmtId="0" fontId="33" fillId="6" borderId="11" xfId="2" applyFont="1" applyFill="1" applyBorder="1" applyAlignment="1">
      <alignment vertical="center"/>
    </xf>
    <xf numFmtId="0" fontId="68" fillId="6" borderId="11" xfId="1" applyFont="1" applyFill="1" applyBorder="1" applyAlignment="1">
      <alignment vertical="center"/>
    </xf>
    <xf numFmtId="0" fontId="67" fillId="6" borderId="11" xfId="1" applyFont="1" applyFill="1" applyBorder="1" applyAlignment="1">
      <alignment horizontal="center" vertical="center"/>
    </xf>
    <xf numFmtId="0" fontId="68" fillId="6" borderId="122" xfId="1" applyFont="1" applyFill="1" applyBorder="1" applyAlignment="1">
      <alignment vertical="center"/>
    </xf>
    <xf numFmtId="0" fontId="70" fillId="6" borderId="168" xfId="3" applyFont="1" applyFill="1" applyBorder="1" applyAlignment="1" applyProtection="1">
      <alignment vertical="center"/>
      <protection locked="0"/>
    </xf>
    <xf numFmtId="0" fontId="155" fillId="20" borderId="270" xfId="2" applyFont="1" applyFill="1" applyBorder="1" applyAlignment="1">
      <alignment horizontal="center" vertical="center" wrapText="1"/>
    </xf>
    <xf numFmtId="0" fontId="155" fillId="7" borderId="270" xfId="2" applyFont="1" applyFill="1" applyBorder="1" applyAlignment="1">
      <alignment horizontal="center" vertical="center" wrapText="1"/>
    </xf>
    <xf numFmtId="0" fontId="155" fillId="14" borderId="271" xfId="2" applyFont="1" applyFill="1" applyBorder="1" applyAlignment="1">
      <alignment horizontal="center" vertical="center" wrapText="1"/>
    </xf>
    <xf numFmtId="0" fontId="163" fillId="6" borderId="272" xfId="2" applyFont="1" applyFill="1" applyBorder="1" applyAlignment="1">
      <alignment horizontal="left" vertical="center"/>
    </xf>
    <xf numFmtId="0" fontId="370" fillId="6" borderId="204" xfId="3" applyFont="1" applyFill="1" applyBorder="1" applyAlignment="1" applyProtection="1">
      <alignment vertical="center"/>
      <protection locked="0"/>
    </xf>
    <xf numFmtId="0" fontId="163" fillId="6" borderId="84" xfId="2" applyFont="1" applyFill="1" applyBorder="1" applyAlignment="1">
      <alignment horizontal="centerContinuous" vertical="center"/>
    </xf>
    <xf numFmtId="0" fontId="155" fillId="6" borderId="267" xfId="1" applyFont="1" applyFill="1" applyBorder="1" applyAlignment="1">
      <alignment vertical="center"/>
    </xf>
    <xf numFmtId="172" fontId="268" fillId="6" borderId="83" xfId="1" applyNumberFormat="1" applyFont="1" applyFill="1" applyBorder="1" applyAlignment="1">
      <alignment horizontal="center" vertical="center"/>
    </xf>
    <xf numFmtId="172" fontId="228" fillId="6" borderId="273" xfId="1" applyNumberFormat="1" applyFont="1" applyFill="1" applyBorder="1" applyAlignment="1">
      <alignment horizontal="center" vertical="center"/>
    </xf>
    <xf numFmtId="0" fontId="155" fillId="6" borderId="268" xfId="1" applyFont="1" applyFill="1" applyBorder="1" applyAlignment="1">
      <alignment vertical="center"/>
    </xf>
    <xf numFmtId="172" fontId="155" fillId="6" borderId="269" xfId="1" applyNumberFormat="1" applyFont="1" applyFill="1" applyBorder="1" applyAlignment="1">
      <alignment horizontal="center" vertical="center"/>
    </xf>
    <xf numFmtId="0" fontId="68" fillId="20" borderId="274" xfId="2" applyFont="1" applyFill="1" applyBorder="1" applyAlignment="1">
      <alignment horizontal="center" vertical="center" wrapText="1"/>
    </xf>
    <xf numFmtId="0" fontId="68" fillId="7" borderId="270" xfId="2" applyFont="1" applyFill="1" applyBorder="1" applyAlignment="1">
      <alignment horizontal="center" vertical="center" wrapText="1"/>
    </xf>
    <xf numFmtId="0" fontId="68" fillId="14" borderId="271" xfId="2" applyFont="1" applyFill="1" applyBorder="1" applyAlignment="1">
      <alignment horizontal="center" vertical="center" wrapText="1"/>
    </xf>
    <xf numFmtId="0" fontId="68" fillId="24" borderId="271" xfId="2" applyFont="1" applyFill="1" applyBorder="1" applyAlignment="1">
      <alignment horizontal="center" vertical="center" wrapText="1"/>
    </xf>
    <xf numFmtId="0" fontId="68" fillId="24" borderId="270" xfId="2" applyFont="1" applyFill="1" applyBorder="1" applyAlignment="1">
      <alignment horizontal="center" vertical="center" wrapText="1"/>
    </xf>
    <xf numFmtId="0" fontId="40" fillId="6" borderId="271" xfId="2" applyFont="1" applyFill="1" applyBorder="1" applyAlignment="1">
      <alignment horizontal="left" vertical="center"/>
    </xf>
    <xf numFmtId="0" fontId="40" fillId="6" borderId="275" xfId="2" applyFont="1" applyFill="1" applyBorder="1" applyAlignment="1">
      <alignment horizontal="centerContinuous" vertical="center"/>
    </xf>
    <xf numFmtId="172" fontId="191" fillId="20" borderId="267" xfId="2" applyNumberFormat="1" applyFont="1" applyFill="1" applyBorder="1" applyAlignment="1">
      <alignment horizontal="center" vertical="center" wrapText="1"/>
    </xf>
    <xf numFmtId="0" fontId="40" fillId="6" borderId="82" xfId="2" applyFont="1" applyFill="1" applyBorder="1" applyAlignment="1">
      <alignment horizontal="center" vertical="center"/>
    </xf>
    <xf numFmtId="172" fontId="68" fillId="6" borderId="266" xfId="1" applyNumberFormat="1" applyFont="1" applyFill="1" applyBorder="1" applyAlignment="1">
      <alignment horizontal="center" vertical="center"/>
    </xf>
    <xf numFmtId="0" fontId="195" fillId="6" borderId="84" xfId="1" applyFont="1" applyFill="1" applyBorder="1" applyAlignment="1">
      <alignment horizontal="center" vertical="center" wrapText="1"/>
    </xf>
    <xf numFmtId="172" fontId="68" fillId="6" borderId="267" xfId="1" applyNumberFormat="1" applyFont="1" applyFill="1" applyBorder="1" applyAlignment="1">
      <alignment horizontal="center" vertical="center"/>
    </xf>
    <xf numFmtId="0" fontId="196" fillId="6" borderId="84" xfId="1" applyFont="1" applyFill="1" applyBorder="1" applyAlignment="1">
      <alignment horizontal="center" vertical="center" wrapText="1"/>
    </xf>
    <xf numFmtId="172" fontId="68" fillId="6" borderId="276" xfId="1" applyNumberFormat="1" applyFont="1" applyFill="1" applyBorder="1" applyAlignment="1">
      <alignment horizontal="center" vertical="center"/>
    </xf>
    <xf numFmtId="0" fontId="68" fillId="6" borderId="269" xfId="1" applyFont="1" applyFill="1" applyBorder="1" applyAlignment="1">
      <alignment horizontal="center" vertical="center"/>
    </xf>
    <xf numFmtId="0" fontId="33" fillId="6" borderId="184" xfId="2" applyFont="1" applyFill="1" applyBorder="1" applyAlignment="1">
      <alignment vertical="center"/>
    </xf>
    <xf numFmtId="0" fontId="33" fillId="6" borderId="277" xfId="2" applyFont="1" applyFill="1" applyBorder="1" applyAlignment="1">
      <alignment vertical="center"/>
    </xf>
    <xf numFmtId="0" fontId="33" fillId="6" borderId="204" xfId="2" applyFont="1" applyFill="1" applyBorder="1" applyAlignment="1">
      <alignment horizontal="right" vertical="center"/>
    </xf>
    <xf numFmtId="0" fontId="33" fillId="6" borderId="205" xfId="2" applyFont="1" applyFill="1" applyBorder="1" applyAlignment="1">
      <alignment vertical="center"/>
    </xf>
    <xf numFmtId="0" fontId="33" fillId="6" borderId="204" xfId="1" applyFont="1" applyFill="1" applyBorder="1" applyAlignment="1">
      <alignment horizontal="right" vertical="center"/>
    </xf>
    <xf numFmtId="0" fontId="40" fillId="6" borderId="245" xfId="1" applyFont="1" applyFill="1" applyBorder="1" applyAlignment="1">
      <alignment horizontal="right" vertical="center"/>
    </xf>
    <xf numFmtId="1" fontId="33" fillId="6" borderId="205" xfId="2" applyNumberFormat="1" applyFont="1" applyFill="1" applyBorder="1" applyAlignment="1">
      <alignment horizontal="left" vertical="center"/>
    </xf>
    <xf numFmtId="0" fontId="33" fillId="6" borderId="184" xfId="1" applyFont="1" applyFill="1" applyBorder="1" applyAlignment="1">
      <alignment horizontal="right" vertical="center"/>
    </xf>
    <xf numFmtId="0" fontId="150" fillId="6" borderId="277" xfId="2" applyFont="1" applyFill="1" applyBorder="1" applyAlignment="1">
      <alignment horizontal="right" vertical="center"/>
    </xf>
    <xf numFmtId="0" fontId="150" fillId="6" borderId="279" xfId="2" applyFont="1" applyFill="1" applyBorder="1" applyAlignment="1">
      <alignment horizontal="center" vertical="center"/>
    </xf>
    <xf numFmtId="0" fontId="150" fillId="6" borderId="277" xfId="2" applyFont="1" applyFill="1" applyBorder="1" applyAlignment="1">
      <alignment horizontal="center" vertical="center"/>
    </xf>
    <xf numFmtId="0" fontId="150" fillId="6" borderId="278" xfId="2" applyFont="1" applyFill="1" applyBorder="1" applyAlignment="1">
      <alignment horizontal="center" vertical="center"/>
    </xf>
    <xf numFmtId="0" fontId="153" fillId="6" borderId="186" xfId="2" applyFont="1" applyFill="1" applyBorder="1" applyAlignment="1">
      <alignment horizontal="center" vertical="center"/>
    </xf>
    <xf numFmtId="1" fontId="197" fillId="6" borderId="185" xfId="2" applyNumberFormat="1" applyFont="1" applyFill="1" applyBorder="1" applyAlignment="1">
      <alignment horizontal="left" vertical="center"/>
    </xf>
    <xf numFmtId="0" fontId="33" fillId="6" borderId="168" xfId="1" applyFont="1" applyFill="1" applyBorder="1" applyAlignment="1">
      <alignment horizontal="centerContinuous" vertical="center"/>
    </xf>
    <xf numFmtId="0" fontId="33" fillId="6" borderId="2" xfId="1" applyFont="1" applyFill="1" applyBorder="1" applyAlignment="1">
      <alignment horizontal="centerContinuous" vertical="center"/>
    </xf>
    <xf numFmtId="0" fontId="43" fillId="6" borderId="2" xfId="1" applyFont="1" applyFill="1" applyBorder="1" applyAlignment="1">
      <alignment horizontal="right" vertical="center"/>
    </xf>
    <xf numFmtId="0" fontId="33" fillId="6" borderId="204" xfId="1" applyFont="1" applyFill="1" applyBorder="1" applyAlignment="1">
      <alignment horizontal="centerContinuous" vertical="center"/>
    </xf>
    <xf numFmtId="0" fontId="33" fillId="6" borderId="204" xfId="2" applyFont="1" applyFill="1" applyBorder="1" applyAlignment="1">
      <alignment horizontal="centerContinuous" vertical="center"/>
    </xf>
    <xf numFmtId="0" fontId="66" fillId="6" borderId="204" xfId="1" applyFont="1" applyFill="1" applyBorder="1" applyAlignment="1">
      <alignment horizontal="centerContinuous" vertical="center"/>
    </xf>
    <xf numFmtId="0" fontId="67" fillId="6" borderId="204" xfId="1" quotePrefix="1" applyFont="1" applyFill="1" applyBorder="1" applyAlignment="1">
      <alignment horizontal="centerContinuous" vertical="center"/>
    </xf>
    <xf numFmtId="0" fontId="33" fillId="6" borderId="11" xfId="1" applyFont="1" applyFill="1" applyBorder="1" applyAlignment="1">
      <alignment horizontal="centerContinuous" vertical="center"/>
    </xf>
    <xf numFmtId="0" fontId="43" fillId="6" borderId="11" xfId="1" applyFont="1" applyFill="1" applyBorder="1" applyAlignment="1">
      <alignment horizontal="right" vertical="center"/>
    </xf>
    <xf numFmtId="0" fontId="150" fillId="0" borderId="0" xfId="1" applyFont="1" applyAlignment="1">
      <alignment horizontal="left" vertical="center"/>
    </xf>
    <xf numFmtId="0" fontId="150" fillId="0" borderId="0" xfId="2" applyFont="1" applyAlignment="1">
      <alignment horizontal="left" vertical="center"/>
    </xf>
    <xf numFmtId="0" fontId="150" fillId="0" borderId="89" xfId="2" applyFont="1" applyBorder="1" applyAlignment="1">
      <alignment horizontal="left" vertical="center"/>
    </xf>
    <xf numFmtId="0" fontId="150" fillId="0" borderId="93" xfId="2" applyFont="1" applyBorder="1" applyAlignment="1">
      <alignment horizontal="left" vertical="center"/>
    </xf>
    <xf numFmtId="0" fontId="153" fillId="0" borderId="0" xfId="1" applyFont="1" applyAlignment="1">
      <alignment horizontal="left" vertical="center"/>
    </xf>
    <xf numFmtId="0" fontId="153" fillId="0" borderId="0" xfId="1" quotePrefix="1" applyFont="1" applyAlignment="1">
      <alignment horizontal="left" vertical="center"/>
    </xf>
    <xf numFmtId="0" fontId="150" fillId="0" borderId="212" xfId="1" applyFont="1" applyBorder="1" applyAlignment="1">
      <alignment horizontal="left" vertical="center"/>
    </xf>
    <xf numFmtId="0" fontId="40" fillId="7" borderId="152" xfId="1" applyFont="1" applyFill="1" applyBorder="1" applyAlignment="1">
      <alignment vertical="center"/>
    </xf>
    <xf numFmtId="0" fontId="207" fillId="13" borderId="282" xfId="1" applyFont="1" applyFill="1" applyBorder="1" applyAlignment="1">
      <alignment vertical="center"/>
    </xf>
    <xf numFmtId="0" fontId="207" fillId="13" borderId="283" xfId="1" applyFont="1" applyFill="1" applyBorder="1" applyAlignment="1">
      <alignment vertical="center"/>
    </xf>
    <xf numFmtId="22" fontId="210" fillId="13" borderId="0" xfId="1" applyNumberFormat="1" applyFont="1" applyFill="1" applyAlignment="1">
      <alignment horizontal="centerContinuous" vertical="center"/>
    </xf>
    <xf numFmtId="22" fontId="210" fillId="13" borderId="131" xfId="1" applyNumberFormat="1" applyFont="1" applyFill="1" applyBorder="1" applyAlignment="1">
      <alignment horizontal="centerContinuous" vertical="center"/>
    </xf>
    <xf numFmtId="0" fontId="377" fillId="13" borderId="0" xfId="1" applyFont="1" applyFill="1" applyAlignment="1">
      <alignment vertical="center"/>
    </xf>
    <xf numFmtId="0" fontId="213" fillId="13" borderId="0" xfId="1" applyFont="1" applyFill="1" applyAlignment="1">
      <alignment vertical="center"/>
    </xf>
    <xf numFmtId="0" fontId="213" fillId="13" borderId="131" xfId="1" applyFont="1" applyFill="1" applyBorder="1" applyAlignment="1">
      <alignment vertical="center"/>
    </xf>
    <xf numFmtId="0" fontId="376" fillId="13" borderId="0" xfId="1" applyFont="1" applyFill="1" applyAlignment="1">
      <alignment vertical="center"/>
    </xf>
    <xf numFmtId="0" fontId="40" fillId="13" borderId="212" xfId="1" applyFont="1" applyFill="1" applyBorder="1" applyAlignment="1">
      <alignment vertical="center"/>
    </xf>
    <xf numFmtId="1" fontId="197" fillId="5" borderId="131" xfId="2" applyNumberFormat="1" applyFont="1" applyFill="1" applyBorder="1" applyAlignment="1">
      <alignment horizontal="center" vertical="center"/>
    </xf>
    <xf numFmtId="1" fontId="217" fillId="5" borderId="245" xfId="2" applyNumberFormat="1" applyFont="1" applyFill="1" applyBorder="1" applyAlignment="1">
      <alignment horizontal="center" vertical="center"/>
    </xf>
    <xf numFmtId="0" fontId="33" fillId="5" borderId="212" xfId="2" applyFont="1" applyFill="1" applyBorder="1" applyAlignment="1">
      <alignment horizontal="center" vertical="center"/>
    </xf>
    <xf numFmtId="1" fontId="197" fillId="5" borderId="152" xfId="2" applyNumberFormat="1" applyFont="1" applyFill="1" applyBorder="1" applyAlignment="1">
      <alignment horizontal="center" vertical="center"/>
    </xf>
    <xf numFmtId="0" fontId="33" fillId="13" borderId="150" xfId="2" applyFont="1" applyFill="1" applyBorder="1" applyAlignment="1">
      <alignment horizontal="left" vertical="center"/>
    </xf>
    <xf numFmtId="0" fontId="33" fillId="13" borderId="212" xfId="2" applyFont="1" applyFill="1" applyBorder="1" applyAlignment="1">
      <alignment horizontal="left" vertical="center"/>
    </xf>
    <xf numFmtId="0" fontId="66" fillId="13" borderId="212" xfId="2" applyFont="1" applyFill="1" applyBorder="1" applyAlignment="1">
      <alignment horizontal="centerContinuous" vertical="center"/>
    </xf>
    <xf numFmtId="0" fontId="192" fillId="13" borderId="212" xfId="2" applyFont="1" applyFill="1" applyBorder="1" applyAlignment="1">
      <alignment horizontal="right" vertical="center"/>
    </xf>
    <xf numFmtId="165" fontId="40" fillId="13" borderId="212" xfId="2" applyNumberFormat="1" applyFont="1" applyFill="1" applyBorder="1" applyAlignment="1">
      <alignment horizontal="center" vertical="center"/>
    </xf>
    <xf numFmtId="1" fontId="33" fillId="13" borderId="212" xfId="2" applyNumberFormat="1" applyFont="1" applyFill="1" applyBorder="1" applyAlignment="1">
      <alignment horizontal="left" vertical="center"/>
    </xf>
    <xf numFmtId="0" fontId="66" fillId="7" borderId="77" xfId="2" applyFont="1" applyFill="1" applyBorder="1" applyAlignment="1">
      <alignment horizontal="center" vertical="center"/>
    </xf>
    <xf numFmtId="0" fontId="66" fillId="14" borderId="77" xfId="2" applyFont="1" applyFill="1" applyBorder="1" applyAlignment="1">
      <alignment horizontal="center" vertical="center"/>
    </xf>
    <xf numFmtId="0" fontId="66" fillId="20" borderId="77" xfId="2" applyFont="1" applyFill="1" applyBorder="1" applyAlignment="1">
      <alignment horizontal="center" vertical="center"/>
    </xf>
    <xf numFmtId="0" fontId="66" fillId="14" borderId="143" xfId="2" applyFont="1" applyFill="1" applyBorder="1" applyAlignment="1">
      <alignment horizontal="center" vertical="center"/>
    </xf>
    <xf numFmtId="0" fontId="167" fillId="0" borderId="268" xfId="1" applyFont="1" applyBorder="1" applyAlignment="1">
      <alignment horizontal="centerContinuous" vertical="center"/>
    </xf>
    <xf numFmtId="0" fontId="167" fillId="0" borderId="285" xfId="1" applyFont="1" applyBorder="1" applyAlignment="1">
      <alignment horizontal="centerContinuous" vertical="center"/>
    </xf>
    <xf numFmtId="0" fontId="209" fillId="0" borderId="286" xfId="1" applyFont="1" applyBorder="1" applyAlignment="1">
      <alignment horizontal="centerContinuous" vertical="center"/>
    </xf>
    <xf numFmtId="0" fontId="209" fillId="0" borderId="285" xfId="1" applyFont="1" applyBorder="1" applyAlignment="1">
      <alignment horizontal="centerContinuous" vertical="center"/>
    </xf>
    <xf numFmtId="0" fontId="209" fillId="0" borderId="287" xfId="1" applyFont="1" applyBorder="1" applyAlignment="1">
      <alignment horizontal="centerContinuous" vertical="center"/>
    </xf>
    <xf numFmtId="0" fontId="192" fillId="6" borderId="288" xfId="2" applyFont="1" applyFill="1" applyBorder="1" applyAlignment="1">
      <alignment horizontal="right" vertical="center"/>
    </xf>
    <xf numFmtId="0" fontId="192" fillId="6" borderId="106" xfId="2" applyFont="1" applyFill="1" applyBorder="1" applyAlignment="1">
      <alignment horizontal="right" vertical="center"/>
    </xf>
    <xf numFmtId="0" fontId="380" fillId="6" borderId="106" xfId="2" applyFont="1" applyFill="1" applyBorder="1" applyAlignment="1">
      <alignment horizontal="right" vertical="center" wrapText="1"/>
    </xf>
    <xf numFmtId="0" fontId="192" fillId="6" borderId="204" xfId="2" applyFont="1" applyFill="1" applyBorder="1" applyAlignment="1">
      <alignment horizontal="right" vertical="center"/>
    </xf>
    <xf numFmtId="0" fontId="33" fillId="6" borderId="3" xfId="2" applyFont="1" applyFill="1" applyBorder="1" applyAlignment="1">
      <alignment vertical="center"/>
    </xf>
    <xf numFmtId="0" fontId="33" fillId="6" borderId="264" xfId="2" applyFont="1" applyFill="1" applyBorder="1" applyAlignment="1">
      <alignment horizontal="right" vertical="center"/>
    </xf>
    <xf numFmtId="0" fontId="189" fillId="6" borderId="204" xfId="2" applyFont="1" applyFill="1" applyBorder="1" applyAlignment="1">
      <alignment horizontal="right" vertical="center" wrapText="1"/>
    </xf>
    <xf numFmtId="0" fontId="33" fillId="6" borderId="106" xfId="2" applyFont="1" applyFill="1" applyBorder="1" applyAlignment="1">
      <alignment horizontal="right" vertical="center"/>
    </xf>
    <xf numFmtId="0" fontId="33" fillId="6" borderId="204" xfId="1" applyFont="1" applyFill="1" applyBorder="1" applyAlignment="1">
      <alignment horizontal="right" vertical="center" wrapText="1"/>
    </xf>
    <xf numFmtId="0" fontId="33" fillId="6" borderId="284" xfId="2" applyFont="1" applyFill="1" applyBorder="1" applyAlignment="1">
      <alignment horizontal="left" vertical="center"/>
    </xf>
    <xf numFmtId="0" fontId="370" fillId="108" borderId="0" xfId="1" applyFont="1" applyFill="1" applyAlignment="1">
      <alignment horizontal="center" vertical="center"/>
    </xf>
    <xf numFmtId="0" fontId="207" fillId="6" borderId="0" xfId="1" applyFont="1" applyFill="1" applyAlignment="1">
      <alignment vertical="center"/>
    </xf>
    <xf numFmtId="22" fontId="210" fillId="6" borderId="0" xfId="1" applyNumberFormat="1" applyFont="1" applyFill="1" applyAlignment="1">
      <alignment horizontal="centerContinuous" vertical="center"/>
    </xf>
    <xf numFmtId="0" fontId="213" fillId="6" borderId="0" xfId="1" applyFont="1" applyFill="1" applyAlignment="1">
      <alignment vertical="center"/>
    </xf>
    <xf numFmtId="0" fontId="153" fillId="6" borderId="0" xfId="1" applyFont="1" applyFill="1" applyAlignment="1">
      <alignment horizontal="left" vertical="center" wrapText="1"/>
    </xf>
    <xf numFmtId="0" fontId="207" fillId="6" borderId="0" xfId="1" applyFont="1" applyFill="1" applyAlignment="1">
      <alignment horizontal="center" wrapText="1"/>
    </xf>
    <xf numFmtId="0" fontId="40" fillId="6" borderId="0" xfId="3" applyFont="1" applyFill="1" applyAlignment="1" applyProtection="1">
      <alignment vertical="center"/>
      <protection locked="0"/>
    </xf>
    <xf numFmtId="0" fontId="183" fillId="6" borderId="0" xfId="3" applyFont="1" applyFill="1" applyAlignment="1" applyProtection="1">
      <alignment vertical="center"/>
      <protection locked="0"/>
    </xf>
    <xf numFmtId="0" fontId="42" fillId="6" borderId="0" xfId="3" applyFont="1" applyFill="1" applyAlignment="1" applyProtection="1">
      <alignment vertical="center"/>
      <protection locked="0"/>
    </xf>
    <xf numFmtId="0" fontId="43" fillId="0" borderId="0" xfId="0" applyFont="1" applyAlignment="1">
      <alignment vertical="center"/>
    </xf>
    <xf numFmtId="0" fontId="181" fillId="0" borderId="119" xfId="3" applyFont="1" applyBorder="1" applyAlignment="1" applyProtection="1">
      <alignment horizontal="centerContinuous" vertical="center"/>
      <protection locked="0"/>
    </xf>
    <xf numFmtId="0" fontId="183" fillId="0" borderId="6" xfId="3" applyFont="1" applyBorder="1" applyAlignment="1" applyProtection="1">
      <alignment vertical="center"/>
      <protection locked="0"/>
    </xf>
    <xf numFmtId="0" fontId="183" fillId="0" borderId="289" xfId="3" applyFont="1" applyBorder="1" applyAlignment="1" applyProtection="1">
      <alignment vertical="center"/>
      <protection locked="0"/>
    </xf>
    <xf numFmtId="0" fontId="183" fillId="0" borderId="122" xfId="3" applyFont="1" applyBorder="1" applyAlignment="1" applyProtection="1">
      <alignment vertical="center"/>
      <protection locked="0"/>
    </xf>
    <xf numFmtId="0" fontId="40" fillId="13" borderId="245" xfId="26" applyFont="1" applyFill="1" applyBorder="1"/>
    <xf numFmtId="0" fontId="68" fillId="13" borderId="245" xfId="33" applyFont="1" applyFill="1" applyBorder="1" applyProtection="1">
      <protection locked="0"/>
    </xf>
    <xf numFmtId="0" fontId="150" fillId="13" borderId="295" xfId="33" applyFont="1" applyFill="1" applyBorder="1" applyAlignment="1" applyProtection="1">
      <alignment vertical="center"/>
      <protection hidden="1"/>
    </xf>
    <xf numFmtId="0" fontId="40" fillId="13" borderId="245" xfId="33" applyFont="1" applyFill="1" applyBorder="1" applyProtection="1">
      <protection locked="0"/>
    </xf>
    <xf numFmtId="0" fontId="150" fillId="13" borderId="296" xfId="33" applyFont="1" applyFill="1" applyBorder="1" applyAlignment="1">
      <alignment horizontal="center" vertical="center"/>
    </xf>
    <xf numFmtId="0" fontId="381" fillId="13" borderId="0" xfId="33" applyFont="1" applyFill="1" applyAlignment="1" applyProtection="1">
      <alignment vertical="center"/>
      <protection locked="0"/>
    </xf>
    <xf numFmtId="0" fontId="381" fillId="13" borderId="290" xfId="33" applyFont="1" applyFill="1" applyBorder="1" applyAlignment="1" applyProtection="1">
      <alignment vertical="center"/>
      <protection locked="0"/>
    </xf>
    <xf numFmtId="0" fontId="382" fillId="13" borderId="0" xfId="33" applyFont="1" applyFill="1" applyAlignment="1">
      <alignment horizontal="center" vertical="center"/>
    </xf>
    <xf numFmtId="0" fontId="150" fillId="13" borderId="0" xfId="33" applyFont="1" applyFill="1" applyAlignment="1" applyProtection="1">
      <alignment horizontal="right" vertical="center"/>
      <protection hidden="1"/>
    </xf>
    <xf numFmtId="2" fontId="152" fillId="118" borderId="0" xfId="51" applyNumberFormat="1" applyFont="1" applyFill="1" applyAlignment="1">
      <alignment horizontal="right" vertical="center"/>
    </xf>
    <xf numFmtId="0" fontId="383" fillId="6" borderId="0" xfId="33" applyFont="1" applyFill="1" applyAlignment="1" applyProtection="1">
      <alignment horizontal="center" vertical="center"/>
      <protection hidden="1"/>
    </xf>
    <xf numFmtId="0" fontId="383" fillId="13" borderId="0" xfId="33" applyFont="1" applyFill="1" applyAlignment="1" applyProtection="1">
      <alignment horizontal="left" vertical="center"/>
      <protection locked="0"/>
    </xf>
    <xf numFmtId="0" fontId="383" fillId="13" borderId="0" xfId="33" applyFont="1" applyFill="1" applyAlignment="1" applyProtection="1">
      <alignment horizontal="left" vertical="center"/>
      <protection hidden="1"/>
    </xf>
    <xf numFmtId="0" fontId="383" fillId="13" borderId="290" xfId="33" applyFont="1" applyFill="1" applyBorder="1" applyAlignment="1" applyProtection="1">
      <alignment horizontal="left" vertical="center"/>
      <protection locked="0"/>
    </xf>
    <xf numFmtId="0" fontId="269" fillId="0" borderId="0" xfId="56" applyFont="1" applyAlignment="1">
      <alignment horizontal="center" vertical="center"/>
    </xf>
    <xf numFmtId="0" fontId="343" fillId="13" borderId="0" xfId="33" applyFont="1" applyFill="1" applyAlignment="1" applyProtection="1">
      <alignment horizontal="right" vertical="center"/>
      <protection hidden="1"/>
    </xf>
    <xf numFmtId="0" fontId="40" fillId="13" borderId="245" xfId="26" applyFont="1" applyFill="1" applyBorder="1" applyAlignment="1">
      <alignment horizontal="right" vertical="center"/>
    </xf>
    <xf numFmtId="165" fontId="342" fillId="13" borderId="174" xfId="33" applyNumberFormat="1" applyFont="1" applyFill="1" applyBorder="1" applyAlignment="1" applyProtection="1">
      <alignment horizontal="right" vertical="center"/>
      <protection locked="0"/>
    </xf>
    <xf numFmtId="0" fontId="384" fillId="13" borderId="174" xfId="33" applyFont="1" applyFill="1" applyBorder="1" applyAlignment="1" applyProtection="1">
      <alignment horizontal="right" vertical="center"/>
      <protection hidden="1"/>
    </xf>
    <xf numFmtId="2" fontId="150" fillId="13" borderId="174" xfId="51" applyNumberFormat="1" applyFont="1" applyFill="1" applyBorder="1" applyAlignment="1">
      <alignment horizontal="center" vertical="center"/>
    </xf>
    <xf numFmtId="0" fontId="385" fillId="6" borderId="174" xfId="33" applyFont="1" applyFill="1" applyBorder="1" applyAlignment="1" applyProtection="1">
      <alignment horizontal="center" vertical="center"/>
      <protection hidden="1"/>
    </xf>
    <xf numFmtId="0" fontId="192" fillId="13" borderId="174" xfId="51" applyFont="1" applyFill="1" applyBorder="1" applyAlignment="1">
      <alignment vertical="center"/>
    </xf>
    <xf numFmtId="0" fontId="384" fillId="13" borderId="174" xfId="51" applyFont="1" applyFill="1" applyBorder="1" applyAlignment="1">
      <alignment horizontal="right" vertical="center"/>
    </xf>
    <xf numFmtId="0" fontId="47" fillId="106" borderId="298" xfId="56" applyFont="1" applyFill="1" applyBorder="1" applyAlignment="1">
      <alignment horizontal="center" vertical="center"/>
    </xf>
    <xf numFmtId="0" fontId="40" fillId="13" borderId="297" xfId="33" applyFont="1" applyFill="1" applyBorder="1" applyProtection="1">
      <protection locked="0"/>
    </xf>
    <xf numFmtId="0" fontId="3" fillId="98" borderId="168" xfId="56" applyFill="1" applyBorder="1"/>
    <xf numFmtId="0" fontId="3" fillId="98" borderId="2" xfId="56" applyFill="1" applyBorder="1"/>
    <xf numFmtId="0" fontId="3" fillId="98" borderId="119" xfId="56" applyFill="1" applyBorder="1"/>
    <xf numFmtId="0" fontId="301" fillId="3" borderId="204" xfId="56" applyFont="1" applyFill="1" applyBorder="1" applyAlignment="1">
      <alignment vertical="center"/>
    </xf>
    <xf numFmtId="0" fontId="301" fillId="3" borderId="0" xfId="56" applyFont="1" applyFill="1" applyAlignment="1">
      <alignment vertical="center"/>
    </xf>
    <xf numFmtId="0" fontId="301" fillId="3" borderId="290" xfId="56" applyFont="1" applyFill="1" applyBorder="1" applyAlignment="1">
      <alignment vertical="center"/>
    </xf>
    <xf numFmtId="0" fontId="40" fillId="13" borderId="245" xfId="26" applyFont="1" applyFill="1" applyBorder="1" applyAlignment="1">
      <alignment vertical="center"/>
    </xf>
    <xf numFmtId="0" fontId="386" fillId="3" borderId="204" xfId="56" applyFont="1" applyFill="1" applyBorder="1" applyAlignment="1">
      <alignment vertical="center"/>
    </xf>
    <xf numFmtId="0" fontId="386" fillId="3" borderId="0" xfId="56" applyFont="1" applyFill="1" applyAlignment="1">
      <alignment vertical="center"/>
    </xf>
    <xf numFmtId="0" fontId="386" fillId="3" borderId="290" xfId="56" applyFont="1" applyFill="1" applyBorder="1" applyAlignment="1">
      <alignment vertical="center"/>
    </xf>
    <xf numFmtId="0" fontId="68" fillId="13" borderId="245" xfId="33" applyFont="1" applyFill="1" applyBorder="1" applyAlignment="1" applyProtection="1">
      <alignment vertical="center"/>
      <protection locked="0"/>
    </xf>
    <xf numFmtId="0" fontId="387" fillId="121" borderId="0" xfId="56" applyFont="1" applyFill="1" applyAlignment="1">
      <alignment horizontal="right" vertical="center"/>
    </xf>
    <xf numFmtId="0" fontId="388" fillId="3" borderId="0" xfId="34" applyFont="1" applyFill="1" applyBorder="1" applyAlignment="1">
      <alignment vertical="center"/>
    </xf>
    <xf numFmtId="0" fontId="389" fillId="3" borderId="204" xfId="56" applyFont="1" applyFill="1" applyBorder="1" applyAlignment="1">
      <alignment vertical="center"/>
    </xf>
    <xf numFmtId="0" fontId="389" fillId="3" borderId="0" xfId="56" applyFont="1" applyFill="1" applyAlignment="1">
      <alignment vertical="center"/>
    </xf>
    <xf numFmtId="0" fontId="390" fillId="3" borderId="204" xfId="56" applyFont="1" applyFill="1" applyBorder="1" applyAlignment="1">
      <alignment vertical="center"/>
    </xf>
    <xf numFmtId="0" fontId="390" fillId="3" borderId="0" xfId="56" applyFont="1" applyFill="1" applyAlignment="1">
      <alignment vertical="center"/>
    </xf>
    <xf numFmtId="0" fontId="386" fillId="3" borderId="0" xfId="56" applyFont="1" applyFill="1" applyAlignment="1">
      <alignment vertical="center" wrapText="1"/>
    </xf>
    <xf numFmtId="0" fontId="386" fillId="3" borderId="290" xfId="56" applyFont="1" applyFill="1" applyBorder="1" applyAlignment="1">
      <alignment vertical="center" wrapText="1"/>
    </xf>
    <xf numFmtId="0" fontId="391" fillId="3" borderId="204" xfId="56" applyFont="1" applyFill="1" applyBorder="1" applyAlignment="1">
      <alignment vertical="center"/>
    </xf>
    <xf numFmtId="0" fontId="391" fillId="3" borderId="0" xfId="56" applyFont="1" applyFill="1" applyAlignment="1">
      <alignment vertical="center"/>
    </xf>
    <xf numFmtId="0" fontId="392" fillId="3" borderId="0" xfId="56" applyFont="1" applyFill="1" applyAlignment="1">
      <alignment vertical="center"/>
    </xf>
    <xf numFmtId="0" fontId="392" fillId="3" borderId="290" xfId="56" applyFont="1" applyFill="1" applyBorder="1" applyAlignment="1">
      <alignment vertical="center"/>
    </xf>
    <xf numFmtId="0" fontId="392" fillId="3" borderId="0" xfId="56" applyFont="1" applyFill="1" applyAlignment="1">
      <alignment vertical="center" wrapText="1"/>
    </xf>
    <xf numFmtId="0" fontId="392" fillId="3" borderId="290" xfId="56" applyFont="1" applyFill="1" applyBorder="1" applyAlignment="1">
      <alignment vertical="center" wrapText="1"/>
    </xf>
    <xf numFmtId="0" fontId="393" fillId="3" borderId="204" xfId="56" applyFont="1" applyFill="1" applyBorder="1" applyAlignment="1">
      <alignment vertical="center"/>
    </xf>
    <xf numFmtId="0" fontId="393" fillId="3" borderId="0" xfId="56" applyFont="1" applyFill="1" applyAlignment="1">
      <alignment vertical="center"/>
    </xf>
    <xf numFmtId="0" fontId="394" fillId="3" borderId="0" xfId="56" applyFont="1" applyFill="1" applyAlignment="1">
      <alignment vertical="center"/>
    </xf>
    <xf numFmtId="0" fontId="394" fillId="3" borderId="290" xfId="56" applyFont="1" applyFill="1" applyBorder="1" applyAlignment="1">
      <alignment vertical="center"/>
    </xf>
    <xf numFmtId="0" fontId="394" fillId="3" borderId="0" xfId="56" applyFont="1" applyFill="1" applyAlignment="1">
      <alignment vertical="center" wrapText="1"/>
    </xf>
    <xf numFmtId="0" fontId="394" fillId="3" borderId="290" xfId="56" applyFont="1" applyFill="1" applyBorder="1" applyAlignment="1">
      <alignment vertical="center" wrapText="1"/>
    </xf>
    <xf numFmtId="0" fontId="395" fillId="55" borderId="0" xfId="56" applyFont="1" applyFill="1" applyAlignment="1">
      <alignment horizontal="left" vertical="center"/>
    </xf>
    <xf numFmtId="0" fontId="395" fillId="55" borderId="0" xfId="56" applyFont="1" applyFill="1" applyAlignment="1">
      <alignment vertical="center"/>
    </xf>
    <xf numFmtId="0" fontId="395" fillId="55" borderId="0" xfId="56" applyFont="1" applyFill="1" applyAlignment="1">
      <alignment vertical="center" wrapText="1"/>
    </xf>
    <xf numFmtId="0" fontId="395" fillId="55" borderId="290" xfId="56" applyFont="1" applyFill="1" applyBorder="1" applyAlignment="1">
      <alignment vertical="center" wrapText="1"/>
    </xf>
    <xf numFmtId="0" fontId="40" fillId="13" borderId="297" xfId="26" applyFont="1" applyFill="1" applyBorder="1" applyAlignment="1">
      <alignment vertical="center"/>
    </xf>
    <xf numFmtId="0" fontId="153" fillId="0" borderId="0" xfId="33" applyFont="1" applyAlignment="1">
      <alignment horizontal="right" vertical="center"/>
    </xf>
    <xf numFmtId="0" fontId="55" fillId="18" borderId="0" xfId="33" applyFont="1" applyFill="1" applyAlignment="1">
      <alignment horizontal="center" vertical="center"/>
    </xf>
    <xf numFmtId="0" fontId="68" fillId="117" borderId="0" xfId="33" applyFont="1" applyFill="1" applyAlignment="1" applyProtection="1">
      <alignment horizontal="center" vertical="center" textRotation="90"/>
      <protection locked="0"/>
    </xf>
    <xf numFmtId="0" fontId="164" fillId="3" borderId="0" xfId="56" applyFont="1" applyFill="1"/>
    <xf numFmtId="0" fontId="394" fillId="3" borderId="0" xfId="31" applyFont="1" applyFill="1" applyAlignment="1">
      <alignment horizontal="right" vertical="center"/>
    </xf>
    <xf numFmtId="0" fontId="257" fillId="3" borderId="290" xfId="31" applyFont="1" applyFill="1" applyBorder="1" applyAlignment="1">
      <alignment horizontal="left" vertical="center" wrapText="1"/>
    </xf>
    <xf numFmtId="2" fontId="197" fillId="0" borderId="0" xfId="26" applyNumberFormat="1" applyFont="1" applyAlignment="1">
      <alignment horizontal="center" vertical="center"/>
    </xf>
    <xf numFmtId="0" fontId="40" fillId="0" borderId="0" xfId="26" applyFont="1" applyAlignment="1">
      <alignment horizontal="center" vertical="center"/>
    </xf>
    <xf numFmtId="0" fontId="40" fillId="0" borderId="0" xfId="26" applyFont="1" applyAlignment="1">
      <alignment horizontal="left" vertical="center"/>
    </xf>
    <xf numFmtId="0" fontId="392" fillId="3" borderId="204" xfId="56" applyFont="1" applyFill="1" applyBorder="1"/>
    <xf numFmtId="0" fontId="392" fillId="3" borderId="0" xfId="56" applyFont="1" applyFill="1"/>
    <xf numFmtId="0" fontId="396" fillId="98" borderId="206" xfId="56" applyFont="1" applyFill="1" applyBorder="1" applyAlignment="1">
      <alignment vertical="center"/>
    </xf>
    <xf numFmtId="0" fontId="396" fillId="98" borderId="207" xfId="56" applyFont="1" applyFill="1" applyBorder="1" applyAlignment="1">
      <alignment vertical="center"/>
    </xf>
    <xf numFmtId="0" fontId="396" fillId="98" borderId="208" xfId="56" applyFont="1" applyFill="1" applyBorder="1" applyAlignment="1">
      <alignment vertical="center"/>
    </xf>
    <xf numFmtId="188" fontId="292" fillId="13" borderId="0" xfId="48" applyNumberFormat="1" applyFont="1" applyFill="1" applyAlignment="1">
      <alignment horizontal="center" vertical="center"/>
    </xf>
    <xf numFmtId="189" fontId="292" fillId="13" borderId="0" xfId="48" applyNumberFormat="1" applyFont="1" applyFill="1" applyAlignment="1">
      <alignment horizontal="center" vertical="center"/>
    </xf>
    <xf numFmtId="2" fontId="232" fillId="13" borderId="0" xfId="48" applyNumberFormat="1" applyFont="1" applyFill="1" applyAlignment="1">
      <alignment horizontal="center" vertical="center"/>
    </xf>
    <xf numFmtId="0" fontId="291" fillId="13" borderId="0" xfId="48" applyFont="1" applyFill="1" applyAlignment="1">
      <alignment horizontal="left" vertical="center"/>
    </xf>
    <xf numFmtId="0" fontId="233" fillId="13" borderId="0" xfId="48" applyFont="1" applyFill="1" applyAlignment="1">
      <alignment horizontal="right" vertical="center"/>
    </xf>
    <xf numFmtId="178" fontId="284" fillId="13" borderId="0" xfId="31" applyNumberFormat="1" applyFont="1" applyFill="1" applyAlignment="1">
      <alignment horizontal="right" vertical="center" wrapText="1"/>
    </xf>
    <xf numFmtId="178" fontId="285" fillId="13" borderId="0" xfId="31" applyNumberFormat="1" applyFont="1" applyFill="1" applyAlignment="1">
      <alignment horizontal="right" vertical="center" wrapText="1"/>
    </xf>
    <xf numFmtId="178" fontId="246" fillId="13" borderId="0" xfId="31" applyNumberFormat="1" applyFont="1" applyFill="1" applyAlignment="1">
      <alignment horizontal="right" vertical="center" wrapText="1"/>
    </xf>
    <xf numFmtId="0" fontId="9" fillId="13" borderId="0" xfId="33" applyFill="1" applyAlignment="1">
      <alignment horizontal="center" vertical="center" wrapText="1"/>
    </xf>
    <xf numFmtId="0" fontId="9" fillId="13" borderId="0" xfId="33" applyFill="1" applyAlignment="1">
      <alignment horizontal="center" vertical="center"/>
    </xf>
    <xf numFmtId="0" fontId="2" fillId="91" borderId="0" xfId="57" applyFill="1"/>
    <xf numFmtId="0" fontId="351" fillId="91" borderId="0" xfId="57" applyFont="1" applyFill="1" applyAlignment="1">
      <alignment vertical="center"/>
    </xf>
    <xf numFmtId="0" fontId="163" fillId="90" borderId="0" xfId="57" applyFont="1" applyFill="1"/>
    <xf numFmtId="0" fontId="140" fillId="90" borderId="0" xfId="57" applyFont="1" applyFill="1" applyAlignment="1">
      <alignment horizontal="right" vertical="center"/>
    </xf>
    <xf numFmtId="0" fontId="2" fillId="6" borderId="0" xfId="57" applyFill="1"/>
    <xf numFmtId="0" fontId="2" fillId="91" borderId="0" xfId="58" applyFill="1"/>
    <xf numFmtId="0" fontId="358" fillId="91" borderId="0" xfId="57" applyFont="1" applyFill="1" applyAlignment="1">
      <alignment vertical="center"/>
    </xf>
    <xf numFmtId="0" fontId="359" fillId="91" borderId="0" xfId="58" applyFont="1" applyFill="1" applyAlignment="1">
      <alignment vertical="center"/>
    </xf>
    <xf numFmtId="0" fontId="360" fillId="92" borderId="245" xfId="33" applyFont="1" applyFill="1" applyBorder="1" applyAlignment="1" applyProtection="1">
      <alignment horizontal="right" vertical="center"/>
      <protection hidden="1"/>
    </xf>
    <xf numFmtId="0" fontId="50" fillId="90" borderId="0" xfId="57" applyFont="1" applyFill="1" applyAlignment="1">
      <alignment vertical="center"/>
    </xf>
    <xf numFmtId="0" fontId="61" fillId="91" borderId="0" xfId="57" applyFont="1" applyFill="1" applyAlignment="1">
      <alignment vertical="center"/>
    </xf>
    <xf numFmtId="49" fontId="164" fillId="13" borderId="245" xfId="57" applyNumberFormat="1" applyFont="1" applyFill="1" applyBorder="1" applyAlignment="1">
      <alignment horizontal="center" vertical="center"/>
    </xf>
    <xf numFmtId="49" fontId="164" fillId="13" borderId="0" xfId="57" applyNumberFormat="1" applyFont="1" applyFill="1" applyAlignment="1">
      <alignment horizontal="center" vertical="center"/>
    </xf>
    <xf numFmtId="0" fontId="56" fillId="91" borderId="0" xfId="57" applyFont="1" applyFill="1" applyAlignment="1">
      <alignment vertical="center"/>
    </xf>
    <xf numFmtId="0" fontId="56" fillId="91" borderId="220" xfId="57" applyFont="1" applyFill="1" applyBorder="1" applyAlignment="1">
      <alignment vertical="center"/>
    </xf>
    <xf numFmtId="49" fontId="399" fillId="13" borderId="245" xfId="57" applyNumberFormat="1" applyFont="1" applyFill="1" applyBorder="1" applyAlignment="1">
      <alignment horizontal="center" vertical="center" wrapText="1"/>
    </xf>
    <xf numFmtId="49" fontId="399" fillId="13" borderId="0" xfId="57" applyNumberFormat="1" applyFont="1" applyFill="1" applyAlignment="1">
      <alignment horizontal="center" vertical="center" wrapText="1"/>
    </xf>
    <xf numFmtId="0" fontId="61" fillId="6" borderId="0" xfId="57" applyFont="1" applyFill="1" applyAlignment="1">
      <alignment vertical="center"/>
    </xf>
    <xf numFmtId="0" fontId="257" fillId="3" borderId="45" xfId="33" applyFont="1" applyFill="1" applyBorder="1" applyProtection="1">
      <protection hidden="1"/>
    </xf>
    <xf numFmtId="0" fontId="257" fillId="3" borderId="46" xfId="33" applyFont="1" applyFill="1" applyBorder="1" applyProtection="1">
      <protection hidden="1"/>
    </xf>
    <xf numFmtId="0" fontId="257" fillId="0" borderId="48" xfId="33" applyFont="1" applyBorder="1" applyProtection="1">
      <protection hidden="1"/>
    </xf>
    <xf numFmtId="0" fontId="61" fillId="13" borderId="0" xfId="57" applyFont="1" applyFill="1" applyAlignment="1">
      <alignment vertical="center"/>
    </xf>
    <xf numFmtId="0" fontId="321" fillId="90" borderId="0" xfId="57" applyFont="1" applyFill="1" applyAlignment="1">
      <alignment vertical="center"/>
    </xf>
    <xf numFmtId="0" fontId="321" fillId="8" borderId="0" xfId="57" applyFont="1" applyFill="1" applyAlignment="1">
      <alignment vertical="center"/>
    </xf>
    <xf numFmtId="0" fontId="56" fillId="91" borderId="224" xfId="57" applyFont="1" applyFill="1" applyBorder="1" applyAlignment="1">
      <alignment vertical="center"/>
    </xf>
    <xf numFmtId="0" fontId="56" fillId="91" borderId="222" xfId="57" applyFont="1" applyFill="1" applyBorder="1" applyAlignment="1">
      <alignment vertical="center"/>
    </xf>
    <xf numFmtId="0" fontId="149" fillId="91" borderId="0" xfId="58" applyFont="1" applyFill="1" applyAlignment="1">
      <alignment vertical="center"/>
    </xf>
    <xf numFmtId="0" fontId="61" fillId="91" borderId="231" xfId="58" applyFont="1" applyFill="1" applyBorder="1" applyAlignment="1">
      <alignment vertical="center"/>
    </xf>
    <xf numFmtId="0" fontId="61" fillId="91" borderId="232" xfId="58" applyFont="1" applyFill="1" applyBorder="1"/>
    <xf numFmtId="0" fontId="50" fillId="90" borderId="232" xfId="57" applyFont="1" applyFill="1" applyBorder="1" applyAlignment="1">
      <alignment vertical="center"/>
    </xf>
    <xf numFmtId="0" fontId="61" fillId="6" borderId="233" xfId="57" applyFont="1" applyFill="1" applyBorder="1" applyAlignment="1">
      <alignment vertical="center"/>
    </xf>
    <xf numFmtId="0" fontId="161" fillId="90" borderId="0" xfId="57" applyFont="1" applyFill="1" applyAlignment="1">
      <alignment horizontal="center" vertical="center"/>
    </xf>
    <xf numFmtId="0" fontId="56" fillId="91" borderId="0" xfId="58" applyFont="1" applyFill="1" applyAlignment="1">
      <alignment vertical="center"/>
    </xf>
    <xf numFmtId="0" fontId="214" fillId="6" borderId="0" xfId="58" applyFont="1" applyFill="1" applyAlignment="1">
      <alignment vertical="center"/>
    </xf>
    <xf numFmtId="195" fontId="363" fillId="8" borderId="0" xfId="57" applyNumberFormat="1" applyFont="1" applyFill="1" applyAlignment="1">
      <alignment horizontal="center" vertical="center"/>
    </xf>
    <xf numFmtId="0" fontId="61" fillId="91" borderId="0" xfId="58" applyFont="1" applyFill="1"/>
    <xf numFmtId="0" fontId="148" fillId="91" borderId="0" xfId="57" applyFont="1" applyFill="1" applyAlignment="1">
      <alignment vertical="center"/>
    </xf>
    <xf numFmtId="0" fontId="365" fillId="105" borderId="0" xfId="57" applyFont="1" applyFill="1" applyAlignment="1">
      <alignment horizontal="center" vertical="center"/>
    </xf>
    <xf numFmtId="0" fontId="56" fillId="91" borderId="0" xfId="57" applyFont="1" applyFill="1" applyAlignment="1">
      <alignment horizontal="left" vertical="center"/>
    </xf>
    <xf numFmtId="14" fontId="56" fillId="91" borderId="0" xfId="58" applyNumberFormat="1" applyFont="1" applyFill="1" applyAlignment="1">
      <alignment horizontal="center" vertical="center"/>
    </xf>
    <xf numFmtId="0" fontId="148" fillId="91" borderId="222" xfId="57" applyFont="1" applyFill="1" applyBorder="1" applyAlignment="1">
      <alignment vertical="center"/>
    </xf>
    <xf numFmtId="0" fontId="51" fillId="91" borderId="0" xfId="58" applyFont="1" applyFill="1" applyAlignment="1">
      <alignment vertical="center"/>
    </xf>
    <xf numFmtId="195" fontId="164" fillId="91" borderId="0" xfId="57" applyNumberFormat="1" applyFont="1" applyFill="1" applyAlignment="1">
      <alignment horizontal="center" vertical="center"/>
    </xf>
    <xf numFmtId="0" fontId="140" fillId="90" borderId="0" xfId="0" applyFont="1" applyFill="1" applyAlignment="1">
      <alignment horizontal="left" vertical="center"/>
    </xf>
    <xf numFmtId="0" fontId="2" fillId="0" borderId="0" xfId="58" applyAlignment="1">
      <alignment horizontal="center" vertical="center"/>
    </xf>
    <xf numFmtId="0" fontId="2" fillId="0" borderId="0" xfId="58"/>
    <xf numFmtId="0" fontId="176" fillId="92" borderId="150" xfId="33" applyFont="1" applyFill="1" applyBorder="1" applyAlignment="1" applyProtection="1">
      <alignment horizontal="center" vertical="center"/>
      <protection hidden="1"/>
    </xf>
    <xf numFmtId="0" fontId="2" fillId="13" borderId="0" xfId="58" applyFill="1"/>
    <xf numFmtId="0" fontId="404" fillId="122" borderId="7" xfId="33" applyFont="1" applyFill="1" applyBorder="1" applyAlignment="1" applyProtection="1">
      <alignment horizontal="center" vertical="center"/>
      <protection hidden="1"/>
    </xf>
    <xf numFmtId="0" fontId="404" fillId="122" borderId="292" xfId="33" applyFont="1" applyFill="1" applyBorder="1" applyAlignment="1" applyProtection="1">
      <alignment horizontal="center" vertical="center" wrapText="1"/>
      <protection hidden="1"/>
    </xf>
    <xf numFmtId="0" fontId="405" fillId="122" borderId="292" xfId="33" applyFont="1" applyFill="1" applyBorder="1" applyAlignment="1" applyProtection="1">
      <alignment horizontal="center" vertical="center"/>
      <protection hidden="1"/>
    </xf>
    <xf numFmtId="0" fontId="271" fillId="13" borderId="0" xfId="58" applyFont="1" applyFill="1"/>
    <xf numFmtId="0" fontId="406" fillId="13" borderId="0" xfId="58" applyFont="1" applyFill="1"/>
    <xf numFmtId="0" fontId="407" fillId="3" borderId="204" xfId="33" applyFont="1" applyFill="1" applyBorder="1" applyAlignment="1">
      <alignment horizontal="left" vertical="center"/>
    </xf>
    <xf numFmtId="0" fontId="393" fillId="2" borderId="315" xfId="58" applyFont="1" applyFill="1" applyBorder="1" applyAlignment="1" applyProtection="1">
      <alignment horizontal="center" vertical="center"/>
      <protection locked="0"/>
    </xf>
    <xf numFmtId="165" fontId="408" fillId="2" borderId="53" xfId="58" applyNumberFormat="1" applyFont="1" applyFill="1" applyBorder="1" applyAlignment="1">
      <alignment horizontal="center" vertical="center" wrapText="1"/>
    </xf>
    <xf numFmtId="197" fontId="393" fillId="2" borderId="53" xfId="39" applyNumberFormat="1" applyFont="1" applyFill="1" applyBorder="1" applyAlignment="1">
      <alignment horizontal="center" vertical="center"/>
    </xf>
    <xf numFmtId="0" fontId="409" fillId="13" borderId="0" xfId="58" applyFont="1" applyFill="1" applyAlignment="1">
      <alignment horizontal="left" vertical="center"/>
    </xf>
    <xf numFmtId="0" fontId="0" fillId="13" borderId="0" xfId="58" applyFont="1" applyFill="1"/>
    <xf numFmtId="0" fontId="410" fillId="13" borderId="0" xfId="58" applyFont="1" applyFill="1"/>
    <xf numFmtId="165" fontId="408" fillId="7" borderId="53" xfId="58" applyNumberFormat="1" applyFont="1" applyFill="1" applyBorder="1" applyAlignment="1">
      <alignment horizontal="center" vertical="center" wrapText="1"/>
    </xf>
    <xf numFmtId="0" fontId="409" fillId="3" borderId="0" xfId="58" applyFont="1" applyFill="1" applyAlignment="1">
      <alignment horizontal="left" vertical="center"/>
    </xf>
    <xf numFmtId="0" fontId="74" fillId="13" borderId="0" xfId="33" applyFont="1" applyFill="1" applyProtection="1">
      <protection hidden="1"/>
    </xf>
    <xf numFmtId="0" fontId="411" fillId="123" borderId="315" xfId="58" applyFont="1" applyFill="1" applyBorder="1" applyAlignment="1" applyProtection="1">
      <alignment horizontal="center" vertical="center"/>
      <protection locked="0"/>
    </xf>
    <xf numFmtId="165" fontId="412" fillId="123" borderId="53" xfId="58" applyNumberFormat="1" applyFont="1" applyFill="1" applyBorder="1" applyAlignment="1">
      <alignment horizontal="left" vertical="center" wrapText="1"/>
    </xf>
    <xf numFmtId="174" fontId="411" fillId="123" borderId="53" xfId="39" applyNumberFormat="1" applyFont="1" applyFill="1" applyBorder="1" applyAlignment="1">
      <alignment horizontal="center" vertical="center"/>
    </xf>
    <xf numFmtId="0" fontId="4" fillId="106" borderId="245" xfId="58" applyFont="1" applyFill="1" applyBorder="1" applyAlignment="1" applyProtection="1">
      <alignment horizontal="center" vertical="center"/>
      <protection locked="0"/>
    </xf>
    <xf numFmtId="0" fontId="4" fillId="106" borderId="0" xfId="58" applyFont="1" applyFill="1" applyAlignment="1" applyProtection="1">
      <alignment horizontal="left" vertical="center"/>
      <protection locked="0"/>
    </xf>
    <xf numFmtId="174" fontId="237" fillId="107" borderId="0" xfId="39" applyNumberFormat="1" applyFont="1" applyFill="1" applyAlignment="1">
      <alignment horizontal="center" vertical="center"/>
    </xf>
    <xf numFmtId="0" fontId="393" fillId="2" borderId="7" xfId="58" applyFont="1" applyFill="1" applyBorder="1" applyAlignment="1" applyProtection="1">
      <alignment horizontal="center" vertical="center"/>
      <protection locked="0"/>
    </xf>
    <xf numFmtId="165" fontId="408" fillId="2" borderId="292" xfId="58" applyNumberFormat="1" applyFont="1" applyFill="1" applyBorder="1" applyAlignment="1">
      <alignment horizontal="center" vertical="center" wrapText="1"/>
    </xf>
    <xf numFmtId="197" fontId="393" fillId="2" borderId="292" xfId="39" applyNumberFormat="1" applyFont="1" applyFill="1" applyBorder="1" applyAlignment="1">
      <alignment horizontal="center" vertical="center"/>
    </xf>
    <xf numFmtId="2" fontId="413" fillId="13" borderId="0" xfId="58" applyNumberFormat="1" applyFont="1" applyFill="1" applyAlignment="1">
      <alignment horizontal="right" vertical="center"/>
    </xf>
    <xf numFmtId="2" fontId="413" fillId="13" borderId="0" xfId="58" applyNumberFormat="1" applyFont="1" applyFill="1" applyAlignment="1">
      <alignment horizontal="center" vertical="center"/>
    </xf>
    <xf numFmtId="0" fontId="414" fillId="13" borderId="0" xfId="33" applyFont="1" applyFill="1" applyAlignment="1" applyProtection="1">
      <alignment horizontal="center"/>
      <protection hidden="1"/>
    </xf>
    <xf numFmtId="0" fontId="414" fillId="13" borderId="0" xfId="58" applyFont="1" applyFill="1" applyAlignment="1">
      <alignment horizontal="center"/>
    </xf>
    <xf numFmtId="0" fontId="2" fillId="24" borderId="0" xfId="58" applyFill="1"/>
    <xf numFmtId="0" fontId="9" fillId="24" borderId="0" xfId="33" applyFill="1" applyProtection="1">
      <protection hidden="1"/>
    </xf>
    <xf numFmtId="0" fontId="236" fillId="24" borderId="0" xfId="33" applyFont="1" applyFill="1" applyAlignment="1" applyProtection="1">
      <alignment vertical="center"/>
      <protection hidden="1"/>
    </xf>
    <xf numFmtId="0" fontId="39" fillId="13" borderId="0" xfId="33" applyFont="1" applyFill="1" applyAlignment="1" applyProtection="1">
      <alignment vertical="center"/>
      <protection hidden="1"/>
    </xf>
    <xf numFmtId="0" fontId="50" fillId="13" borderId="0" xfId="33" applyFont="1" applyFill="1" applyAlignment="1" applyProtection="1">
      <alignment vertical="center"/>
      <protection hidden="1"/>
    </xf>
    <xf numFmtId="0" fontId="176" fillId="92" borderId="0" xfId="33" applyFont="1" applyFill="1" applyAlignment="1" applyProtection="1">
      <alignment horizontal="center" vertical="center"/>
      <protection hidden="1"/>
    </xf>
    <xf numFmtId="0" fontId="415" fillId="13" borderId="0" xfId="12" applyFont="1" applyFill="1" applyAlignment="1" applyProtection="1">
      <alignment vertical="center"/>
      <protection hidden="1"/>
    </xf>
    <xf numFmtId="0" fontId="416" fillId="13" borderId="0" xfId="12" applyFont="1" applyFill="1" applyAlignment="1" applyProtection="1">
      <alignment vertical="center"/>
      <protection hidden="1"/>
    </xf>
    <xf numFmtId="0" fontId="240" fillId="13" borderId="0" xfId="12" applyFont="1" applyFill="1" applyAlignment="1" applyProtection="1">
      <alignment vertical="center"/>
      <protection hidden="1"/>
    </xf>
    <xf numFmtId="0" fontId="321" fillId="0" borderId="0" xfId="58" applyFont="1"/>
    <xf numFmtId="0" fontId="321" fillId="13" borderId="0" xfId="33" applyFont="1" applyFill="1" applyAlignment="1" applyProtection="1">
      <alignment horizontal="left" vertical="center"/>
      <protection locked="0"/>
    </xf>
    <xf numFmtId="0" fontId="200" fillId="13" borderId="0" xfId="33" applyFont="1" applyFill="1" applyAlignment="1" applyProtection="1">
      <alignment horizontal="left" vertical="center"/>
      <protection locked="0"/>
    </xf>
    <xf numFmtId="0" fontId="241" fillId="0" borderId="0" xfId="33" applyFont="1" applyAlignment="1">
      <alignment vertical="center"/>
    </xf>
    <xf numFmtId="0" fontId="200" fillId="13" borderId="316" xfId="33" applyFont="1" applyFill="1" applyBorder="1" applyAlignment="1" applyProtection="1">
      <alignment horizontal="left" vertical="center"/>
      <protection locked="0"/>
    </xf>
    <xf numFmtId="0" fontId="418" fillId="13" borderId="245" xfId="33" applyFont="1" applyFill="1" applyBorder="1" applyAlignment="1">
      <alignment horizontal="center" vertical="center"/>
    </xf>
    <xf numFmtId="0" fontId="418" fillId="13" borderId="0" xfId="33" applyFont="1" applyFill="1" applyAlignment="1">
      <alignment horizontal="center" vertical="center"/>
    </xf>
    <xf numFmtId="0" fontId="418" fillId="13" borderId="131" xfId="33" applyFont="1" applyFill="1" applyBorder="1" applyAlignment="1">
      <alignment horizontal="center" vertical="center"/>
    </xf>
    <xf numFmtId="0" fontId="419" fillId="13" borderId="245" xfId="33" applyFont="1" applyFill="1" applyBorder="1" applyAlignment="1">
      <alignment vertical="center"/>
    </xf>
    <xf numFmtId="176" fontId="420" fillId="90" borderId="0" xfId="33" applyNumberFormat="1" applyFont="1" applyFill="1" applyAlignment="1">
      <alignment vertical="center"/>
    </xf>
    <xf numFmtId="0" fontId="421" fillId="13" borderId="0" xfId="33" applyFont="1" applyFill="1" applyAlignment="1">
      <alignment horizontal="center" vertical="center" wrapText="1"/>
    </xf>
    <xf numFmtId="0" fontId="421" fillId="13" borderId="131" xfId="33" applyFont="1" applyFill="1" applyBorder="1" applyAlignment="1">
      <alignment horizontal="center" vertical="center" wrapText="1"/>
    </xf>
    <xf numFmtId="176" fontId="420" fillId="13" borderId="0" xfId="33" applyNumberFormat="1" applyFont="1" applyFill="1" applyAlignment="1">
      <alignment vertical="center"/>
    </xf>
    <xf numFmtId="0" fontId="241" fillId="13" borderId="0" xfId="33" applyFont="1" applyFill="1"/>
    <xf numFmtId="0" fontId="422" fillId="13" borderId="245" xfId="33" applyFont="1" applyFill="1" applyBorder="1"/>
    <xf numFmtId="0" fontId="421" fillId="13" borderId="0" xfId="33" applyFont="1" applyFill="1" applyAlignment="1">
      <alignment vertical="center" wrapText="1"/>
    </xf>
    <xf numFmtId="0" fontId="419" fillId="13" borderId="0" xfId="33" applyFont="1" applyFill="1" applyAlignment="1">
      <alignment horizontal="right" vertical="center"/>
    </xf>
    <xf numFmtId="0" fontId="50" fillId="13" borderId="0" xfId="33" applyFont="1" applyFill="1" applyAlignment="1">
      <alignment horizontal="center" vertical="center"/>
    </xf>
    <xf numFmtId="0" fontId="50" fillId="13" borderId="131" xfId="33" applyFont="1" applyFill="1" applyBorder="1" applyAlignment="1">
      <alignment horizontal="center" vertical="center"/>
    </xf>
    <xf numFmtId="0" fontId="423" fillId="13" borderId="0" xfId="33" applyFont="1" applyFill="1" applyAlignment="1">
      <alignment horizontal="center" vertical="center"/>
    </xf>
    <xf numFmtId="0" fontId="424" fillId="10" borderId="0" xfId="33" applyFont="1" applyFill="1" applyAlignment="1">
      <alignment horizontal="center" vertical="center"/>
    </xf>
    <xf numFmtId="0" fontId="425" fillId="98" borderId="131" xfId="33" applyFont="1" applyFill="1" applyBorder="1" applyAlignment="1">
      <alignment horizontal="center" vertical="center"/>
    </xf>
    <xf numFmtId="0" fontId="426" fillId="13" borderId="0" xfId="33" applyFont="1" applyFill="1" applyAlignment="1">
      <alignment horizontal="center" vertical="center"/>
    </xf>
    <xf numFmtId="0" fontId="424" fillId="13" borderId="0" xfId="33" applyFont="1" applyFill="1" applyAlignment="1">
      <alignment horizontal="center" vertical="center"/>
    </xf>
    <xf numFmtId="0" fontId="425" fillId="13" borderId="131" xfId="33" applyFont="1" applyFill="1" applyBorder="1" applyAlignment="1">
      <alignment horizontal="center" vertical="center"/>
    </xf>
    <xf numFmtId="0" fontId="423" fillId="13" borderId="245" xfId="33" applyFont="1" applyFill="1" applyBorder="1" applyAlignment="1">
      <alignment horizontal="center" vertical="center"/>
    </xf>
    <xf numFmtId="0" fontId="426" fillId="13" borderId="245" xfId="33" applyFont="1" applyFill="1" applyBorder="1" applyAlignment="1">
      <alignment horizontal="center" vertical="center"/>
    </xf>
    <xf numFmtId="0" fontId="9" fillId="13" borderId="245" xfId="33" applyFill="1" applyBorder="1"/>
    <xf numFmtId="0" fontId="257" fillId="13" borderId="0" xfId="33" applyFont="1" applyFill="1"/>
    <xf numFmtId="0" fontId="257" fillId="13" borderId="0" xfId="39" applyFont="1" applyFill="1" applyAlignment="1">
      <alignment horizontal="right" vertical="center"/>
    </xf>
    <xf numFmtId="177" fontId="287" fillId="97" borderId="0" xfId="39" applyNumberFormat="1" applyFont="1" applyFill="1" applyAlignment="1">
      <alignment horizontal="center" vertical="center"/>
    </xf>
    <xf numFmtId="0" fontId="51" fillId="18" borderId="0" xfId="58" applyFont="1" applyFill="1" applyAlignment="1">
      <alignment horizontal="center" vertical="center"/>
    </xf>
    <xf numFmtId="0" fontId="425" fillId="98" borderId="0" xfId="33" applyFont="1" applyFill="1" applyAlignment="1">
      <alignment horizontal="center" vertical="center"/>
    </xf>
    <xf numFmtId="177" fontId="287" fillId="13" borderId="0" xfId="39" applyNumberFormat="1" applyFont="1" applyFill="1" applyAlignment="1">
      <alignment horizontal="center" vertical="center"/>
    </xf>
    <xf numFmtId="0" fontId="425" fillId="13" borderId="0" xfId="33" applyFont="1" applyFill="1" applyAlignment="1">
      <alignment horizontal="center" vertical="center"/>
    </xf>
    <xf numFmtId="0" fontId="146" fillId="90" borderId="0" xfId="58" applyFont="1" applyFill="1" applyAlignment="1">
      <alignment horizontal="center" vertical="center"/>
    </xf>
    <xf numFmtId="0" fontId="51" fillId="92" borderId="0" xfId="58" applyFont="1" applyFill="1" applyAlignment="1">
      <alignment horizontal="center" vertical="center"/>
    </xf>
    <xf numFmtId="0" fontId="427" fillId="13" borderId="0" xfId="33" applyFont="1" applyFill="1" applyAlignment="1">
      <alignment vertical="center"/>
    </xf>
    <xf numFmtId="0" fontId="257" fillId="13" borderId="131" xfId="33" applyFont="1" applyFill="1" applyBorder="1"/>
    <xf numFmtId="0" fontId="47" fillId="13" borderId="0" xfId="33" applyFont="1" applyFill="1" applyAlignment="1">
      <alignment horizontal="right" vertical="center"/>
    </xf>
    <xf numFmtId="0" fontId="47" fillId="124" borderId="0" xfId="33" applyFont="1" applyFill="1" applyAlignment="1">
      <alignment horizontal="left" vertical="center"/>
    </xf>
    <xf numFmtId="0" fontId="9" fillId="13" borderId="150" xfId="33" applyFill="1" applyBorder="1"/>
    <xf numFmtId="0" fontId="9" fillId="13" borderId="212" xfId="33" applyFill="1" applyBorder="1"/>
    <xf numFmtId="0" fontId="9" fillId="13" borderId="213" xfId="33" applyFill="1" applyBorder="1"/>
    <xf numFmtId="0" fontId="428" fillId="98" borderId="144" xfId="33" applyFont="1" applyFill="1" applyBorder="1" applyAlignment="1">
      <alignment horizontal="center" vertical="center"/>
    </xf>
    <xf numFmtId="0" fontId="430" fillId="17" borderId="245" xfId="33" applyFont="1" applyFill="1" applyBorder="1" applyAlignment="1">
      <alignment horizontal="center" vertical="center"/>
    </xf>
    <xf numFmtId="0" fontId="431" fillId="17" borderId="245" xfId="33" applyFont="1" applyFill="1" applyBorder="1" applyAlignment="1">
      <alignment horizontal="center" vertical="center"/>
    </xf>
    <xf numFmtId="0" fontId="243" fillId="17" borderId="245" xfId="33" applyFont="1" applyFill="1" applyBorder="1" applyAlignment="1">
      <alignment horizontal="center" vertical="center"/>
    </xf>
    <xf numFmtId="0" fontId="241" fillId="13" borderId="0" xfId="33" applyFont="1" applyFill="1" applyAlignment="1">
      <alignment vertical="center"/>
    </xf>
    <xf numFmtId="0" fontId="321" fillId="13" borderId="0" xfId="33" applyFont="1" applyFill="1" applyAlignment="1">
      <alignment vertical="center"/>
    </xf>
    <xf numFmtId="0" fontId="429" fillId="13" borderId="0" xfId="33" applyFont="1" applyFill="1" applyAlignment="1">
      <alignment vertical="center"/>
    </xf>
    <xf numFmtId="0" fontId="367" fillId="13" borderId="0" xfId="7" applyFont="1" applyFill="1" applyAlignment="1">
      <alignment horizontal="left" vertical="center"/>
    </xf>
    <xf numFmtId="0" fontId="437" fillId="13" borderId="0" xfId="33" applyFont="1" applyFill="1" applyAlignment="1">
      <alignment vertical="center"/>
    </xf>
    <xf numFmtId="0" fontId="146" fillId="13" borderId="0" xfId="58" applyFont="1" applyFill="1"/>
    <xf numFmtId="0" fontId="438" fillId="13" borderId="0" xfId="58" applyFont="1" applyFill="1"/>
    <xf numFmtId="0" fontId="388" fillId="0" borderId="0" xfId="34" applyFont="1"/>
    <xf numFmtId="0" fontId="265" fillId="13" borderId="0" xfId="33" applyFont="1" applyFill="1" applyAlignment="1">
      <alignment horizontal="center" vertical="center" wrapText="1"/>
    </xf>
    <xf numFmtId="0" fontId="388" fillId="13" borderId="0" xfId="34" applyFont="1" applyFill="1" applyBorder="1" applyAlignment="1">
      <alignment horizontal="left" vertical="center"/>
    </xf>
    <xf numFmtId="0" fontId="294" fillId="90" borderId="0" xfId="58" applyFont="1" applyFill="1" applyAlignment="1">
      <alignment horizontal="centerContinuous" vertical="center"/>
    </xf>
    <xf numFmtId="0" fontId="2" fillId="90" borderId="0" xfId="58" applyFill="1" applyAlignment="1">
      <alignment horizontal="centerContinuous" vertical="center"/>
    </xf>
    <xf numFmtId="0" fontId="324" fillId="90" borderId="0" xfId="58" applyFont="1" applyFill="1" applyAlignment="1">
      <alignment horizontal="centerContinuous" vertical="center"/>
    </xf>
    <xf numFmtId="0" fontId="232" fillId="90" borderId="0" xfId="58" applyFont="1" applyFill="1" applyAlignment="1">
      <alignment horizontal="left" vertical="center"/>
    </xf>
    <xf numFmtId="0" fontId="234" fillId="90" borderId="0" xfId="58" applyFont="1" applyFill="1" applyAlignment="1">
      <alignment horizontal="left" vertical="center"/>
    </xf>
    <xf numFmtId="49" fontId="257" fillId="90" borderId="0" xfId="58" applyNumberFormat="1" applyFont="1" applyFill="1" applyAlignment="1">
      <alignment horizontal="left" vertical="center"/>
    </xf>
    <xf numFmtId="0" fontId="265" fillId="90" borderId="0" xfId="58" applyFont="1" applyFill="1" applyAlignment="1">
      <alignment horizontal="left" vertical="center"/>
    </xf>
    <xf numFmtId="0" fontId="265" fillId="16" borderId="0" xfId="35" applyFont="1" applyFill="1" applyAlignment="1">
      <alignment vertical="top"/>
    </xf>
    <xf numFmtId="0" fontId="2" fillId="16" borderId="0" xfId="58" applyFill="1"/>
    <xf numFmtId="0" fontId="324" fillId="16" borderId="0" xfId="58" applyFont="1" applyFill="1" applyAlignment="1">
      <alignment horizontal="left" vertical="center"/>
    </xf>
    <xf numFmtId="0" fontId="2" fillId="16" borderId="318" xfId="58" applyFill="1" applyBorder="1"/>
    <xf numFmtId="0" fontId="265" fillId="16" borderId="0" xfId="35" applyFont="1" applyFill="1" applyAlignment="1">
      <alignment horizontal="right" vertical="top"/>
    </xf>
    <xf numFmtId="0" fontId="439" fillId="30" borderId="0" xfId="50" applyFont="1" applyFill="1" applyAlignment="1">
      <alignment horizontal="right" vertical="center"/>
    </xf>
    <xf numFmtId="0" fontId="440" fillId="30" borderId="0" xfId="50" applyFont="1" applyFill="1" applyAlignment="1">
      <alignment horizontal="left" vertical="center" wrapText="1"/>
    </xf>
    <xf numFmtId="49" fontId="257" fillId="13" borderId="164" xfId="58" applyNumberFormat="1" applyFont="1" applyFill="1" applyBorder="1" applyAlignment="1">
      <alignment horizontal="left" vertical="center"/>
    </xf>
    <xf numFmtId="0" fontId="2" fillId="16" borderId="282" xfId="58" applyFill="1" applyBorder="1"/>
    <xf numFmtId="0" fontId="233" fillId="65" borderId="0" xfId="35" applyFont="1" applyFill="1" applyAlignment="1">
      <alignment vertical="center" wrapText="1"/>
    </xf>
    <xf numFmtId="0" fontId="441" fillId="29" borderId="0" xfId="58" applyFont="1" applyFill="1" applyAlignment="1">
      <alignment horizontal="left" vertical="center"/>
    </xf>
    <xf numFmtId="0" fontId="233" fillId="65" borderId="0" xfId="35" applyFont="1" applyFill="1" applyAlignment="1">
      <alignment vertical="center"/>
    </xf>
    <xf numFmtId="0" fontId="232" fillId="16" borderId="0" xfId="35" applyFont="1" applyFill="1" applyAlignment="1">
      <alignment horizontal="right" vertical="top"/>
    </xf>
    <xf numFmtId="0" fontId="232" fillId="16" borderId="0" xfId="35" applyFont="1" applyFill="1" applyAlignment="1">
      <alignment vertical="top"/>
    </xf>
    <xf numFmtId="0" fontId="146" fillId="0" borderId="0" xfId="58" applyFont="1"/>
    <xf numFmtId="0" fontId="52" fillId="13" borderId="0" xfId="34" applyFill="1"/>
    <xf numFmtId="0" fontId="271" fillId="13" borderId="0" xfId="58" applyFont="1" applyFill="1" applyAlignment="1">
      <alignment horizontal="left" vertical="center"/>
    </xf>
    <xf numFmtId="0" fontId="271" fillId="0" borderId="0" xfId="58" applyFont="1" applyAlignment="1">
      <alignment horizontal="center" vertical="center"/>
    </xf>
    <xf numFmtId="0" fontId="52" fillId="13" borderId="0" xfId="34" applyFill="1" applyAlignment="1">
      <alignment horizontal="left" vertical="center"/>
    </xf>
    <xf numFmtId="14" fontId="2" fillId="13" borderId="0" xfId="58" applyNumberFormat="1" applyFill="1" applyAlignment="1">
      <alignment horizontal="center" vertical="center"/>
    </xf>
    <xf numFmtId="0" fontId="2" fillId="13" borderId="0" xfId="58" applyFill="1" applyAlignment="1">
      <alignment horizontal="right" vertical="center"/>
    </xf>
    <xf numFmtId="0" fontId="2" fillId="13" borderId="0" xfId="58" applyFill="1" applyAlignment="1">
      <alignment horizontal="left" vertical="center"/>
    </xf>
    <xf numFmtId="0" fontId="146" fillId="13" borderId="0" xfId="58" applyFont="1" applyFill="1" applyAlignment="1">
      <alignment vertical="center"/>
    </xf>
    <xf numFmtId="1" fontId="177" fillId="126" borderId="0" xfId="33" applyNumberFormat="1" applyFont="1" applyFill="1" applyAlignment="1" applyProtection="1">
      <alignment horizontal="center" vertical="center"/>
      <protection locked="0"/>
    </xf>
    <xf numFmtId="0" fontId="442" fillId="0" borderId="0" xfId="39" applyFont="1" applyAlignment="1" applyProtection="1">
      <alignment vertical="center"/>
      <protection locked="0"/>
    </xf>
    <xf numFmtId="0" fontId="442" fillId="0" borderId="0" xfId="39" applyFont="1" applyAlignment="1">
      <alignment vertical="center"/>
    </xf>
    <xf numFmtId="0" fontId="55" fillId="24" borderId="0" xfId="33" applyFont="1" applyFill="1"/>
    <xf numFmtId="0" fontId="444" fillId="17" borderId="0" xfId="33" applyFont="1" applyFill="1" applyAlignment="1">
      <alignment vertical="center"/>
    </xf>
    <xf numFmtId="0" fontId="443" fillId="17" borderId="0" xfId="12" applyFont="1" applyFill="1" applyAlignment="1">
      <alignment vertical="center"/>
    </xf>
    <xf numFmtId="0" fontId="236" fillId="13" borderId="0" xfId="39" applyFont="1" applyFill="1" applyAlignment="1">
      <alignment vertical="center"/>
    </xf>
    <xf numFmtId="0" fontId="56" fillId="13" borderId="0" xfId="58" applyFont="1" applyFill="1" applyAlignment="1">
      <alignment horizontal="center" vertical="center"/>
    </xf>
    <xf numFmtId="0" fontId="236" fillId="17" borderId="0" xfId="39" applyFont="1" applyFill="1" applyAlignment="1">
      <alignment vertical="center"/>
    </xf>
    <xf numFmtId="0" fontId="47" fillId="24" borderId="0" xfId="39" applyFont="1" applyFill="1" applyAlignment="1">
      <alignment horizontal="center" vertical="center"/>
    </xf>
    <xf numFmtId="0" fontId="47" fillId="24" borderId="0" xfId="39" applyFont="1" applyFill="1" applyAlignment="1">
      <alignment vertical="center" wrapText="1"/>
    </xf>
    <xf numFmtId="0" fontId="445" fillId="24" borderId="0" xfId="12" applyFont="1" applyFill="1" applyAlignment="1">
      <alignment vertical="center"/>
    </xf>
    <xf numFmtId="0" fontId="236" fillId="24" borderId="0" xfId="39" applyFont="1" applyFill="1" applyAlignment="1">
      <alignment vertical="center"/>
    </xf>
    <xf numFmtId="0" fontId="51" fillId="13" borderId="0" xfId="39" applyFont="1" applyFill="1" applyAlignment="1">
      <alignment horizontal="center" vertical="center" wrapText="1"/>
    </xf>
    <xf numFmtId="0" fontId="443" fillId="13" borderId="0" xfId="12" applyFont="1" applyFill="1" applyAlignment="1">
      <alignment vertical="center"/>
    </xf>
    <xf numFmtId="0" fontId="447" fillId="13" borderId="0" xfId="58" applyFont="1" applyFill="1" applyAlignment="1">
      <alignment vertical="center" wrapText="1"/>
    </xf>
    <xf numFmtId="0" fontId="56" fillId="24" borderId="0" xfId="58" applyFont="1" applyFill="1" applyAlignment="1">
      <alignment horizontal="center" vertical="center"/>
    </xf>
    <xf numFmtId="0" fontId="388" fillId="13" borderId="0" xfId="34" applyFont="1" applyFill="1" applyAlignment="1">
      <alignment vertical="center"/>
    </xf>
    <xf numFmtId="0" fontId="153" fillId="13" borderId="0" xfId="58" applyFont="1" applyFill="1" applyAlignment="1">
      <alignment vertical="center"/>
    </xf>
    <xf numFmtId="0" fontId="153" fillId="13" borderId="0" xfId="58" applyFont="1" applyFill="1"/>
    <xf numFmtId="0" fontId="448" fillId="0" borderId="0" xfId="34" applyFont="1" applyAlignment="1">
      <alignment vertical="center"/>
    </xf>
    <xf numFmtId="0" fontId="255" fillId="108" borderId="168" xfId="33" applyFont="1" applyFill="1" applyBorder="1" applyAlignment="1">
      <alignment horizontal="center" vertical="center"/>
    </xf>
    <xf numFmtId="0" fontId="449" fillId="13" borderId="245" xfId="58" applyFont="1" applyFill="1" applyBorder="1"/>
    <xf numFmtId="0" fontId="449" fillId="13" borderId="0" xfId="58" applyFont="1" applyFill="1"/>
    <xf numFmtId="0" fontId="9" fillId="13" borderId="131" xfId="33" applyFill="1" applyBorder="1"/>
    <xf numFmtId="0" fontId="176" fillId="13" borderId="245" xfId="39" applyFont="1" applyFill="1" applyBorder="1" applyAlignment="1">
      <alignment horizontal="center" vertical="center" wrapText="1"/>
    </xf>
    <xf numFmtId="0" fontId="176" fillId="13" borderId="0" xfId="39" applyFont="1" applyFill="1" applyAlignment="1">
      <alignment horizontal="center" vertical="center" wrapText="1"/>
    </xf>
    <xf numFmtId="0" fontId="176" fillId="13" borderId="131" xfId="39" applyFont="1" applyFill="1" applyBorder="1" applyAlignment="1">
      <alignment horizontal="center" vertical="center" wrapText="1"/>
    </xf>
    <xf numFmtId="0" fontId="84" fillId="13" borderId="245" xfId="39" applyFont="1" applyFill="1" applyBorder="1" applyAlignment="1">
      <alignment horizontal="center" vertical="center"/>
    </xf>
    <xf numFmtId="0" fontId="153" fillId="13" borderId="0" xfId="33" applyFont="1" applyFill="1" applyAlignment="1">
      <alignment vertical="center"/>
    </xf>
    <xf numFmtId="0" fontId="450" fillId="13" borderId="245" xfId="39" applyFont="1" applyFill="1" applyBorder="1" applyAlignment="1">
      <alignment horizontal="center" vertical="center"/>
    </xf>
    <xf numFmtId="0" fontId="451" fillId="13" borderId="245" xfId="33" applyFont="1" applyFill="1" applyBorder="1" applyAlignment="1">
      <alignment horizontal="center" vertical="center"/>
    </xf>
    <xf numFmtId="0" fontId="9" fillId="13" borderId="155" xfId="33" applyFill="1" applyBorder="1"/>
    <xf numFmtId="0" fontId="9" fillId="0" borderId="156" xfId="33" applyBorder="1"/>
    <xf numFmtId="0" fontId="9" fillId="13" borderId="156" xfId="33" applyFill="1" applyBorder="1"/>
    <xf numFmtId="0" fontId="9" fillId="13" borderId="157" xfId="33" applyFill="1" applyBorder="1"/>
    <xf numFmtId="0" fontId="153" fillId="13" borderId="245" xfId="33" applyFont="1" applyFill="1" applyBorder="1" applyAlignment="1">
      <alignment vertical="center" wrapText="1"/>
    </xf>
    <xf numFmtId="0" fontId="153" fillId="13" borderId="0" xfId="33" applyFont="1" applyFill="1" applyAlignment="1">
      <alignment vertical="center" wrapText="1"/>
    </xf>
    <xf numFmtId="0" fontId="153" fillId="13" borderId="131" xfId="33" applyFont="1" applyFill="1" applyBorder="1" applyAlignment="1">
      <alignment vertical="center" wrapText="1"/>
    </xf>
    <xf numFmtId="198" fontId="33" fillId="24" borderId="0" xfId="33" applyNumberFormat="1" applyFont="1" applyFill="1" applyAlignment="1">
      <alignment horizontal="center" vertical="center"/>
    </xf>
    <xf numFmtId="198" fontId="33" fillId="17" borderId="0" xfId="33" applyNumberFormat="1" applyFont="1" applyFill="1" applyAlignment="1">
      <alignment horizontal="center" vertical="center"/>
    </xf>
    <xf numFmtId="176" fontId="33" fillId="24" borderId="0" xfId="33" applyNumberFormat="1" applyFont="1" applyFill="1" applyAlignment="1">
      <alignment vertical="center"/>
    </xf>
    <xf numFmtId="176" fontId="33" fillId="17" borderId="131" xfId="33" applyNumberFormat="1" applyFont="1" applyFill="1" applyBorder="1" applyAlignment="1">
      <alignment vertical="center"/>
    </xf>
    <xf numFmtId="0" fontId="163" fillId="13" borderId="191" xfId="33" applyFont="1" applyFill="1" applyBorder="1" applyAlignment="1">
      <alignment vertical="center"/>
    </xf>
    <xf numFmtId="0" fontId="9" fillId="0" borderId="2" xfId="33" applyBorder="1"/>
    <xf numFmtId="0" fontId="33" fillId="13" borderId="2" xfId="33" applyFont="1" applyFill="1" applyBorder="1" applyAlignment="1">
      <alignment vertical="center"/>
    </xf>
    <xf numFmtId="0" fontId="163" fillId="13" borderId="58" xfId="33" applyFont="1" applyFill="1" applyBorder="1" applyAlignment="1">
      <alignment vertical="center"/>
    </xf>
    <xf numFmtId="0" fontId="9" fillId="0" borderId="207" xfId="33" applyBorder="1"/>
    <xf numFmtId="0" fontId="9" fillId="0" borderId="191" xfId="33" applyBorder="1"/>
    <xf numFmtId="0" fontId="163" fillId="13" borderId="0" xfId="39" applyFont="1" applyFill="1" applyAlignment="1">
      <alignment horizontal="center" vertical="center" wrapText="1"/>
    </xf>
    <xf numFmtId="0" fontId="163" fillId="13" borderId="0" xfId="39" applyFont="1" applyFill="1" applyAlignment="1">
      <alignment horizontal="center" vertical="center"/>
    </xf>
    <xf numFmtId="0" fontId="2" fillId="0" borderId="131" xfId="58" applyBorder="1"/>
    <xf numFmtId="0" fontId="2" fillId="13" borderId="131" xfId="58" applyFill="1" applyBorder="1"/>
    <xf numFmtId="3" fontId="452" fillId="24" borderId="245" xfId="39" applyNumberFormat="1" applyFont="1" applyFill="1" applyBorder="1" applyAlignment="1">
      <alignment horizontal="center" vertical="center"/>
    </xf>
    <xf numFmtId="0" fontId="2" fillId="17" borderId="0" xfId="58" applyFill="1"/>
    <xf numFmtId="0" fontId="2" fillId="17" borderId="131" xfId="58" applyFill="1" applyBorder="1"/>
    <xf numFmtId="0" fontId="260" fillId="13" borderId="245" xfId="33" applyFont="1" applyFill="1" applyBorder="1"/>
    <xf numFmtId="199" fontId="156" fillId="13" borderId="0" xfId="33" applyNumberFormat="1" applyFont="1" applyFill="1" applyAlignment="1">
      <alignment horizontal="center" vertical="center"/>
    </xf>
    <xf numFmtId="0" fontId="150" fillId="13" borderId="0" xfId="33" applyFont="1" applyFill="1" applyAlignment="1">
      <alignment horizontal="center" vertical="center"/>
    </xf>
    <xf numFmtId="2" fontId="153" fillId="13" borderId="0" xfId="33" applyNumberFormat="1" applyFont="1" applyFill="1" applyAlignment="1">
      <alignment horizontal="center" vertical="center"/>
    </xf>
    <xf numFmtId="0" fontId="454" fillId="13" borderId="245" xfId="33" applyFont="1" applyFill="1" applyBorder="1" applyAlignment="1">
      <alignment horizontal="left" vertical="center"/>
    </xf>
    <xf numFmtId="0" fontId="455" fillId="13" borderId="0" xfId="58" applyFont="1" applyFill="1" applyAlignment="1">
      <alignment wrapText="1"/>
    </xf>
    <xf numFmtId="0" fontId="456" fillId="13" borderId="0" xfId="12" applyFont="1" applyFill="1" applyBorder="1" applyAlignment="1">
      <alignment horizontal="center" vertical="center" wrapText="1"/>
    </xf>
    <xf numFmtId="0" fontId="456" fillId="13" borderId="131" xfId="12" applyFont="1" applyFill="1" applyBorder="1" applyAlignment="1">
      <alignment horizontal="center" vertical="center" wrapText="1"/>
    </xf>
    <xf numFmtId="0" fontId="52" fillId="13" borderId="245" xfId="12" applyFill="1" applyBorder="1" applyAlignment="1">
      <alignment vertical="center" wrapText="1"/>
    </xf>
    <xf numFmtId="0" fontId="52" fillId="13" borderId="0" xfId="12" applyFill="1" applyBorder="1" applyAlignment="1">
      <alignment vertical="center" wrapText="1"/>
    </xf>
    <xf numFmtId="0" fontId="48" fillId="13" borderId="319" xfId="39" applyFont="1" applyFill="1" applyBorder="1" applyAlignment="1">
      <alignment vertical="center"/>
    </xf>
    <xf numFmtId="0" fontId="48" fillId="13" borderId="320" xfId="39" applyFont="1" applyFill="1" applyBorder="1" applyAlignment="1">
      <alignment vertical="center"/>
    </xf>
    <xf numFmtId="0" fontId="48" fillId="13" borderId="321" xfId="39" applyFont="1" applyFill="1" applyBorder="1" applyAlignment="1">
      <alignment vertical="center"/>
    </xf>
    <xf numFmtId="0" fontId="458" fillId="13" borderId="61" xfId="33" applyFont="1" applyFill="1" applyBorder="1" applyAlignment="1">
      <alignment vertical="center"/>
    </xf>
    <xf numFmtId="0" fontId="443" fillId="13" borderId="0" xfId="12" applyFont="1" applyFill="1" applyBorder="1" applyAlignment="1">
      <alignment vertical="center"/>
    </xf>
    <xf numFmtId="0" fontId="459" fillId="13" borderId="156" xfId="33" applyFont="1" applyFill="1" applyBorder="1" applyAlignment="1">
      <alignment vertical="center"/>
    </xf>
    <xf numFmtId="0" fontId="459" fillId="13" borderId="157" xfId="33" applyFont="1" applyFill="1" applyBorder="1" applyAlignment="1">
      <alignment vertical="center"/>
    </xf>
    <xf numFmtId="0" fontId="2" fillId="13" borderId="213" xfId="58" applyFill="1" applyBorder="1"/>
    <xf numFmtId="0" fontId="459" fillId="13" borderId="245" xfId="33" applyFont="1" applyFill="1" applyBorder="1" applyAlignment="1">
      <alignment vertical="center"/>
    </xf>
    <xf numFmtId="0" fontId="459" fillId="13" borderId="0" xfId="33" applyFont="1" applyFill="1" applyAlignment="1">
      <alignment vertical="center"/>
    </xf>
    <xf numFmtId="0" fontId="459" fillId="13" borderId="131" xfId="33" applyFont="1" applyFill="1" applyBorder="1" applyAlignment="1">
      <alignment vertical="center"/>
    </xf>
    <xf numFmtId="0" fontId="459" fillId="13" borderId="150" xfId="33" applyFont="1" applyFill="1" applyBorder="1" applyAlignment="1">
      <alignment vertical="center"/>
    </xf>
    <xf numFmtId="0" fontId="459" fillId="13" borderId="212" xfId="33" applyFont="1" applyFill="1" applyBorder="1" applyAlignment="1">
      <alignment vertical="center"/>
    </xf>
    <xf numFmtId="0" fontId="459" fillId="13" borderId="213" xfId="33" applyFont="1" applyFill="1" applyBorder="1" applyAlignment="1">
      <alignment vertical="center"/>
    </xf>
    <xf numFmtId="0" fontId="158" fillId="13" borderId="245" xfId="33" applyFont="1" applyFill="1" applyBorder="1" applyAlignment="1">
      <alignment horizontal="center" vertical="center"/>
    </xf>
    <xf numFmtId="0" fontId="2" fillId="0" borderId="245" xfId="58" applyBorder="1"/>
    <xf numFmtId="0" fontId="192" fillId="13" borderId="131" xfId="39" applyFont="1" applyFill="1" applyBorder="1" applyAlignment="1">
      <alignment horizontal="center" vertical="center" wrapText="1"/>
    </xf>
    <xf numFmtId="0" fontId="33" fillId="13" borderId="0" xfId="39" applyFont="1" applyFill="1" applyAlignment="1">
      <alignment horizontal="center" vertical="center" wrapText="1"/>
    </xf>
    <xf numFmtId="0" fontId="192" fillId="13" borderId="0" xfId="39" applyFont="1" applyFill="1" applyAlignment="1">
      <alignment horizontal="center" vertical="center" wrapText="1"/>
    </xf>
    <xf numFmtId="0" fontId="463" fillId="13" borderId="0" xfId="33" applyFont="1" applyFill="1" applyAlignment="1">
      <alignment horizontal="center" vertical="center" wrapText="1"/>
    </xf>
    <xf numFmtId="0" fontId="338" fillId="13" borderId="245" xfId="33" applyFont="1" applyFill="1" applyBorder="1" applyAlignment="1">
      <alignment horizontal="center" vertical="center"/>
    </xf>
    <xf numFmtId="0" fontId="143" fillId="13" borderId="171" xfId="58" applyFont="1" applyFill="1" applyBorder="1" applyAlignment="1">
      <alignment horizontal="center" vertical="center"/>
    </xf>
    <xf numFmtId="0" fontId="260" fillId="13" borderId="171" xfId="33" applyFont="1" applyFill="1" applyBorder="1" applyAlignment="1">
      <alignment vertical="center"/>
    </xf>
    <xf numFmtId="174" fontId="245" fillId="13" borderId="171" xfId="39" applyNumberFormat="1" applyFont="1" applyFill="1" applyBorder="1" applyAlignment="1">
      <alignment horizontal="center" vertical="center"/>
    </xf>
    <xf numFmtId="0" fontId="260" fillId="13" borderId="172" xfId="33" applyFont="1" applyFill="1" applyBorder="1" applyAlignment="1">
      <alignment vertical="center"/>
    </xf>
    <xf numFmtId="174" fontId="467" fillId="13" borderId="0" xfId="39" applyNumberFormat="1" applyFont="1" applyFill="1" applyAlignment="1">
      <alignment horizontal="left" vertical="center"/>
    </xf>
    <xf numFmtId="0" fontId="260" fillId="13" borderId="131" xfId="33" applyFont="1" applyFill="1" applyBorder="1" applyAlignment="1">
      <alignment vertical="center"/>
    </xf>
    <xf numFmtId="174" fontId="467" fillId="13" borderId="188" xfId="39" applyNumberFormat="1" applyFont="1" applyFill="1" applyBorder="1" applyAlignment="1">
      <alignment horizontal="left" vertical="center"/>
    </xf>
    <xf numFmtId="0" fontId="260" fillId="13" borderId="189" xfId="33" applyFont="1" applyFill="1" applyBorder="1" applyAlignment="1">
      <alignment vertical="center"/>
    </xf>
    <xf numFmtId="0" fontId="2" fillId="13" borderId="245" xfId="58" applyFill="1" applyBorder="1" applyAlignment="1">
      <alignment horizontal="center" vertical="center" textRotation="90"/>
    </xf>
    <xf numFmtId="0" fontId="338" fillId="13" borderId="156" xfId="33" applyFont="1" applyFill="1" applyBorder="1" applyAlignment="1">
      <alignment horizontal="center" vertical="center"/>
    </xf>
    <xf numFmtId="2" fontId="471" fillId="128" borderId="0" xfId="33" applyNumberFormat="1" applyFont="1" applyFill="1" applyAlignment="1" applyProtection="1">
      <alignment horizontal="center" vertical="center" wrapText="1"/>
      <protection locked="0"/>
    </xf>
    <xf numFmtId="0" fontId="472" fillId="13" borderId="0" xfId="33" applyFont="1" applyFill="1" applyAlignment="1" applyProtection="1">
      <alignment horizontal="center"/>
      <protection hidden="1"/>
    </xf>
    <xf numFmtId="0" fontId="473" fillId="13" borderId="0" xfId="39" applyFont="1" applyFill="1" applyAlignment="1">
      <alignment horizontal="center" vertical="center" wrapText="1"/>
    </xf>
    <xf numFmtId="201" fontId="48" fillId="17" borderId="0" xfId="33" applyNumberFormat="1" applyFont="1" applyFill="1" applyAlignment="1">
      <alignment horizontal="center" vertical="center"/>
    </xf>
    <xf numFmtId="0" fontId="152" fillId="17" borderId="0" xfId="33" applyFont="1" applyFill="1" applyAlignment="1">
      <alignment horizontal="center" vertical="center"/>
    </xf>
    <xf numFmtId="182" fontId="159" fillId="17" borderId="0" xfId="33" applyNumberFormat="1" applyFont="1" applyFill="1" applyAlignment="1">
      <alignment horizontal="center" vertical="center"/>
    </xf>
    <xf numFmtId="202" fontId="159" fillId="17" borderId="0" xfId="33" applyNumberFormat="1" applyFont="1" applyFill="1" applyAlignment="1">
      <alignment horizontal="center" vertical="center"/>
    </xf>
    <xf numFmtId="190" fontId="153" fillId="17" borderId="0" xfId="33" applyNumberFormat="1" applyFont="1" applyFill="1" applyAlignment="1">
      <alignment horizontal="left" vertical="center"/>
    </xf>
    <xf numFmtId="182" fontId="159" fillId="17" borderId="320" xfId="33" applyNumberFormat="1" applyFont="1" applyFill="1" applyBorder="1" applyAlignment="1">
      <alignment horizontal="center" vertical="center"/>
    </xf>
    <xf numFmtId="202" fontId="159" fillId="17" borderId="320" xfId="33" applyNumberFormat="1" applyFont="1" applyFill="1" applyBorder="1" applyAlignment="1">
      <alignment horizontal="center" vertical="center"/>
    </xf>
    <xf numFmtId="182" fontId="159" fillId="17" borderId="320" xfId="33" applyNumberFormat="1" applyFont="1" applyFill="1" applyBorder="1" applyAlignment="1">
      <alignment horizontal="right" vertical="center"/>
    </xf>
    <xf numFmtId="0" fontId="152" fillId="17" borderId="320" xfId="33" applyFont="1" applyFill="1" applyBorder="1" applyAlignment="1">
      <alignment horizontal="center" vertical="center"/>
    </xf>
    <xf numFmtId="176" fontId="150" fillId="17" borderId="320" xfId="33" applyNumberFormat="1" applyFont="1" applyFill="1" applyBorder="1" applyAlignment="1">
      <alignment horizontal="left" vertical="center"/>
    </xf>
    <xf numFmtId="0" fontId="474" fillId="98" borderId="0" xfId="33" applyFont="1" applyFill="1" applyAlignment="1">
      <alignment horizontal="center" vertical="center"/>
    </xf>
    <xf numFmtId="201" fontId="475" fillId="6" borderId="0" xfId="33" applyNumberFormat="1" applyFont="1" applyFill="1" applyAlignment="1">
      <alignment horizontal="center" vertical="center"/>
    </xf>
    <xf numFmtId="0" fontId="477" fillId="17" borderId="0" xfId="39" applyFont="1" applyFill="1" applyAlignment="1">
      <alignment horizontal="center" vertical="center"/>
    </xf>
    <xf numFmtId="0" fontId="478" fillId="17" borderId="0" xfId="33" applyFont="1" applyFill="1" applyAlignment="1">
      <alignment horizontal="center" vertical="center"/>
    </xf>
    <xf numFmtId="0" fontId="4" fillId="17" borderId="0" xfId="58" applyFont="1" applyFill="1"/>
    <xf numFmtId="174" fontId="471" fillId="17" borderId="0" xfId="33" applyNumberFormat="1" applyFont="1" applyFill="1" applyAlignment="1">
      <alignment horizontal="center" vertical="center"/>
    </xf>
    <xf numFmtId="0" fontId="479" fillId="17" borderId="0" xfId="33" applyFont="1" applyFill="1" applyAlignment="1">
      <alignment horizontal="center" vertical="center"/>
    </xf>
    <xf numFmtId="182" fontId="159" fillId="17" borderId="0" xfId="33" applyNumberFormat="1" applyFont="1" applyFill="1" applyAlignment="1">
      <alignment horizontal="right" vertical="center"/>
    </xf>
    <xf numFmtId="176" fontId="150" fillId="17" borderId="0" xfId="33" applyNumberFormat="1" applyFont="1" applyFill="1" applyAlignment="1">
      <alignment horizontal="left" vertical="center"/>
    </xf>
    <xf numFmtId="0" fontId="2" fillId="13" borderId="156" xfId="58" applyFill="1" applyBorder="1"/>
    <xf numFmtId="182" fontId="480" fillId="13" borderId="156" xfId="33" applyNumberFormat="1" applyFont="1" applyFill="1" applyBorder="1" applyAlignment="1">
      <alignment horizontal="right" vertical="center"/>
    </xf>
    <xf numFmtId="0" fontId="481" fillId="13" borderId="156" xfId="33" applyFont="1" applyFill="1" applyBorder="1" applyAlignment="1">
      <alignment horizontal="center" vertical="center"/>
    </xf>
    <xf numFmtId="176" fontId="33" fillId="13" borderId="156" xfId="33" applyNumberFormat="1" applyFont="1" applyFill="1" applyBorder="1" applyAlignment="1">
      <alignment horizontal="left" vertical="center"/>
    </xf>
    <xf numFmtId="0" fontId="482" fillId="13" borderId="0" xfId="33" applyFont="1" applyFill="1" applyAlignment="1">
      <alignment horizontal="center" vertical="center"/>
    </xf>
    <xf numFmtId="2" fontId="150" fillId="128" borderId="0" xfId="33" applyNumberFormat="1" applyFont="1" applyFill="1" applyAlignment="1" applyProtection="1">
      <alignment vertical="center"/>
      <protection locked="0"/>
    </xf>
    <xf numFmtId="0" fontId="150" fillId="13" borderId="0" xfId="39" applyFont="1" applyFill="1" applyAlignment="1">
      <alignment vertical="center"/>
    </xf>
    <xf numFmtId="0" fontId="260" fillId="13" borderId="0" xfId="33" applyFont="1" applyFill="1"/>
    <xf numFmtId="0" fontId="260" fillId="0" borderId="0" xfId="33" applyFont="1"/>
    <xf numFmtId="176" fontId="150" fillId="13" borderId="0" xfId="33" applyNumberFormat="1" applyFont="1" applyFill="1" applyAlignment="1">
      <alignment horizontal="left" vertical="center"/>
    </xf>
    <xf numFmtId="182" fontId="159" fillId="13" borderId="0" xfId="33" applyNumberFormat="1" applyFont="1" applyFill="1" applyAlignment="1">
      <alignment horizontal="right" vertical="center"/>
    </xf>
    <xf numFmtId="0" fontId="146" fillId="13" borderId="0" xfId="33" applyFont="1" applyFill="1" applyAlignment="1">
      <alignment horizontal="center" vertical="center" wrapText="1"/>
    </xf>
    <xf numFmtId="0" fontId="146" fillId="13" borderId="4" xfId="33" applyFont="1" applyFill="1" applyBorder="1" applyAlignment="1">
      <alignment horizontal="right" vertical="center" wrapText="1"/>
    </xf>
    <xf numFmtId="174" fontId="146" fillId="13" borderId="0" xfId="33" applyNumberFormat="1" applyFont="1" applyFill="1" applyAlignment="1">
      <alignment horizontal="center" vertical="center" wrapText="1"/>
    </xf>
    <xf numFmtId="0" fontId="164" fillId="13" borderId="0" xfId="33" applyFont="1" applyFill="1" applyAlignment="1">
      <alignment horizontal="right" vertical="center"/>
    </xf>
    <xf numFmtId="174" fontId="43" fillId="13" borderId="0" xfId="33" applyNumberFormat="1" applyFont="1" applyFill="1" applyAlignment="1">
      <alignment vertical="center"/>
    </xf>
    <xf numFmtId="0" fontId="164" fillId="13" borderId="0" xfId="33" applyFont="1" applyFill="1" applyAlignment="1">
      <alignment horizontal="center" vertical="center" wrapText="1"/>
    </xf>
    <xf numFmtId="0" fontId="164" fillId="13" borderId="0" xfId="33" applyFont="1" applyFill="1" applyAlignment="1">
      <alignment horizontal="right" vertical="center" wrapText="1"/>
    </xf>
    <xf numFmtId="0" fontId="483" fillId="13" borderId="0" xfId="58" applyFont="1" applyFill="1" applyAlignment="1">
      <alignment vertical="center"/>
    </xf>
    <xf numFmtId="0" fontId="484" fillId="13" borderId="0" xfId="58" applyFont="1" applyFill="1" applyAlignment="1">
      <alignment vertical="center"/>
    </xf>
    <xf numFmtId="0" fontId="483" fillId="13" borderId="0" xfId="58" applyFont="1" applyFill="1" applyAlignment="1">
      <alignment horizontal="left" vertical="center"/>
    </xf>
    <xf numFmtId="0" fontId="485" fillId="13" borderId="0" xfId="12" applyFont="1" applyFill="1" applyBorder="1" applyAlignment="1">
      <alignment vertical="center"/>
    </xf>
    <xf numFmtId="0" fontId="2" fillId="13" borderId="150" xfId="58" applyFill="1" applyBorder="1" applyAlignment="1">
      <alignment horizontal="center" vertical="center" textRotation="90"/>
    </xf>
    <xf numFmtId="0" fontId="486" fillId="13" borderId="245" xfId="58" applyFont="1" applyFill="1" applyBorder="1"/>
    <xf numFmtId="0" fontId="236" fillId="13" borderId="0" xfId="33" applyFont="1" applyFill="1"/>
    <xf numFmtId="0" fontId="236" fillId="13" borderId="131" xfId="33" applyFont="1" applyFill="1" applyBorder="1"/>
    <xf numFmtId="0" fontId="487" fillId="90" borderId="0" xfId="58" applyFont="1" applyFill="1" applyAlignment="1">
      <alignment horizontal="center"/>
    </xf>
    <xf numFmtId="0" fontId="489" fillId="13" borderId="245" xfId="58" applyFont="1" applyFill="1" applyBorder="1"/>
    <xf numFmtId="0" fontId="489" fillId="13" borderId="0" xfId="58" applyFont="1" applyFill="1"/>
    <xf numFmtId="0" fontId="260" fillId="13" borderId="131" xfId="33" applyFont="1" applyFill="1" applyBorder="1"/>
    <xf numFmtId="0" fontId="4" fillId="13" borderId="245" xfId="58" applyFont="1" applyFill="1" applyBorder="1"/>
    <xf numFmtId="0" fontId="4" fillId="13" borderId="0" xfId="58" applyFont="1" applyFill="1"/>
    <xf numFmtId="0" fontId="490" fillId="13" borderId="245" xfId="12" applyFont="1" applyFill="1" applyBorder="1"/>
    <xf numFmtId="0" fontId="236" fillId="13" borderId="292" xfId="33" applyFont="1" applyFill="1" applyBorder="1" applyAlignment="1" applyProtection="1">
      <alignment horizontal="center" vertical="center"/>
      <protection hidden="1"/>
    </xf>
    <xf numFmtId="0" fontId="271" fillId="13" borderId="292" xfId="58" applyFont="1" applyFill="1" applyBorder="1" applyAlignment="1">
      <alignment horizontal="center"/>
    </xf>
    <xf numFmtId="0" fontId="271" fillId="13" borderId="0" xfId="58" applyFont="1" applyFill="1" applyAlignment="1">
      <alignment horizontal="left"/>
    </xf>
    <xf numFmtId="204" fontId="442" fillId="13" borderId="0" xfId="33" applyNumberFormat="1" applyFont="1" applyFill="1" applyAlignment="1" applyProtection="1">
      <alignment horizontal="center" vertical="center"/>
      <protection hidden="1"/>
    </xf>
    <xf numFmtId="205" fontId="233" fillId="13" borderId="0" xfId="33" applyNumberFormat="1" applyFont="1" applyFill="1" applyAlignment="1" applyProtection="1">
      <alignment horizontal="center" vertical="center"/>
      <protection hidden="1"/>
    </xf>
    <xf numFmtId="174" fontId="236" fillId="6" borderId="131" xfId="39" applyNumberFormat="1" applyFont="1" applyFill="1" applyBorder="1" applyAlignment="1">
      <alignment horizontal="center" vertical="center"/>
    </xf>
    <xf numFmtId="0" fontId="271" fillId="13" borderId="212" xfId="58" applyFont="1" applyFill="1" applyBorder="1" applyAlignment="1">
      <alignment horizontal="left"/>
    </xf>
    <xf numFmtId="204" fontId="442" fillId="13" borderId="212" xfId="33" applyNumberFormat="1" applyFont="1" applyFill="1" applyBorder="1" applyAlignment="1" applyProtection="1">
      <alignment horizontal="center" vertical="center"/>
      <protection hidden="1"/>
    </xf>
    <xf numFmtId="205" fontId="233" fillId="13" borderId="212" xfId="33" applyNumberFormat="1" applyFont="1" applyFill="1" applyBorder="1" applyAlignment="1" applyProtection="1">
      <alignment horizontal="center" vertical="center"/>
      <protection hidden="1"/>
    </xf>
    <xf numFmtId="174" fontId="236" fillId="6" borderId="213" xfId="39" applyNumberFormat="1" applyFont="1" applyFill="1" applyBorder="1" applyAlignment="1">
      <alignment horizontal="center" vertical="center"/>
    </xf>
    <xf numFmtId="0" fontId="245" fillId="13" borderId="322" xfId="33" applyFont="1" applyFill="1" applyBorder="1" applyAlignment="1">
      <alignment horizontal="center" vertical="center"/>
    </xf>
    <xf numFmtId="0" fontId="245" fillId="13" borderId="323" xfId="33" applyFont="1" applyFill="1" applyBorder="1" applyAlignment="1">
      <alignment horizontal="center" vertical="center"/>
    </xf>
    <xf numFmtId="0" fontId="245" fillId="13" borderId="324" xfId="33" applyFont="1" applyFill="1" applyBorder="1" applyAlignment="1">
      <alignment horizontal="center" vertical="center"/>
    </xf>
    <xf numFmtId="0" fontId="156" fillId="13" borderId="165" xfId="33" applyFont="1" applyFill="1" applyBorder="1" applyAlignment="1">
      <alignment horizontal="center" vertical="center"/>
    </xf>
    <xf numFmtId="0" fontId="234" fillId="13" borderId="166" xfId="33" applyFont="1" applyFill="1" applyBorder="1" applyAlignment="1">
      <alignment horizontal="center" vertical="center"/>
    </xf>
    <xf numFmtId="0" fontId="234" fillId="13" borderId="167" xfId="33" applyFont="1" applyFill="1" applyBorder="1" applyAlignment="1">
      <alignment horizontal="center" vertical="center"/>
    </xf>
    <xf numFmtId="0" fontId="156" fillId="90" borderId="328" xfId="33" applyFont="1" applyFill="1" applyBorder="1" applyAlignment="1">
      <alignment horizontal="center" vertical="center"/>
    </xf>
    <xf numFmtId="0" fontId="153" fillId="13" borderId="186" xfId="33" applyFont="1" applyFill="1" applyBorder="1" applyAlignment="1">
      <alignment horizontal="center" vertical="center"/>
    </xf>
    <xf numFmtId="0" fontId="153" fillId="13" borderId="64" xfId="33" applyFont="1" applyFill="1" applyBorder="1" applyAlignment="1">
      <alignment horizontal="center" vertical="center"/>
    </xf>
    <xf numFmtId="0" fontId="153" fillId="13" borderId="328" xfId="33" applyFont="1" applyFill="1" applyBorder="1" applyAlignment="1">
      <alignment horizontal="center" vertical="center"/>
    </xf>
    <xf numFmtId="0" fontId="156" fillId="90" borderId="186" xfId="33" applyFont="1" applyFill="1" applyBorder="1" applyAlignment="1">
      <alignment horizontal="center" vertical="center"/>
    </xf>
    <xf numFmtId="49" fontId="153" fillId="13" borderId="161" xfId="58" applyNumberFormat="1" applyFont="1" applyFill="1" applyBorder="1" applyAlignment="1">
      <alignment horizontal="right" vertical="center"/>
    </xf>
    <xf numFmtId="49" fontId="2" fillId="13" borderId="162" xfId="58" applyNumberFormat="1" applyFill="1" applyBorder="1" applyAlignment="1">
      <alignment horizontal="center" vertical="center"/>
    </xf>
    <xf numFmtId="49" fontId="2" fillId="13" borderId="163" xfId="58" applyNumberFormat="1" applyFill="1" applyBorder="1" applyAlignment="1">
      <alignment horizontal="center" vertical="center"/>
    </xf>
    <xf numFmtId="0" fontId="153" fillId="13" borderId="191" xfId="33" applyFont="1" applyFill="1" applyBorder="1" applyAlignment="1">
      <alignment horizontal="center" vertical="center"/>
    </xf>
    <xf numFmtId="0" fontId="153" fillId="13" borderId="2" xfId="33" applyFont="1" applyFill="1" applyBorder="1" applyAlignment="1">
      <alignment horizontal="center" vertical="center"/>
    </xf>
    <xf numFmtId="0" fontId="156" fillId="90" borderId="68" xfId="33" applyFont="1" applyFill="1" applyBorder="1" applyAlignment="1">
      <alignment horizontal="center" vertical="center"/>
    </xf>
    <xf numFmtId="49" fontId="153" fillId="13" borderId="245" xfId="58" applyNumberFormat="1" applyFont="1" applyFill="1" applyBorder="1" applyAlignment="1">
      <alignment horizontal="right" vertical="center"/>
    </xf>
    <xf numFmtId="49" fontId="2" fillId="13" borderId="0" xfId="58" applyNumberFormat="1" applyFill="1" applyAlignment="1">
      <alignment horizontal="center" vertical="center"/>
    </xf>
    <xf numFmtId="49" fontId="2" fillId="13" borderId="131" xfId="58" applyNumberFormat="1" applyFill="1" applyBorder="1" applyAlignment="1">
      <alignment horizontal="center" vertical="center"/>
    </xf>
    <xf numFmtId="0" fontId="415" fillId="13" borderId="0" xfId="11" applyFont="1" applyFill="1" applyAlignment="1" applyProtection="1">
      <alignment vertical="center"/>
      <protection hidden="1"/>
    </xf>
    <xf numFmtId="0" fontId="416" fillId="13" borderId="0" xfId="11" applyFont="1" applyFill="1" applyAlignment="1" applyProtection="1">
      <alignment vertical="center"/>
      <protection hidden="1"/>
    </xf>
    <xf numFmtId="0" fontId="493" fillId="62" borderId="168" xfId="59" applyFont="1" applyFill="1" applyBorder="1" applyAlignment="1">
      <alignment horizontal="center" vertical="center"/>
    </xf>
    <xf numFmtId="0" fontId="494" fillId="62" borderId="2" xfId="59" applyFont="1" applyFill="1" applyBorder="1" applyAlignment="1" applyProtection="1">
      <alignment horizontal="center" vertical="center"/>
      <protection locked="0"/>
    </xf>
    <xf numFmtId="0" fontId="494" fillId="62" borderId="119" xfId="59" applyFont="1" applyFill="1" applyBorder="1" applyAlignment="1" applyProtection="1">
      <alignment horizontal="center" vertical="center"/>
      <protection locked="0"/>
    </xf>
    <xf numFmtId="0" fontId="363" fillId="13" borderId="0" xfId="58" applyFont="1" applyFill="1"/>
    <xf numFmtId="207" fontId="495" fillId="5" borderId="204" xfId="59" applyNumberFormat="1" applyFont="1" applyFill="1" applyBorder="1" applyAlignment="1" applyProtection="1">
      <alignment horizontal="center" vertical="center"/>
      <protection locked="0"/>
    </xf>
    <xf numFmtId="0" fontId="495" fillId="5" borderId="0" xfId="59" applyFont="1" applyFill="1" applyAlignment="1" applyProtection="1">
      <alignment horizontal="center" vertical="center"/>
      <protection locked="0"/>
    </xf>
    <xf numFmtId="0" fontId="495" fillId="5" borderId="290" xfId="59" applyFont="1" applyFill="1" applyBorder="1" applyAlignment="1" applyProtection="1">
      <alignment horizontal="center" vertical="center"/>
      <protection locked="0"/>
    </xf>
    <xf numFmtId="207" fontId="283" fillId="62" borderId="204" xfId="59" applyNumberFormat="1" applyFont="1" applyFill="1" applyBorder="1" applyAlignment="1" applyProtection="1">
      <alignment horizontal="center" vertical="center"/>
      <protection locked="0"/>
    </xf>
    <xf numFmtId="0" fontId="232" fillId="0" borderId="0" xfId="59" applyFont="1" applyAlignment="1">
      <alignment horizontal="center" vertical="center"/>
    </xf>
    <xf numFmtId="1" fontId="232" fillId="0" borderId="290" xfId="59" applyNumberFormat="1" applyFont="1" applyBorder="1" applyAlignment="1">
      <alignment horizontal="center" vertical="center"/>
    </xf>
    <xf numFmtId="207" fontId="232" fillId="0" borderId="204" xfId="59" applyNumberFormat="1" applyFont="1" applyBorder="1" applyAlignment="1" applyProtection="1">
      <alignment horizontal="center" vertical="center"/>
      <protection locked="0"/>
    </xf>
    <xf numFmtId="0" fontId="261" fillId="62" borderId="0" xfId="59" applyFont="1" applyFill="1" applyAlignment="1">
      <alignment horizontal="center" vertical="center"/>
    </xf>
    <xf numFmtId="0" fontId="232" fillId="0" borderId="290" xfId="59" applyFont="1" applyBorder="1" applyAlignment="1">
      <alignment horizontal="center" vertical="center"/>
    </xf>
    <xf numFmtId="207" fontId="232" fillId="0" borderId="206" xfId="59" applyNumberFormat="1" applyFont="1" applyBorder="1" applyAlignment="1" applyProtection="1">
      <alignment horizontal="center" vertical="center"/>
      <protection locked="0"/>
    </xf>
    <xf numFmtId="0" fontId="232" fillId="0" borderId="207" xfId="59" applyFont="1" applyBorder="1" applyAlignment="1">
      <alignment horizontal="center" vertical="center"/>
    </xf>
    <xf numFmtId="0" fontId="261" fillId="62" borderId="208" xfId="59" applyFont="1" applyFill="1" applyBorder="1" applyAlignment="1">
      <alignment horizontal="center" vertical="center"/>
    </xf>
    <xf numFmtId="0" fontId="9" fillId="13" borderId="204" xfId="33" applyFill="1" applyBorder="1" applyAlignment="1">
      <alignment horizontal="center" vertical="center" wrapText="1"/>
    </xf>
    <xf numFmtId="0" fontId="9" fillId="13" borderId="212" xfId="33" applyFill="1" applyBorder="1" applyAlignment="1">
      <alignment horizontal="center" vertical="center"/>
    </xf>
    <xf numFmtId="0" fontId="9" fillId="13" borderId="212" xfId="33" applyFill="1" applyBorder="1" applyAlignment="1">
      <alignment horizontal="centerContinuous" vertical="center"/>
    </xf>
    <xf numFmtId="0" fontId="9" fillId="13" borderId="213" xfId="33" applyFill="1" applyBorder="1" applyAlignment="1">
      <alignment horizontal="center" vertical="center"/>
    </xf>
    <xf numFmtId="1" fontId="232" fillId="2" borderId="144" xfId="58" applyNumberFormat="1" applyFont="1" applyFill="1" applyBorder="1" applyAlignment="1">
      <alignment horizontal="centerContinuous" vertical="center" wrapText="1"/>
    </xf>
    <xf numFmtId="0" fontId="9" fillId="2" borderId="49" xfId="58" applyFont="1" applyFill="1" applyBorder="1" applyAlignment="1">
      <alignment horizontal="centerContinuous" vertical="center" wrapText="1"/>
    </xf>
    <xf numFmtId="0" fontId="9" fillId="2" borderId="145" xfId="58" applyFont="1" applyFill="1" applyBorder="1" applyAlignment="1">
      <alignment horizontal="centerContinuous" vertical="center" wrapText="1"/>
    </xf>
    <xf numFmtId="0" fontId="232" fillId="2" borderId="144" xfId="58" applyFont="1" applyFill="1" applyBorder="1" applyAlignment="1">
      <alignment horizontal="centerContinuous" vertical="center"/>
    </xf>
    <xf numFmtId="0" fontId="232" fillId="2" borderId="49" xfId="58" applyFont="1" applyFill="1" applyBorder="1" applyAlignment="1">
      <alignment horizontal="centerContinuous" vertical="center"/>
    </xf>
    <xf numFmtId="0" fontId="2" fillId="2" borderId="49" xfId="58" applyFill="1" applyBorder="1" applyAlignment="1">
      <alignment horizontal="centerContinuous" vertical="center"/>
    </xf>
    <xf numFmtId="0" fontId="2" fillId="2" borderId="145" xfId="58" applyFill="1" applyBorder="1" applyAlignment="1">
      <alignment horizontal="centerContinuous" vertical="center"/>
    </xf>
    <xf numFmtId="180" fontId="9" fillId="0" borderId="245" xfId="58" applyNumberFormat="1" applyFont="1" applyBorder="1" applyAlignment="1" applyProtection="1">
      <alignment horizontal="center" vertical="center" wrapText="1"/>
      <protection locked="0"/>
    </xf>
    <xf numFmtId="180" fontId="9" fillId="0" borderId="0" xfId="58" applyNumberFormat="1" applyFont="1" applyAlignment="1" applyProtection="1">
      <alignment horizontal="center" vertical="center" wrapText="1"/>
      <protection locked="0"/>
    </xf>
    <xf numFmtId="180" fontId="9" fillId="0" borderId="131" xfId="58" applyNumberFormat="1" applyFont="1" applyBorder="1" applyAlignment="1" applyProtection="1">
      <alignment horizontal="center" vertical="center" wrapText="1"/>
      <protection locked="0"/>
    </xf>
    <xf numFmtId="178" fontId="9" fillId="0" borderId="245" xfId="31" applyNumberFormat="1" applyFont="1" applyBorder="1" applyAlignment="1">
      <alignment horizontal="center" vertical="center"/>
    </xf>
    <xf numFmtId="0" fontId="200" fillId="13" borderId="245" xfId="58" applyFont="1" applyFill="1" applyBorder="1" applyAlignment="1" applyProtection="1">
      <alignment horizontal="left" vertical="center"/>
      <protection locked="0"/>
    </xf>
    <xf numFmtId="0" fontId="200" fillId="13" borderId="0" xfId="58" applyFont="1" applyFill="1" applyAlignment="1" applyProtection="1">
      <alignment horizontal="left" vertical="center"/>
      <protection locked="0"/>
    </xf>
    <xf numFmtId="0" fontId="500" fillId="13" borderId="68" xfId="33" applyFont="1" applyFill="1" applyBorder="1" applyAlignment="1" applyProtection="1">
      <alignment horizontal="right" vertical="center"/>
      <protection hidden="1"/>
    </xf>
    <xf numFmtId="0" fontId="4" fillId="13" borderId="0" xfId="58" applyFont="1" applyFill="1" applyAlignment="1" applyProtection="1">
      <alignment horizontal="left" vertical="center"/>
      <protection locked="0"/>
    </xf>
    <xf numFmtId="0" fontId="200" fillId="13" borderId="131" xfId="58" applyFont="1" applyFill="1" applyBorder="1" applyAlignment="1" applyProtection="1">
      <alignment horizontal="left" vertical="center"/>
      <protection locked="0"/>
    </xf>
    <xf numFmtId="0" fontId="233" fillId="13" borderId="204" xfId="58" applyFont="1" applyFill="1" applyBorder="1" applyAlignment="1">
      <alignment horizontal="centerContinuous" vertical="center"/>
    </xf>
    <xf numFmtId="0" fontId="233" fillId="13" borderId="0" xfId="58" applyFont="1" applyFill="1" applyAlignment="1">
      <alignment horizontal="centerContinuous" vertical="center"/>
    </xf>
    <xf numFmtId="0" fontId="501" fillId="13" borderId="0" xfId="33" applyFont="1" applyFill="1" applyAlignment="1">
      <alignment horizontal="center" vertical="center"/>
    </xf>
    <xf numFmtId="0" fontId="502" fillId="13" borderId="204" xfId="33" applyFont="1" applyFill="1" applyBorder="1" applyAlignment="1">
      <alignment horizontal="center" vertical="center"/>
    </xf>
    <xf numFmtId="197" fontId="503" fillId="131" borderId="0" xfId="58" applyNumberFormat="1" applyFont="1" applyFill="1" applyAlignment="1">
      <alignment horizontal="center" vertical="center"/>
    </xf>
    <xf numFmtId="0" fontId="2" fillId="13" borderId="0" xfId="58" applyFill="1" applyAlignment="1">
      <alignment vertical="center"/>
    </xf>
    <xf numFmtId="0" fontId="239" fillId="13" borderId="0" xfId="34" applyFont="1" applyFill="1" applyBorder="1" applyAlignment="1" applyProtection="1"/>
    <xf numFmtId="0" fontId="156" fillId="13" borderId="0" xfId="58" applyFont="1" applyFill="1" applyAlignment="1">
      <alignment horizontal="center" vertical="center" wrapText="1"/>
    </xf>
    <xf numFmtId="0" fontId="156" fillId="13" borderId="290" xfId="58" applyFont="1" applyFill="1" applyBorder="1" applyAlignment="1">
      <alignment horizontal="center" vertical="center" wrapText="1"/>
    </xf>
    <xf numFmtId="0" fontId="156" fillId="90" borderId="204" xfId="58" applyFont="1" applyFill="1" applyBorder="1" applyAlignment="1">
      <alignment horizontal="center" vertical="center"/>
    </xf>
    <xf numFmtId="0" fontId="143" fillId="13" borderId="0" xfId="58" applyFont="1" applyFill="1" applyAlignment="1">
      <alignment horizontal="left" vertical="center"/>
    </xf>
    <xf numFmtId="197" fontId="153" fillId="13" borderId="0" xfId="58" applyNumberFormat="1" applyFont="1" applyFill="1" applyAlignment="1">
      <alignment horizontal="center" vertical="center"/>
    </xf>
    <xf numFmtId="0" fontId="2" fillId="13" borderId="0" xfId="58" applyFill="1" applyAlignment="1">
      <alignment horizontal="center" vertical="center"/>
    </xf>
    <xf numFmtId="0" fontId="239" fillId="13" borderId="0" xfId="34" applyFont="1" applyFill="1" applyBorder="1" applyAlignment="1" applyProtection="1">
      <alignment horizontal="left" vertical="center"/>
    </xf>
    <xf numFmtId="0" fontId="501" fillId="13" borderId="204" xfId="33" applyFont="1" applyFill="1" applyBorder="1" applyAlignment="1">
      <alignment horizontal="center" vertical="center"/>
    </xf>
    <xf numFmtId="0" fontId="504" fillId="13" borderId="0" xfId="33" applyFont="1" applyFill="1" applyAlignment="1" applyProtection="1">
      <alignment horizontal="left"/>
      <protection hidden="1"/>
    </xf>
    <xf numFmtId="0" fontId="505" fillId="13" borderId="0" xfId="33" applyFont="1" applyFill="1" applyAlignment="1" applyProtection="1">
      <alignment horizontal="left"/>
      <protection hidden="1"/>
    </xf>
    <xf numFmtId="0" fontId="501" fillId="13" borderId="120" xfId="33" applyFont="1" applyFill="1" applyBorder="1" applyAlignment="1">
      <alignment horizontal="center" vertical="center"/>
    </xf>
    <xf numFmtId="0" fontId="506" fillId="13" borderId="89" xfId="33" applyFont="1" applyFill="1" applyBorder="1" applyAlignment="1" applyProtection="1">
      <alignment horizontal="left"/>
      <protection hidden="1"/>
    </xf>
    <xf numFmtId="0" fontId="156" fillId="13" borderId="89" xfId="58" applyFont="1" applyFill="1" applyBorder="1" applyAlignment="1">
      <alignment horizontal="center" vertical="center" wrapText="1"/>
    </xf>
    <xf numFmtId="0" fontId="156" fillId="13" borderId="343" xfId="58" applyFont="1" applyFill="1" applyBorder="1" applyAlignment="1">
      <alignment horizontal="center" vertical="center" wrapText="1"/>
    </xf>
    <xf numFmtId="0" fontId="502" fillId="90" borderId="206" xfId="33" applyFont="1" applyFill="1" applyBorder="1" applyAlignment="1">
      <alignment horizontal="center" vertical="center"/>
    </xf>
    <xf numFmtId="0" fontId="507" fillId="13" borderId="207" xfId="33" applyFont="1" applyFill="1" applyBorder="1" applyAlignment="1" applyProtection="1">
      <alignment horizontal="left"/>
      <protection hidden="1"/>
    </xf>
    <xf numFmtId="0" fontId="156" fillId="13" borderId="207" xfId="58" applyFont="1" applyFill="1" applyBorder="1" applyAlignment="1">
      <alignment horizontal="center" vertical="center" wrapText="1"/>
    </xf>
    <xf numFmtId="0" fontId="156" fillId="13" borderId="208" xfId="58" applyFont="1" applyFill="1" applyBorder="1" applyAlignment="1">
      <alignment horizontal="center" vertical="center" wrapText="1"/>
    </xf>
    <xf numFmtId="0" fontId="258" fillId="0" borderId="0" xfId="58" applyFont="1" applyAlignment="1">
      <alignment vertical="top"/>
    </xf>
    <xf numFmtId="0" fontId="502" fillId="13" borderId="58" xfId="33" applyFont="1" applyFill="1" applyBorder="1" applyAlignment="1">
      <alignment horizontal="center" vertical="center"/>
    </xf>
    <xf numFmtId="0" fontId="233" fillId="13" borderId="207" xfId="58" applyFont="1" applyFill="1" applyBorder="1" applyAlignment="1">
      <alignment horizontal="center" vertical="center"/>
    </xf>
    <xf numFmtId="0" fontId="501" fillId="13" borderId="207" xfId="33" applyFont="1" applyFill="1" applyBorder="1" applyAlignment="1">
      <alignment horizontal="center" vertical="center"/>
    </xf>
    <xf numFmtId="0" fontId="502" fillId="13" borderId="207" xfId="33" applyFont="1" applyFill="1" applyBorder="1" applyAlignment="1">
      <alignment horizontal="center" vertical="center"/>
    </xf>
    <xf numFmtId="0" fontId="233" fillId="13" borderId="317" xfId="58" applyFont="1" applyFill="1" applyBorder="1" applyAlignment="1">
      <alignment horizontal="center" vertical="center"/>
    </xf>
    <xf numFmtId="197" fontId="508" fillId="131" borderId="2" xfId="58" applyNumberFormat="1" applyFont="1" applyFill="1" applyBorder="1" applyAlignment="1">
      <alignment horizontal="center" vertical="center"/>
    </xf>
    <xf numFmtId="9" fontId="2" fillId="13" borderId="2" xfId="58" applyNumberFormat="1" applyFill="1" applyBorder="1" applyAlignment="1">
      <alignment horizontal="center" vertical="center"/>
    </xf>
    <xf numFmtId="0" fontId="2" fillId="13" borderId="2" xfId="58" applyFill="1" applyBorder="1"/>
    <xf numFmtId="208" fontId="2" fillId="0" borderId="2" xfId="58" applyNumberFormat="1" applyBorder="1" applyAlignment="1">
      <alignment horizontal="center"/>
    </xf>
    <xf numFmtId="208" fontId="2" fillId="0" borderId="68" xfId="58" applyNumberFormat="1" applyBorder="1" applyAlignment="1">
      <alignment horizontal="center"/>
    </xf>
    <xf numFmtId="0" fontId="156" fillId="90" borderId="245" xfId="58" applyFont="1" applyFill="1" applyBorder="1" applyAlignment="1">
      <alignment horizontal="center" vertical="center"/>
    </xf>
    <xf numFmtId="0" fontId="143" fillId="13" borderId="0" xfId="58" applyFont="1" applyFill="1" applyAlignment="1">
      <alignment horizontal="center" vertical="center"/>
    </xf>
    <xf numFmtId="0" fontId="143" fillId="13" borderId="131" xfId="58" applyFont="1" applyFill="1" applyBorder="1" applyAlignment="1">
      <alignment horizontal="left" vertical="center"/>
    </xf>
    <xf numFmtId="0" fontId="223" fillId="13" borderId="245" xfId="58" applyFont="1" applyFill="1" applyBorder="1" applyAlignment="1">
      <alignment horizontal="center" vertical="center"/>
    </xf>
    <xf numFmtId="0" fontId="223" fillId="13" borderId="0" xfId="58" applyFont="1" applyFill="1" applyAlignment="1">
      <alignment horizontal="center" vertical="center"/>
    </xf>
    <xf numFmtId="0" fontId="223" fillId="13" borderId="131" xfId="58" applyFont="1" applyFill="1" applyBorder="1" applyAlignment="1">
      <alignment horizontal="center" vertical="center"/>
    </xf>
    <xf numFmtId="209" fontId="271" fillId="13" borderId="245" xfId="58" applyNumberFormat="1" applyFont="1" applyFill="1" applyBorder="1" applyAlignment="1">
      <alignment horizontal="center" vertical="center"/>
    </xf>
    <xf numFmtId="210" fontId="509" fillId="13" borderId="0" xfId="58" applyNumberFormat="1" applyFont="1" applyFill="1" applyAlignment="1">
      <alignment horizontal="center" vertical="center"/>
    </xf>
    <xf numFmtId="210" fontId="271" fillId="13" borderId="0" xfId="58" applyNumberFormat="1" applyFont="1" applyFill="1" applyAlignment="1">
      <alignment horizontal="center" vertical="center"/>
    </xf>
    <xf numFmtId="210" fontId="509" fillId="13" borderId="131" xfId="58" applyNumberFormat="1" applyFont="1" applyFill="1" applyBorder="1" applyAlignment="1">
      <alignment horizontal="center" vertical="center"/>
    </xf>
    <xf numFmtId="208" fontId="501" fillId="130" borderId="245" xfId="58" applyNumberFormat="1" applyFont="1" applyFill="1" applyBorder="1" applyAlignment="1">
      <alignment horizontal="center" vertical="center"/>
    </xf>
    <xf numFmtId="208" fontId="501" fillId="130" borderId="0" xfId="58" applyNumberFormat="1" applyFont="1" applyFill="1" applyAlignment="1">
      <alignment horizontal="center" vertical="center"/>
    </xf>
    <xf numFmtId="208" fontId="501" fillId="13" borderId="0" xfId="58" applyNumberFormat="1" applyFont="1" applyFill="1" applyAlignment="1">
      <alignment horizontal="center" vertical="center"/>
    </xf>
    <xf numFmtId="208" fontId="501" fillId="130" borderId="131" xfId="58" applyNumberFormat="1" applyFont="1" applyFill="1" applyBorder="1" applyAlignment="1">
      <alignment horizontal="center" vertical="center"/>
    </xf>
    <xf numFmtId="208" fontId="501" fillId="13" borderId="58" xfId="58" applyNumberFormat="1" applyFont="1" applyFill="1" applyBorder="1" applyAlignment="1">
      <alignment horizontal="center" vertical="center"/>
    </xf>
    <xf numFmtId="0" fontId="2" fillId="13" borderId="207" xfId="58" applyFill="1" applyBorder="1"/>
    <xf numFmtId="208" fontId="501" fillId="13" borderId="207" xfId="58" applyNumberFormat="1" applyFont="1" applyFill="1" applyBorder="1" applyAlignment="1">
      <alignment horizontal="center" vertical="center"/>
    </xf>
    <xf numFmtId="0" fontId="501" fillId="13" borderId="317" xfId="33" applyFont="1" applyFill="1" applyBorder="1" applyAlignment="1">
      <alignment horizontal="center" vertical="center"/>
    </xf>
    <xf numFmtId="0" fontId="501" fillId="13" borderId="245" xfId="33" applyFont="1" applyFill="1" applyBorder="1" applyAlignment="1">
      <alignment horizontal="center" vertical="center"/>
    </xf>
    <xf numFmtId="0" fontId="506" fillId="13" borderId="0" xfId="33" applyFont="1" applyFill="1" applyAlignment="1" applyProtection="1">
      <alignment horizontal="left"/>
      <protection hidden="1"/>
    </xf>
    <xf numFmtId="0" fontId="192" fillId="13" borderId="0" xfId="33" applyFont="1" applyFill="1" applyAlignment="1">
      <alignment vertical="center"/>
    </xf>
    <xf numFmtId="0" fontId="192" fillId="13" borderId="131" xfId="33" applyFont="1" applyFill="1" applyBorder="1" applyAlignment="1">
      <alignment vertical="center"/>
    </xf>
    <xf numFmtId="0" fontId="502" fillId="90" borderId="245" xfId="33" applyFont="1" applyFill="1" applyBorder="1" applyAlignment="1">
      <alignment horizontal="center" vertical="center"/>
    </xf>
    <xf numFmtId="0" fontId="507" fillId="13" borderId="0" xfId="33" applyFont="1" applyFill="1" applyAlignment="1" applyProtection="1">
      <alignment horizontal="left"/>
      <protection hidden="1"/>
    </xf>
    <xf numFmtId="0" fontId="500" fillId="13" borderId="131" xfId="33" applyFont="1" applyFill="1" applyBorder="1" applyAlignment="1" applyProtection="1">
      <alignment horizontal="right" vertical="center"/>
      <protection hidden="1"/>
    </xf>
    <xf numFmtId="208" fontId="501" fillId="13" borderId="245" xfId="58" applyNumberFormat="1" applyFont="1" applyFill="1" applyBorder="1" applyAlignment="1">
      <alignment horizontal="center" vertical="center"/>
    </xf>
    <xf numFmtId="0" fontId="2" fillId="0" borderId="0" xfId="58" applyAlignment="1">
      <alignment horizontal="right"/>
    </xf>
    <xf numFmtId="0" fontId="239" fillId="0" borderId="0" xfId="34" applyFont="1" applyAlignment="1" applyProtection="1"/>
    <xf numFmtId="0" fontId="232" fillId="13" borderId="0" xfId="58" applyFont="1" applyFill="1"/>
    <xf numFmtId="0" fontId="232" fillId="2" borderId="344" xfId="31" applyFont="1" applyFill="1" applyBorder="1" applyAlignment="1" applyProtection="1">
      <alignment horizontal="centerContinuous" vertical="center"/>
      <protection locked="0"/>
    </xf>
    <xf numFmtId="0" fontId="232" fillId="2" borderId="345" xfId="31" applyFont="1" applyFill="1" applyBorder="1" applyAlignment="1" applyProtection="1">
      <alignment horizontal="centerContinuous" vertical="center"/>
      <protection locked="0"/>
    </xf>
    <xf numFmtId="0" fontId="232" fillId="2" borderId="346" xfId="31" applyFont="1" applyFill="1" applyBorder="1" applyAlignment="1" applyProtection="1">
      <alignment horizontal="right" vertical="center"/>
      <protection locked="0"/>
    </xf>
    <xf numFmtId="0" fontId="251" fillId="13" borderId="245" xfId="58" applyFont="1" applyFill="1" applyBorder="1" applyAlignment="1" applyProtection="1">
      <alignment horizontal="left" vertical="center"/>
      <protection locked="0"/>
    </xf>
    <xf numFmtId="0" fontId="251" fillId="13" borderId="347" xfId="58" applyFont="1" applyFill="1" applyBorder="1" applyAlignment="1" applyProtection="1">
      <alignment horizontal="right" vertical="center"/>
      <protection locked="0"/>
    </xf>
    <xf numFmtId="172" fontId="254" fillId="4" borderId="290" xfId="58" applyNumberFormat="1" applyFont="1" applyFill="1" applyBorder="1" applyAlignment="1" applyProtection="1">
      <alignment horizontal="center" vertical="center"/>
      <protection locked="0"/>
    </xf>
    <xf numFmtId="0" fontId="251" fillId="13" borderId="0" xfId="58" applyFont="1" applyFill="1" applyAlignment="1" applyProtection="1">
      <alignment horizontal="right" vertical="center"/>
      <protection locked="0"/>
    </xf>
    <xf numFmtId="0" fontId="252" fillId="13" borderId="0" xfId="58" applyFont="1" applyFill="1" applyAlignment="1" applyProtection="1">
      <alignment horizontal="right" vertical="center"/>
      <protection locked="0"/>
    </xf>
    <xf numFmtId="172" fontId="318" fillId="4" borderId="131" xfId="58" applyNumberFormat="1" applyFont="1" applyFill="1" applyBorder="1" applyAlignment="1" applyProtection="1">
      <alignment horizontal="center" vertical="center"/>
      <protection locked="0"/>
    </xf>
    <xf numFmtId="0" fontId="319" fillId="13" borderId="245" xfId="58" applyFont="1" applyFill="1" applyBorder="1" applyAlignment="1" applyProtection="1">
      <alignment horizontal="left" vertical="center"/>
      <protection locked="0"/>
    </xf>
    <xf numFmtId="0" fontId="319" fillId="13" borderId="0" xfId="58" applyFont="1" applyFill="1" applyAlignment="1" applyProtection="1">
      <alignment horizontal="right" vertical="center"/>
      <protection locked="0"/>
    </xf>
    <xf numFmtId="175" fontId="318" fillId="4" borderId="290" xfId="58" applyNumberFormat="1" applyFont="1" applyFill="1" applyBorder="1" applyAlignment="1" applyProtection="1">
      <alignment horizontal="center" vertical="center"/>
      <protection locked="0"/>
    </xf>
    <xf numFmtId="172" fontId="318" fillId="4" borderId="290" xfId="58" applyNumberFormat="1" applyFont="1" applyFill="1" applyBorder="1" applyAlignment="1" applyProtection="1">
      <alignment horizontal="center" vertical="center"/>
      <protection locked="0"/>
    </xf>
    <xf numFmtId="172" fontId="254" fillId="4" borderId="131" xfId="58" applyNumberFormat="1" applyFont="1" applyFill="1" applyBorder="1" applyAlignment="1" applyProtection="1">
      <alignment horizontal="center" vertical="center"/>
      <protection locked="0"/>
    </xf>
    <xf numFmtId="0" fontId="260" fillId="13" borderId="245" xfId="58" applyFont="1" applyFill="1" applyBorder="1" applyAlignment="1" applyProtection="1">
      <alignment horizontal="left" vertical="center"/>
      <protection locked="0"/>
    </xf>
    <xf numFmtId="0" fontId="260" fillId="13" borderId="0" xfId="58" applyFont="1" applyFill="1" applyAlignment="1" applyProtection="1">
      <alignment horizontal="right" vertical="center"/>
      <protection locked="0"/>
    </xf>
    <xf numFmtId="172" fontId="236" fillId="13" borderId="290" xfId="58" applyNumberFormat="1" applyFont="1" applyFill="1" applyBorder="1" applyAlignment="1" applyProtection="1">
      <alignment horizontal="center" vertical="center"/>
      <protection locked="0"/>
    </xf>
    <xf numFmtId="0" fontId="9" fillId="13" borderId="0" xfId="58" applyFont="1" applyFill="1" applyAlignment="1" applyProtection="1">
      <alignment horizontal="right" vertical="center"/>
      <protection locked="0"/>
    </xf>
    <xf numFmtId="172" fontId="236" fillId="13" borderId="131" xfId="58" applyNumberFormat="1" applyFont="1" applyFill="1" applyBorder="1" applyAlignment="1" applyProtection="1">
      <alignment horizontal="center" vertical="center"/>
      <protection locked="0"/>
    </xf>
    <xf numFmtId="0" fontId="9" fillId="13" borderId="348" xfId="58" applyFont="1" applyFill="1" applyBorder="1" applyAlignment="1" applyProtection="1">
      <alignment horizontal="left" vertical="center"/>
      <protection locked="0"/>
    </xf>
    <xf numFmtId="0" fontId="236" fillId="13" borderId="0" xfId="58" applyFont="1" applyFill="1" applyAlignment="1" applyProtection="1">
      <alignment horizontal="right" vertical="center"/>
      <protection locked="0"/>
    </xf>
    <xf numFmtId="175" fontId="236" fillId="13" borderId="290" xfId="58" applyNumberFormat="1" applyFont="1" applyFill="1" applyBorder="1" applyAlignment="1" applyProtection="1">
      <alignment horizontal="center" vertical="center"/>
      <protection locked="0"/>
    </xf>
    <xf numFmtId="175" fontId="236" fillId="13" borderId="131" xfId="58" applyNumberFormat="1" applyFont="1" applyFill="1" applyBorder="1" applyAlignment="1" applyProtection="1">
      <alignment horizontal="center" vertical="center"/>
      <protection locked="0"/>
    </xf>
    <xf numFmtId="0" fontId="9" fillId="17" borderId="54" xfId="58" applyFont="1" applyFill="1" applyBorder="1" applyAlignment="1" applyProtection="1">
      <alignment horizontal="left" vertical="center"/>
      <protection locked="0"/>
    </xf>
    <xf numFmtId="0" fontId="9" fillId="17" borderId="53" xfId="58" applyFont="1" applyFill="1" applyBorder="1" applyAlignment="1" applyProtection="1">
      <alignment horizontal="right" vertical="center"/>
      <protection locked="0"/>
    </xf>
    <xf numFmtId="172" fontId="236" fillId="17" borderId="53" xfId="58" applyNumberFormat="1" applyFont="1" applyFill="1" applyBorder="1" applyAlignment="1" applyProtection="1">
      <alignment horizontal="center" vertical="center"/>
      <protection locked="0"/>
    </xf>
    <xf numFmtId="0" fontId="236" fillId="17" borderId="53" xfId="58" applyFont="1" applyFill="1" applyBorder="1" applyAlignment="1" applyProtection="1">
      <alignment horizontal="right" vertical="center"/>
      <protection locked="0"/>
    </xf>
    <xf numFmtId="175" fontId="236" fillId="17" borderId="53" xfId="58" applyNumberFormat="1" applyFont="1" applyFill="1" applyBorder="1" applyAlignment="1" applyProtection="1">
      <alignment horizontal="center" vertical="center"/>
      <protection locked="0"/>
    </xf>
    <xf numFmtId="175" fontId="236" fillId="17" borderId="55" xfId="58" applyNumberFormat="1" applyFont="1" applyFill="1" applyBorder="1" applyAlignment="1" applyProtection="1">
      <alignment horizontal="center" vertical="center"/>
      <protection locked="0"/>
    </xf>
    <xf numFmtId="0" fontId="252" fillId="13" borderId="245" xfId="58" applyFont="1" applyFill="1" applyBorder="1" applyAlignment="1" applyProtection="1">
      <alignment horizontal="left" vertical="center"/>
      <protection locked="0"/>
    </xf>
    <xf numFmtId="0" fontId="319" fillId="13" borderId="0" xfId="58" applyFont="1" applyFill="1" applyAlignment="1" applyProtection="1">
      <alignment horizontal="right" vertical="center" wrapText="1"/>
      <protection locked="0"/>
    </xf>
    <xf numFmtId="184" fontId="284" fillId="4" borderId="290" xfId="58" applyNumberFormat="1" applyFont="1" applyFill="1" applyBorder="1" applyAlignment="1" applyProtection="1">
      <alignment horizontal="center" vertical="center"/>
      <protection locked="0"/>
    </xf>
    <xf numFmtId="0" fontId="236" fillId="13" borderId="58" xfId="58" applyFont="1" applyFill="1" applyBorder="1" applyAlignment="1" applyProtection="1">
      <alignment horizontal="left" vertical="center"/>
      <protection locked="0"/>
    </xf>
    <xf numFmtId="0" fontId="236" fillId="13" borderId="207" xfId="58" applyFont="1" applyFill="1" applyBorder="1" applyAlignment="1" applyProtection="1">
      <alignment horizontal="right" vertical="center"/>
      <protection locked="0"/>
    </xf>
    <xf numFmtId="175" fontId="236" fillId="13" borderId="208" xfId="58" applyNumberFormat="1" applyFont="1" applyFill="1" applyBorder="1" applyAlignment="1" applyProtection="1">
      <alignment horizontal="center" vertical="center"/>
      <protection locked="0"/>
    </xf>
    <xf numFmtId="0" fontId="9" fillId="13" borderId="207" xfId="58" applyFont="1" applyFill="1" applyBorder="1" applyAlignment="1" applyProtection="1">
      <alignment horizontal="right" vertical="center"/>
      <protection locked="0"/>
    </xf>
    <xf numFmtId="172" fontId="236" fillId="13" borderId="208" xfId="58" applyNumberFormat="1" applyFont="1" applyFill="1" applyBorder="1" applyAlignment="1" applyProtection="1">
      <alignment horizontal="center" vertical="center"/>
      <protection locked="0"/>
    </xf>
    <xf numFmtId="175" fontId="236" fillId="13" borderId="317" xfId="58" applyNumberFormat="1" applyFont="1" applyFill="1" applyBorder="1" applyAlignment="1" applyProtection="1">
      <alignment horizontal="center" vertical="center"/>
      <protection locked="0"/>
    </xf>
    <xf numFmtId="0" fontId="510" fillId="0" borderId="0" xfId="58" applyFont="1" applyAlignment="1">
      <alignment horizontal="center" vertical="center"/>
    </xf>
    <xf numFmtId="0" fontId="510" fillId="13" borderId="0" xfId="58" applyFont="1" applyFill="1" applyAlignment="1">
      <alignment vertical="center"/>
    </xf>
    <xf numFmtId="0" fontId="510" fillId="0" borderId="0" xfId="58" applyFont="1" applyAlignment="1">
      <alignment vertical="center"/>
    </xf>
    <xf numFmtId="0" fontId="265" fillId="98" borderId="184" xfId="60" applyFont="1" applyFill="1" applyBorder="1" applyAlignment="1" applyProtection="1">
      <alignment horizontal="left" vertical="center"/>
      <protection locked="0"/>
    </xf>
    <xf numFmtId="0" fontId="232" fillId="98" borderId="186" xfId="60" applyFont="1" applyFill="1" applyBorder="1" applyAlignment="1" applyProtection="1">
      <alignment horizontal="centerContinuous" vertical="center"/>
      <protection locked="0"/>
    </xf>
    <xf numFmtId="0" fontId="232" fillId="98" borderId="185" xfId="60" applyFont="1" applyFill="1" applyBorder="1" applyAlignment="1" applyProtection="1">
      <alignment horizontal="right" vertical="center"/>
      <protection locked="0"/>
    </xf>
    <xf numFmtId="0" fontId="375" fillId="3" borderId="204" xfId="58" applyFont="1" applyFill="1" applyBorder="1" applyAlignment="1" applyProtection="1">
      <alignment horizontal="right" vertical="center"/>
      <protection locked="0"/>
    </xf>
    <xf numFmtId="197" fontId="259" fillId="14" borderId="290" xfId="58" applyNumberFormat="1" applyFont="1" applyFill="1" applyBorder="1" applyAlignment="1" applyProtection="1">
      <alignment horizontal="center" vertical="center"/>
      <protection locked="0"/>
    </xf>
    <xf numFmtId="0" fontId="375" fillId="13" borderId="0" xfId="58" applyFont="1" applyFill="1" applyAlignment="1" applyProtection="1">
      <alignment horizontal="right" vertical="center"/>
      <protection locked="0"/>
    </xf>
    <xf numFmtId="0" fontId="375" fillId="3" borderId="168" xfId="58" applyFont="1" applyFill="1" applyBorder="1" applyAlignment="1" applyProtection="1">
      <alignment horizontal="right" vertical="center"/>
      <protection locked="0"/>
    </xf>
    <xf numFmtId="181" fontId="259" fillId="4" borderId="290" xfId="58" applyNumberFormat="1" applyFont="1" applyFill="1" applyBorder="1" applyAlignment="1" applyProtection="1">
      <alignment horizontal="center" vertical="center"/>
      <protection locked="0"/>
    </xf>
    <xf numFmtId="0" fontId="157" fillId="3" borderId="204" xfId="58" applyFont="1" applyFill="1" applyBorder="1" applyAlignment="1" applyProtection="1">
      <alignment horizontal="right" vertical="center"/>
      <protection locked="0"/>
    </xf>
    <xf numFmtId="197" fontId="261" fillId="4" borderId="290" xfId="58" applyNumberFormat="1" applyFont="1" applyFill="1" applyBorder="1" applyAlignment="1" applyProtection="1">
      <alignment horizontal="center" vertical="center"/>
      <protection locked="0"/>
    </xf>
    <xf numFmtId="0" fontId="157" fillId="13" borderId="0" xfId="58" applyFont="1" applyFill="1" applyAlignment="1" applyProtection="1">
      <alignment horizontal="right" vertical="center"/>
      <protection locked="0"/>
    </xf>
    <xf numFmtId="184" fontId="261" fillId="4" borderId="290" xfId="58" applyNumberFormat="1" applyFont="1" applyFill="1" applyBorder="1" applyAlignment="1" applyProtection="1">
      <alignment horizontal="center" vertical="center"/>
      <protection locked="0"/>
    </xf>
    <xf numFmtId="181" fontId="261" fillId="4" borderId="290" xfId="58" applyNumberFormat="1" applyFont="1" applyFill="1" applyBorder="1" applyAlignment="1" applyProtection="1">
      <alignment horizontal="center" vertical="center"/>
      <protection locked="0"/>
    </xf>
    <xf numFmtId="0" fontId="150" fillId="3" borderId="204" xfId="58" applyFont="1" applyFill="1" applyBorder="1" applyAlignment="1" applyProtection="1">
      <alignment horizontal="right" vertical="center"/>
      <protection locked="0"/>
    </xf>
    <xf numFmtId="197" fontId="150" fillId="3" borderId="290" xfId="58" applyNumberFormat="1" applyFont="1" applyFill="1" applyBorder="1" applyAlignment="1" applyProtection="1">
      <alignment horizontal="center" vertical="center"/>
      <protection locked="0"/>
    </xf>
    <xf numFmtId="183" fontId="150" fillId="3" borderId="290" xfId="58" applyNumberFormat="1" applyFont="1" applyFill="1" applyBorder="1" applyAlignment="1" applyProtection="1">
      <alignment horizontal="center" vertical="center"/>
      <protection locked="0"/>
    </xf>
    <xf numFmtId="181" fontId="150" fillId="3" borderId="290" xfId="58" applyNumberFormat="1" applyFont="1" applyFill="1" applyBorder="1" applyAlignment="1" applyProtection="1">
      <alignment horizontal="center" vertical="center"/>
      <protection locked="0"/>
    </xf>
    <xf numFmtId="0" fontId="150" fillId="3" borderId="206" xfId="58" applyFont="1" applyFill="1" applyBorder="1" applyAlignment="1" applyProtection="1">
      <alignment horizontal="right" vertical="center"/>
      <protection locked="0"/>
    </xf>
    <xf numFmtId="208" fontId="150" fillId="3" borderId="208" xfId="58" applyNumberFormat="1" applyFont="1" applyFill="1" applyBorder="1" applyAlignment="1" applyProtection="1">
      <alignment horizontal="center" vertical="center"/>
      <protection locked="0"/>
    </xf>
    <xf numFmtId="180" fontId="150" fillId="3" borderId="208" xfId="58" applyNumberFormat="1" applyFont="1" applyFill="1" applyBorder="1" applyAlignment="1" applyProtection="1">
      <alignment horizontal="center" vertical="center"/>
      <protection locked="0"/>
    </xf>
    <xf numFmtId="0" fontId="372" fillId="3" borderId="204" xfId="58" applyFont="1" applyFill="1" applyBorder="1" applyAlignment="1" applyProtection="1">
      <alignment horizontal="right" vertical="center"/>
      <protection locked="0"/>
    </xf>
    <xf numFmtId="0" fontId="372" fillId="3" borderId="2" xfId="58" applyFont="1" applyFill="1" applyBorder="1" applyAlignment="1" applyProtection="1">
      <alignment horizontal="right" vertical="center"/>
      <protection locked="0"/>
    </xf>
    <xf numFmtId="0" fontId="372" fillId="3" borderId="168" xfId="58" applyFont="1" applyFill="1" applyBorder="1" applyAlignment="1" applyProtection="1">
      <alignment horizontal="right" vertical="center"/>
      <protection locked="0"/>
    </xf>
    <xf numFmtId="197" fontId="261" fillId="4" borderId="119" xfId="58" applyNumberFormat="1" applyFont="1" applyFill="1" applyBorder="1" applyAlignment="1" applyProtection="1">
      <alignment horizontal="center" vertical="center"/>
      <protection locked="0"/>
    </xf>
    <xf numFmtId="181" fontId="262" fillId="4" borderId="290" xfId="58" applyNumberFormat="1" applyFont="1" applyFill="1" applyBorder="1" applyAlignment="1" applyProtection="1">
      <alignment horizontal="center" vertical="center"/>
      <protection locked="0"/>
    </xf>
    <xf numFmtId="181" fontId="262" fillId="4" borderId="119" xfId="58" applyNumberFormat="1" applyFont="1" applyFill="1" applyBorder="1" applyAlignment="1" applyProtection="1">
      <alignment horizontal="center" vertical="center"/>
      <protection locked="0"/>
    </xf>
    <xf numFmtId="0" fontId="156" fillId="3" borderId="204" xfId="58" applyFont="1" applyFill="1" applyBorder="1" applyAlignment="1" applyProtection="1">
      <alignment horizontal="right" vertical="center"/>
      <protection locked="0"/>
    </xf>
    <xf numFmtId="0" fontId="156" fillId="3" borderId="0" xfId="58" applyFont="1" applyFill="1" applyAlignment="1" applyProtection="1">
      <alignment horizontal="right" vertical="center"/>
      <protection locked="0"/>
    </xf>
    <xf numFmtId="184" fontId="234" fillId="4" borderId="290" xfId="58" applyNumberFormat="1" applyFont="1" applyFill="1" applyBorder="1" applyAlignment="1" applyProtection="1">
      <alignment horizontal="center" vertical="center"/>
      <protection locked="0"/>
    </xf>
    <xf numFmtId="181" fontId="234" fillId="4" borderId="290" xfId="58" applyNumberFormat="1" applyFont="1" applyFill="1" applyBorder="1" applyAlignment="1" applyProtection="1">
      <alignment horizontal="center" vertical="center"/>
      <protection locked="0"/>
    </xf>
    <xf numFmtId="183" fontId="150" fillId="3" borderId="208" xfId="58" applyNumberFormat="1" applyFont="1" applyFill="1" applyBorder="1" applyAlignment="1" applyProtection="1">
      <alignment horizontal="center" vertical="center"/>
      <protection locked="0"/>
    </xf>
    <xf numFmtId="181" fontId="150" fillId="3" borderId="208" xfId="58" applyNumberFormat="1" applyFont="1" applyFill="1" applyBorder="1" applyAlignment="1" applyProtection="1">
      <alignment horizontal="center" vertical="center"/>
      <protection locked="0"/>
    </xf>
    <xf numFmtId="0" fontId="277" fillId="99" borderId="0" xfId="33" applyFont="1" applyFill="1" applyAlignment="1">
      <alignment horizontal="left" vertical="center"/>
    </xf>
    <xf numFmtId="0" fontId="55" fillId="99" borderId="0" xfId="33" applyFont="1" applyFill="1" applyAlignment="1">
      <alignment horizontal="centerContinuous" vertical="center"/>
    </xf>
    <xf numFmtId="0" fontId="55" fillId="99" borderId="0" xfId="33" applyFont="1" applyFill="1" applyAlignment="1">
      <alignment horizontal="center" vertical="center"/>
    </xf>
    <xf numFmtId="0" fontId="53" fillId="13" borderId="0" xfId="33" applyFont="1" applyFill="1" applyProtection="1">
      <protection hidden="1"/>
    </xf>
    <xf numFmtId="0" fontId="321" fillId="13" borderId="0" xfId="58" applyFont="1" applyFill="1"/>
    <xf numFmtId="0" fontId="415" fillId="13" borderId="0" xfId="34" applyFont="1" applyFill="1"/>
    <xf numFmtId="0" fontId="243" fillId="13" borderId="0" xfId="33" applyFont="1" applyFill="1" applyAlignment="1">
      <alignment horizontal="centerContinuous" vertical="center"/>
    </xf>
    <xf numFmtId="0" fontId="243" fillId="13" borderId="0" xfId="33" applyFont="1" applyFill="1" applyAlignment="1">
      <alignment horizontal="center" vertical="center"/>
    </xf>
    <xf numFmtId="0" fontId="490" fillId="13" borderId="0" xfId="34" applyFont="1" applyFill="1"/>
    <xf numFmtId="0" fontId="232" fillId="13" borderId="0" xfId="33" applyFont="1" applyFill="1" applyAlignment="1">
      <alignment horizontal="left" vertical="center"/>
    </xf>
    <xf numFmtId="0" fontId="52" fillId="13" borderId="0" xfId="34" applyFill="1" applyBorder="1" applyAlignment="1">
      <alignment horizontal="left" vertical="center"/>
    </xf>
    <xf numFmtId="0" fontId="511" fillId="13" borderId="0" xfId="58" applyFont="1" applyFill="1"/>
    <xf numFmtId="0" fontId="234" fillId="13" borderId="0" xfId="58" applyFont="1" applyFill="1"/>
    <xf numFmtId="0" fontId="157" fillId="3" borderId="245" xfId="58" applyFont="1" applyFill="1" applyBorder="1" applyAlignment="1" applyProtection="1">
      <alignment horizontal="right" vertical="center"/>
      <protection locked="0"/>
    </xf>
    <xf numFmtId="191" fontId="261" fillId="4" borderId="131" xfId="58" applyNumberFormat="1" applyFont="1" applyFill="1" applyBorder="1" applyAlignment="1" applyProtection="1">
      <alignment horizontal="center" vertical="center"/>
      <protection locked="0"/>
    </xf>
    <xf numFmtId="0" fontId="195" fillId="3" borderId="245" xfId="58" applyFont="1" applyFill="1" applyBorder="1" applyAlignment="1" applyProtection="1">
      <alignment horizontal="right" vertical="center"/>
      <protection locked="0"/>
    </xf>
    <xf numFmtId="191" fontId="252" fillId="4" borderId="131" xfId="58" applyNumberFormat="1" applyFont="1" applyFill="1" applyBorder="1" applyAlignment="1" applyProtection="1">
      <alignment horizontal="center" vertical="center"/>
      <protection locked="0"/>
    </xf>
    <xf numFmtId="0" fontId="156" fillId="3" borderId="245" xfId="58" applyFont="1" applyFill="1" applyBorder="1" applyAlignment="1" applyProtection="1">
      <alignment horizontal="right" vertical="center"/>
      <protection locked="0"/>
    </xf>
    <xf numFmtId="184" fontId="234" fillId="4" borderId="131" xfId="58" applyNumberFormat="1" applyFont="1" applyFill="1" applyBorder="1" applyAlignment="1" applyProtection="1">
      <alignment horizontal="center" vertical="center"/>
      <protection locked="0"/>
    </xf>
    <xf numFmtId="0" fontId="461" fillId="3" borderId="245" xfId="58" applyFont="1" applyFill="1" applyBorder="1" applyAlignment="1" applyProtection="1">
      <alignment horizontal="right" vertical="center"/>
      <protection locked="0"/>
    </xf>
    <xf numFmtId="184" fontId="512" fillId="4" borderId="131" xfId="58" applyNumberFormat="1" applyFont="1" applyFill="1" applyBorder="1" applyAlignment="1" applyProtection="1">
      <alignment horizontal="center" vertical="center"/>
      <protection locked="0"/>
    </xf>
    <xf numFmtId="0" fontId="150" fillId="3" borderId="245" xfId="58" applyFont="1" applyFill="1" applyBorder="1" applyAlignment="1" applyProtection="1">
      <alignment horizontal="right" vertical="center"/>
      <protection locked="0"/>
    </xf>
    <xf numFmtId="211" fontId="150" fillId="13" borderId="131" xfId="58" applyNumberFormat="1" applyFont="1" applyFill="1" applyBorder="1" applyAlignment="1" applyProtection="1">
      <alignment horizontal="center" vertical="center"/>
      <protection locked="0"/>
    </xf>
    <xf numFmtId="0" fontId="153" fillId="3" borderId="245" xfId="58" applyFont="1" applyFill="1" applyBorder="1" applyAlignment="1" applyProtection="1">
      <alignment horizontal="right" vertical="center"/>
      <protection locked="0"/>
    </xf>
    <xf numFmtId="2" fontId="153" fillId="3" borderId="131" xfId="58" applyNumberFormat="1" applyFont="1" applyFill="1" applyBorder="1" applyAlignment="1" applyProtection="1">
      <alignment horizontal="center" vertical="center"/>
      <protection locked="0"/>
    </xf>
    <xf numFmtId="182" fontId="150" fillId="3" borderId="131" xfId="58" applyNumberFormat="1" applyFont="1" applyFill="1" applyBorder="1" applyAlignment="1" applyProtection="1">
      <alignment horizontal="center" vertical="center"/>
      <protection locked="0"/>
    </xf>
    <xf numFmtId="0" fontId="153" fillId="3" borderId="150" xfId="58" applyFont="1" applyFill="1" applyBorder="1" applyAlignment="1" applyProtection="1">
      <alignment horizontal="right" vertical="center"/>
      <protection locked="0"/>
    </xf>
    <xf numFmtId="212" fontId="153" fillId="13" borderId="213" xfId="58" applyNumberFormat="1" applyFont="1" applyFill="1" applyBorder="1" applyAlignment="1" applyProtection="1">
      <alignment horizontal="center" vertical="center"/>
      <protection locked="0"/>
    </xf>
    <xf numFmtId="211" fontId="153" fillId="13" borderId="131" xfId="58" applyNumberFormat="1" applyFont="1" applyFill="1" applyBorder="1" applyAlignment="1" applyProtection="1">
      <alignment horizontal="center" vertical="center"/>
      <protection locked="0"/>
    </xf>
    <xf numFmtId="182" fontId="153" fillId="3" borderId="118" xfId="58" applyNumberFormat="1" applyFont="1" applyFill="1" applyBorder="1" applyAlignment="1" applyProtection="1">
      <alignment horizontal="center" vertical="center"/>
      <protection locked="0"/>
    </xf>
    <xf numFmtId="211" fontId="153" fillId="13" borderId="113" xfId="58" applyNumberFormat="1" applyFont="1" applyFill="1" applyBorder="1" applyAlignment="1" applyProtection="1">
      <alignment horizontal="center" vertical="center"/>
      <protection locked="0"/>
    </xf>
    <xf numFmtId="0" fontId="2" fillId="13" borderId="0" xfId="58" applyFill="1" applyAlignment="1">
      <alignment horizontal="right"/>
    </xf>
    <xf numFmtId="191" fontId="263" fillId="4" borderId="131" xfId="58" applyNumberFormat="1" applyFont="1" applyFill="1" applyBorder="1" applyAlignment="1" applyProtection="1">
      <alignment horizontal="center" vertical="center"/>
      <protection locked="0"/>
    </xf>
    <xf numFmtId="0" fontId="2" fillId="13" borderId="245" xfId="58" applyFill="1" applyBorder="1"/>
    <xf numFmtId="0" fontId="397" fillId="3" borderId="245" xfId="58" applyFont="1" applyFill="1" applyBorder="1" applyAlignment="1" applyProtection="1">
      <alignment horizontal="right" vertical="center"/>
      <protection locked="0"/>
    </xf>
    <xf numFmtId="184" fontId="513" fillId="4" borderId="131" xfId="58" applyNumberFormat="1" applyFont="1" applyFill="1" applyBorder="1" applyAlignment="1" applyProtection="1">
      <alignment horizontal="center" vertical="center"/>
      <protection locked="0"/>
    </xf>
    <xf numFmtId="182" fontId="150" fillId="3" borderId="150" xfId="58" applyNumberFormat="1" applyFont="1" applyFill="1" applyBorder="1" applyAlignment="1" applyProtection="1">
      <alignment horizontal="center" vertical="center"/>
      <protection locked="0"/>
    </xf>
    <xf numFmtId="211" fontId="153" fillId="13" borderId="213" xfId="58" applyNumberFormat="1" applyFont="1" applyFill="1" applyBorder="1" applyAlignment="1" applyProtection="1">
      <alignment horizontal="center" vertical="center"/>
      <protection locked="0"/>
    </xf>
    <xf numFmtId="0" fontId="514" fillId="3" borderId="245" xfId="58" applyFont="1" applyFill="1" applyBorder="1" applyAlignment="1" applyProtection="1">
      <alignment horizontal="right" vertical="center"/>
      <protection locked="0"/>
    </xf>
    <xf numFmtId="191" fontId="318" fillId="4" borderId="131" xfId="58" applyNumberFormat="1" applyFont="1" applyFill="1" applyBorder="1" applyAlignment="1" applyProtection="1">
      <alignment horizontal="center" vertical="center"/>
      <protection locked="0"/>
    </xf>
    <xf numFmtId="2" fontId="153" fillId="3" borderId="150" xfId="58" applyNumberFormat="1" applyFont="1" applyFill="1" applyBorder="1" applyAlignment="1" applyProtection="1">
      <alignment horizontal="center" vertical="center"/>
      <protection locked="0"/>
    </xf>
    <xf numFmtId="0" fontId="511" fillId="13" borderId="0" xfId="58" applyFont="1" applyFill="1" applyAlignment="1">
      <alignment vertical="center"/>
    </xf>
    <xf numFmtId="0" fontId="243" fillId="98" borderId="144" xfId="31" applyFont="1" applyFill="1" applyBorder="1" applyAlignment="1" applyProtection="1">
      <alignment horizontal="left" vertical="center"/>
      <protection locked="0"/>
    </xf>
    <xf numFmtId="0" fontId="232" fillId="98" borderId="345" xfId="31" applyFont="1" applyFill="1" applyBorder="1" applyAlignment="1" applyProtection="1">
      <alignment horizontal="centerContinuous" vertical="center"/>
      <protection locked="0"/>
    </xf>
    <xf numFmtId="0" fontId="243" fillId="98" borderId="346" xfId="31" applyFont="1" applyFill="1" applyBorder="1" applyAlignment="1" applyProtection="1">
      <alignment horizontal="right" vertical="center"/>
      <protection locked="0"/>
    </xf>
    <xf numFmtId="2" fontId="236" fillId="132" borderId="41" xfId="58" applyNumberFormat="1" applyFont="1" applyFill="1" applyBorder="1" applyAlignment="1" applyProtection="1">
      <alignment horizontal="center" vertical="center" wrapText="1"/>
      <protection locked="0"/>
    </xf>
    <xf numFmtId="0" fontId="515" fillId="104" borderId="347" xfId="31" applyFont="1" applyFill="1" applyBorder="1" applyAlignment="1">
      <alignment horizontal="right" vertical="center"/>
    </xf>
    <xf numFmtId="0" fontId="516" fillId="104" borderId="347" xfId="31" applyFont="1" applyFill="1" applyBorder="1" applyAlignment="1">
      <alignment horizontal="right" vertical="center"/>
    </xf>
    <xf numFmtId="9" fontId="517" fillId="104" borderId="24" xfId="58" applyNumberFormat="1" applyFont="1" applyFill="1" applyBorder="1" applyAlignment="1">
      <alignment horizontal="left" vertical="center"/>
    </xf>
    <xf numFmtId="165" fontId="246" fillId="17" borderId="351" xfId="58" applyNumberFormat="1" applyFont="1" applyFill="1" applyBorder="1" applyAlignment="1">
      <alignment horizontal="center" vertical="center"/>
    </xf>
    <xf numFmtId="0" fontId="9" fillId="17" borderId="26" xfId="58" applyFont="1" applyFill="1" applyBorder="1" applyAlignment="1">
      <alignment horizontal="center" vertical="center"/>
    </xf>
    <xf numFmtId="2" fontId="246" fillId="17" borderId="57" xfId="58" applyNumberFormat="1" applyFont="1" applyFill="1" applyBorder="1" applyAlignment="1">
      <alignment horizontal="center" vertical="center"/>
    </xf>
    <xf numFmtId="9" fontId="246" fillId="111" borderId="253" xfId="58" applyNumberFormat="1" applyFont="1" applyFill="1" applyBorder="1" applyAlignment="1">
      <alignment horizontal="center" vertical="center"/>
    </xf>
    <xf numFmtId="0" fontId="232" fillId="111" borderId="0" xfId="31" applyFont="1" applyFill="1" applyAlignment="1">
      <alignment horizontal="centerContinuous" vertical="center"/>
    </xf>
    <xf numFmtId="0" fontId="2" fillId="111" borderId="0" xfId="58" applyFill="1" applyAlignment="1">
      <alignment horizontal="centerContinuous" vertical="center" wrapText="1"/>
    </xf>
    <xf numFmtId="0" fontId="246" fillId="111" borderId="0" xfId="31" applyFont="1" applyFill="1" applyAlignment="1">
      <alignment horizontal="right" vertical="center"/>
    </xf>
    <xf numFmtId="174" fontId="518" fillId="3" borderId="352" xfId="31" applyNumberFormat="1" applyFont="1" applyFill="1" applyBorder="1" applyAlignment="1">
      <alignment horizontal="center" vertical="center"/>
    </xf>
    <xf numFmtId="9" fontId="519" fillId="111" borderId="17" xfId="58" applyNumberFormat="1" applyFont="1" applyFill="1" applyBorder="1" applyAlignment="1">
      <alignment horizontal="center" vertical="center"/>
    </xf>
    <xf numFmtId="213" fontId="9" fillId="133" borderId="131" xfId="58" applyNumberFormat="1" applyFont="1" applyFill="1" applyBorder="1" applyAlignment="1">
      <alignment horizontal="centerContinuous" vertical="center" wrapText="1"/>
    </xf>
    <xf numFmtId="208" fontId="252" fillId="4" borderId="253" xfId="58" applyNumberFormat="1" applyFont="1" applyFill="1" applyBorder="1" applyAlignment="1">
      <alignment horizontal="center" vertical="center"/>
    </xf>
    <xf numFmtId="0" fontId="261" fillId="4" borderId="0" xfId="31" applyFont="1" applyFill="1" applyAlignment="1">
      <alignment horizontal="left" vertical="center"/>
    </xf>
    <xf numFmtId="212" fontId="153" fillId="17" borderId="353" xfId="58" applyNumberFormat="1" applyFont="1" applyFill="1" applyBorder="1" applyAlignment="1" applyProtection="1">
      <alignment horizontal="center" vertical="center"/>
      <protection locked="0"/>
    </xf>
    <xf numFmtId="184" fontId="263" fillId="4" borderId="0" xfId="58" applyNumberFormat="1" applyFont="1" applyFill="1" applyAlignment="1" applyProtection="1">
      <alignment horizontal="center" vertical="center"/>
      <protection locked="0"/>
    </xf>
    <xf numFmtId="212" fontId="153" fillId="17" borderId="131" xfId="58" applyNumberFormat="1" applyFont="1" applyFill="1" applyBorder="1" applyAlignment="1" applyProtection="1">
      <alignment horizontal="center" vertical="center"/>
      <protection locked="0"/>
    </xf>
    <xf numFmtId="212" fontId="153" fillId="17" borderId="0" xfId="58" applyNumberFormat="1" applyFont="1" applyFill="1" applyAlignment="1" applyProtection="1">
      <alignment horizontal="center" vertical="center"/>
      <protection locked="0"/>
    </xf>
    <xf numFmtId="208" fontId="252" fillId="4" borderId="354" xfId="58" applyNumberFormat="1" applyFont="1" applyFill="1" applyBorder="1" applyAlignment="1">
      <alignment horizontal="center" vertical="center"/>
    </xf>
    <xf numFmtId="0" fontId="261" fillId="4" borderId="212" xfId="31" applyFont="1" applyFill="1" applyBorder="1" applyAlignment="1">
      <alignment horizontal="left" vertical="center"/>
    </xf>
    <xf numFmtId="212" fontId="153" fillId="17" borderId="212" xfId="58" applyNumberFormat="1" applyFont="1" applyFill="1" applyBorder="1" applyAlignment="1" applyProtection="1">
      <alignment horizontal="center" vertical="center"/>
      <protection locked="0"/>
    </xf>
    <xf numFmtId="184" fontId="263" fillId="4" borderId="212" xfId="58" applyNumberFormat="1" applyFont="1" applyFill="1" applyBorder="1" applyAlignment="1" applyProtection="1">
      <alignment horizontal="center" vertical="center"/>
      <protection locked="0"/>
    </xf>
    <xf numFmtId="212" fontId="153" fillId="17" borderId="213" xfId="58" applyNumberFormat="1" applyFont="1" applyFill="1" applyBorder="1" applyAlignment="1" applyProtection="1">
      <alignment horizontal="center" vertical="center"/>
      <protection locked="0"/>
    </xf>
    <xf numFmtId="2" fontId="153" fillId="3" borderId="0" xfId="58" applyNumberFormat="1" applyFont="1" applyFill="1" applyAlignment="1" applyProtection="1">
      <alignment horizontal="center" vertical="center"/>
      <protection locked="0"/>
    </xf>
    <xf numFmtId="211" fontId="153" fillId="13" borderId="0" xfId="58" applyNumberFormat="1" applyFont="1" applyFill="1" applyAlignment="1" applyProtection="1">
      <alignment horizontal="center" vertical="center"/>
      <protection locked="0"/>
    </xf>
    <xf numFmtId="0" fontId="497" fillId="71" borderId="0" xfId="33" applyFont="1" applyFill="1" applyAlignment="1" applyProtection="1">
      <alignment horizontal="center" vertical="center" wrapText="1"/>
      <protection hidden="1"/>
    </xf>
    <xf numFmtId="180" fontId="251" fillId="62" borderId="0" xfId="58" applyNumberFormat="1" applyFont="1" applyFill="1" applyAlignment="1" applyProtection="1">
      <alignment horizontal="center" vertical="center"/>
      <protection locked="0"/>
    </xf>
    <xf numFmtId="180" fontId="270" fillId="13" borderId="0" xfId="58" applyNumberFormat="1" applyFont="1" applyFill="1" applyAlignment="1">
      <alignment vertical="center"/>
    </xf>
    <xf numFmtId="0" fontId="246" fillId="13" borderId="0" xfId="58" applyFont="1" applyFill="1" applyAlignment="1">
      <alignment horizontal="center" vertical="center"/>
    </xf>
    <xf numFmtId="180" fontId="247" fillId="0" borderId="0" xfId="58" applyNumberFormat="1" applyFont="1" applyAlignment="1" applyProtection="1">
      <alignment horizontal="center" vertical="center" wrapText="1"/>
      <protection locked="0"/>
    </xf>
    <xf numFmtId="184" fontId="272" fillId="4" borderId="0" xfId="58" applyNumberFormat="1" applyFont="1" applyFill="1" applyAlignment="1" applyProtection="1">
      <alignment horizontal="center" vertical="center"/>
      <protection locked="0"/>
    </xf>
    <xf numFmtId="184" fontId="252" fillId="4" borderId="0" xfId="58" applyNumberFormat="1" applyFont="1" applyFill="1" applyAlignment="1" applyProtection="1">
      <alignment horizontal="center" vertical="center"/>
      <protection locked="0"/>
    </xf>
    <xf numFmtId="184" fontId="273" fillId="13" borderId="0" xfId="58" applyNumberFormat="1" applyFont="1" applyFill="1" applyAlignment="1" applyProtection="1">
      <alignment horizontal="center" vertical="center"/>
      <protection locked="0"/>
    </xf>
    <xf numFmtId="0" fontId="11" fillId="13" borderId="0" xfId="58" applyFont="1" applyFill="1" applyAlignment="1">
      <alignment vertical="center"/>
    </xf>
    <xf numFmtId="0" fontId="9" fillId="13" borderId="290" xfId="33" applyFill="1" applyBorder="1" applyProtection="1">
      <protection hidden="1"/>
    </xf>
    <xf numFmtId="0" fontId="2" fillId="13" borderId="206" xfId="58" applyFill="1" applyBorder="1" applyAlignment="1">
      <alignment vertical="center"/>
    </xf>
    <xf numFmtId="9" fontId="2" fillId="13" borderId="207" xfId="58" applyNumberFormat="1" applyFill="1" applyBorder="1" applyAlignment="1">
      <alignment vertical="center"/>
    </xf>
    <xf numFmtId="0" fontId="2" fillId="13" borderId="207" xfId="58" applyFill="1" applyBorder="1" applyAlignment="1">
      <alignment vertical="center"/>
    </xf>
    <xf numFmtId="0" fontId="9" fillId="13" borderId="207" xfId="33" applyFill="1" applyBorder="1" applyProtection="1">
      <protection hidden="1"/>
    </xf>
    <xf numFmtId="0" fontId="9" fillId="13" borderId="208" xfId="33" applyFill="1" applyBorder="1" applyProtection="1">
      <protection hidden="1"/>
    </xf>
    <xf numFmtId="0" fontId="277" fillId="110" borderId="245" xfId="58" applyFont="1" applyFill="1" applyBorder="1" applyAlignment="1">
      <alignment horizontal="center" vertical="center"/>
    </xf>
    <xf numFmtId="0" fontId="277" fillId="13" borderId="245" xfId="58" applyFont="1" applyFill="1" applyBorder="1" applyAlignment="1">
      <alignment horizontal="center" vertical="center"/>
    </xf>
    <xf numFmtId="0" fontId="233" fillId="13" borderId="0" xfId="58" applyFont="1" applyFill="1" applyAlignment="1">
      <alignment horizontal="center" vertical="center"/>
    </xf>
    <xf numFmtId="0" fontId="246" fillId="13" borderId="0" xfId="58" applyFont="1" applyFill="1" applyAlignment="1">
      <alignment horizontal="right" vertical="center"/>
    </xf>
    <xf numFmtId="0" fontId="232" fillId="13" borderId="0" xfId="58" applyFont="1" applyFill="1" applyAlignment="1">
      <alignment horizontal="right" vertical="center"/>
    </xf>
    <xf numFmtId="180" fontId="270" fillId="13" borderId="245" xfId="58" applyNumberFormat="1" applyFont="1" applyFill="1" applyBorder="1" applyAlignment="1">
      <alignment vertical="center"/>
    </xf>
    <xf numFmtId="0" fontId="280" fillId="13" borderId="0" xfId="58" applyFont="1" applyFill="1" applyAlignment="1">
      <alignment horizontal="right" vertical="center"/>
    </xf>
    <xf numFmtId="0" fontId="281" fillId="13" borderId="0" xfId="58" applyFont="1" applyFill="1"/>
    <xf numFmtId="180" fontId="270" fillId="13" borderId="150" xfId="58" applyNumberFormat="1" applyFont="1" applyFill="1" applyBorder="1" applyAlignment="1">
      <alignment vertical="center"/>
    </xf>
    <xf numFmtId="180" fontId="270" fillId="13" borderId="212" xfId="58" applyNumberFormat="1" applyFont="1" applyFill="1" applyBorder="1" applyAlignment="1">
      <alignment vertical="center"/>
    </xf>
    <xf numFmtId="0" fontId="2" fillId="13" borderId="212" xfId="58" applyFill="1" applyBorder="1"/>
    <xf numFmtId="0" fontId="9" fillId="13" borderId="212" xfId="33" applyFill="1" applyBorder="1" applyProtection="1">
      <protection hidden="1"/>
    </xf>
    <xf numFmtId="0" fontId="246" fillId="13" borderId="212" xfId="58" applyFont="1" applyFill="1" applyBorder="1" applyAlignment="1">
      <alignment horizontal="center" vertical="center"/>
    </xf>
    <xf numFmtId="180" fontId="11" fillId="13" borderId="212" xfId="58" applyNumberFormat="1" applyFont="1" applyFill="1" applyBorder="1" applyAlignment="1" applyProtection="1">
      <alignment horizontal="center" vertical="center" wrapText="1"/>
      <protection locked="0"/>
    </xf>
    <xf numFmtId="0" fontId="260" fillId="104" borderId="245" xfId="58" applyFont="1" applyFill="1" applyBorder="1" applyAlignment="1">
      <alignment horizontal="centerContinuous" vertical="center"/>
    </xf>
    <xf numFmtId="0" fontId="2" fillId="104" borderId="0" xfId="58" applyFill="1" applyAlignment="1">
      <alignment horizontal="centerContinuous" vertical="center"/>
    </xf>
    <xf numFmtId="0" fontId="2" fillId="104" borderId="0" xfId="58" applyFill="1" applyAlignment="1">
      <alignment vertical="center"/>
    </xf>
    <xf numFmtId="0" fontId="2" fillId="104" borderId="131" xfId="58" applyFill="1" applyBorder="1" applyAlignment="1">
      <alignment vertical="center"/>
    </xf>
    <xf numFmtId="178" fontId="283" fillId="13" borderId="245" xfId="31" applyNumberFormat="1" applyFont="1" applyFill="1" applyBorder="1" applyAlignment="1">
      <alignment horizontal="center" vertical="center" wrapText="1"/>
    </xf>
    <xf numFmtId="0" fontId="260" fillId="111" borderId="0" xfId="58" applyFont="1" applyFill="1" applyAlignment="1">
      <alignment vertical="center"/>
    </xf>
    <xf numFmtId="0" fontId="9" fillId="111" borderId="131" xfId="58" applyFont="1" applyFill="1" applyBorder="1" applyAlignment="1">
      <alignment vertical="center"/>
    </xf>
    <xf numFmtId="0" fontId="9" fillId="13" borderId="245" xfId="58" applyFont="1" applyFill="1" applyBorder="1" applyAlignment="1">
      <alignment horizontal="center" vertical="center" wrapText="1"/>
    </xf>
    <xf numFmtId="0" fontId="9" fillId="13" borderId="0" xfId="58" applyFont="1" applyFill="1" applyAlignment="1">
      <alignment horizontal="center" vertical="center" wrapText="1"/>
    </xf>
    <xf numFmtId="2" fontId="232" fillId="13" borderId="0" xfId="58" applyNumberFormat="1" applyFont="1" applyFill="1" applyAlignment="1">
      <alignment horizontal="center" vertical="center"/>
    </xf>
    <xf numFmtId="0" fontId="232" fillId="13" borderId="0" xfId="58" applyFont="1" applyFill="1" applyAlignment="1">
      <alignment horizontal="center" vertical="center"/>
    </xf>
    <xf numFmtId="0" fontId="232" fillId="13" borderId="0" xfId="58" applyFont="1" applyFill="1" applyAlignment="1">
      <alignment horizontal="left" vertical="center"/>
    </xf>
    <xf numFmtId="0" fontId="260" fillId="13" borderId="0" xfId="58" applyFont="1" applyFill="1" applyAlignment="1">
      <alignment vertical="center"/>
    </xf>
    <xf numFmtId="0" fontId="9" fillId="13" borderId="131" xfId="58" applyFont="1" applyFill="1" applyBorder="1" applyAlignment="1">
      <alignment vertical="center"/>
    </xf>
    <xf numFmtId="0" fontId="11" fillId="17" borderId="0" xfId="58" applyFont="1" applyFill="1" applyAlignment="1">
      <alignment horizontal="centerContinuous" vertical="center"/>
    </xf>
    <xf numFmtId="178" fontId="286" fillId="3" borderId="245" xfId="31" applyNumberFormat="1" applyFont="1" applyFill="1" applyBorder="1" applyAlignment="1">
      <alignment horizontal="center" vertical="center" wrapText="1"/>
    </xf>
    <xf numFmtId="0" fontId="286" fillId="3" borderId="0" xfId="58" applyFont="1" applyFill="1" applyAlignment="1">
      <alignment horizontal="center" vertical="center" wrapText="1"/>
    </xf>
    <xf numFmtId="0" fontId="286" fillId="3" borderId="0" xfId="58" applyFont="1" applyFill="1" applyAlignment="1">
      <alignment horizontal="centerContinuous" vertical="center"/>
    </xf>
    <xf numFmtId="0" fontId="286" fillId="3" borderId="0" xfId="58" applyFont="1" applyFill="1" applyAlignment="1">
      <alignment horizontal="center" vertical="center"/>
    </xf>
    <xf numFmtId="180" fontId="286" fillId="3" borderId="245" xfId="31" applyNumberFormat="1" applyFont="1" applyFill="1" applyBorder="1" applyAlignment="1">
      <alignment horizontal="center" vertical="center"/>
    </xf>
    <xf numFmtId="0" fontId="286" fillId="3" borderId="131" xfId="58" applyFont="1" applyFill="1" applyBorder="1" applyAlignment="1">
      <alignment horizontal="center" vertical="center"/>
    </xf>
    <xf numFmtId="180" fontId="286" fillId="3" borderId="212" xfId="31" applyNumberFormat="1" applyFont="1" applyFill="1" applyBorder="1" applyAlignment="1">
      <alignment horizontal="center" vertical="center"/>
    </xf>
    <xf numFmtId="1" fontId="286" fillId="3" borderId="212" xfId="31" applyNumberFormat="1" applyFont="1" applyFill="1" applyBorder="1" applyAlignment="1">
      <alignment horizontal="center" vertical="center"/>
    </xf>
    <xf numFmtId="0" fontId="286" fillId="3" borderId="212" xfId="58" applyFont="1" applyFill="1" applyBorder="1" applyAlignment="1">
      <alignment horizontal="center" vertical="center"/>
    </xf>
    <xf numFmtId="2" fontId="286" fillId="3" borderId="212" xfId="31" applyNumberFormat="1" applyFont="1" applyFill="1" applyBorder="1" applyAlignment="1">
      <alignment horizontal="center" vertical="center"/>
    </xf>
    <xf numFmtId="0" fontId="286" fillId="3" borderId="213" xfId="58" applyFont="1" applyFill="1" applyBorder="1" applyAlignment="1">
      <alignment horizontal="center" vertical="center"/>
    </xf>
    <xf numFmtId="0" fontId="277" fillId="110" borderId="204" xfId="47" applyFont="1" applyFill="1" applyBorder="1" applyAlignment="1">
      <alignment horizontal="center" vertical="center"/>
    </xf>
    <xf numFmtId="0" fontId="2" fillId="13" borderId="290" xfId="58" applyFill="1" applyBorder="1"/>
    <xf numFmtId="0" fontId="289" fillId="13" borderId="204" xfId="47" applyFont="1" applyFill="1" applyBorder="1"/>
    <xf numFmtId="0" fontId="277" fillId="113" borderId="204" xfId="47" applyFont="1" applyFill="1" applyBorder="1" applyAlignment="1">
      <alignment horizontal="center" vertical="center"/>
    </xf>
    <xf numFmtId="0" fontId="233" fillId="13" borderId="0" xfId="58" applyFont="1" applyFill="1" applyAlignment="1">
      <alignment horizontal="left" vertical="center"/>
    </xf>
    <xf numFmtId="165" fontId="233" fillId="13" borderId="290" xfId="48" applyNumberFormat="1" applyFont="1" applyFill="1" applyBorder="1" applyAlignment="1">
      <alignment horizontal="center" vertical="center"/>
    </xf>
    <xf numFmtId="0" fontId="2" fillId="13" borderId="206" xfId="58" applyFill="1" applyBorder="1"/>
    <xf numFmtId="0" fontId="9" fillId="0" borderId="207" xfId="33" applyBorder="1" applyProtection="1">
      <protection hidden="1"/>
    </xf>
    <xf numFmtId="0" fontId="2" fillId="13" borderId="208" xfId="58" applyFill="1" applyBorder="1"/>
    <xf numFmtId="188" fontId="292" fillId="13" borderId="245" xfId="48" applyNumberFormat="1" applyFont="1" applyFill="1" applyBorder="1" applyAlignment="1">
      <alignment horizontal="center" vertical="center"/>
    </xf>
    <xf numFmtId="0" fontId="293" fillId="13" borderId="0" xfId="58" applyFont="1" applyFill="1"/>
    <xf numFmtId="0" fontId="9" fillId="13" borderId="0" xfId="58" applyFont="1" applyFill="1"/>
    <xf numFmtId="0" fontId="9" fillId="13" borderId="131" xfId="58" applyFont="1" applyFill="1" applyBorder="1"/>
    <xf numFmtId="188" fontId="292" fillId="13" borderId="245" xfId="48" applyNumberFormat="1" applyFont="1" applyFill="1" applyBorder="1" applyAlignment="1">
      <alignment horizontal="left" vertical="center"/>
    </xf>
    <xf numFmtId="0" fontId="9" fillId="13" borderId="2" xfId="33" applyFill="1" applyBorder="1" applyProtection="1">
      <protection hidden="1"/>
    </xf>
    <xf numFmtId="0" fontId="9" fillId="13" borderId="119" xfId="33" applyFill="1" applyBorder="1" applyProtection="1">
      <protection hidden="1"/>
    </xf>
    <xf numFmtId="0" fontId="257" fillId="13" borderId="204" xfId="31" applyFont="1" applyFill="1" applyBorder="1" applyAlignment="1" applyProtection="1">
      <alignment horizontal="center" vertical="center"/>
      <protection locked="0"/>
    </xf>
    <xf numFmtId="0" fontId="257" fillId="13" borderId="290" xfId="31" applyFont="1" applyFill="1" applyBorder="1" applyAlignment="1" applyProtection="1">
      <alignment horizontal="center" vertical="center"/>
      <protection locked="0"/>
    </xf>
    <xf numFmtId="0" fontId="258" fillId="13" borderId="204" xfId="58" applyFont="1" applyFill="1" applyBorder="1" applyAlignment="1">
      <alignment horizontal="left" vertical="center"/>
    </xf>
    <xf numFmtId="0" fontId="258" fillId="13" borderId="0" xfId="58" applyFont="1" applyFill="1" applyAlignment="1">
      <alignment horizontal="left" vertical="center"/>
    </xf>
    <xf numFmtId="0" fontId="259" fillId="13" borderId="0" xfId="58" applyFont="1" applyFill="1" applyAlignment="1">
      <alignment horizontal="right" vertical="center"/>
    </xf>
    <xf numFmtId="0" fontId="259" fillId="4" borderId="355" xfId="31" applyFont="1" applyFill="1" applyBorder="1" applyAlignment="1">
      <alignment horizontal="center" vertical="center"/>
    </xf>
    <xf numFmtId="2" fontId="260" fillId="13" borderId="0" xfId="58" applyNumberFormat="1" applyFont="1" applyFill="1" applyAlignment="1">
      <alignment horizontal="left" vertical="center"/>
    </xf>
    <xf numFmtId="0" fontId="2" fillId="0" borderId="176" xfId="58" applyBorder="1"/>
    <xf numFmtId="0" fontId="258" fillId="13" borderId="290" xfId="58" applyFont="1" applyFill="1" applyBorder="1" applyAlignment="1">
      <alignment horizontal="left" vertical="center"/>
    </xf>
    <xf numFmtId="0" fontId="261" fillId="13" borderId="0" xfId="58" applyFont="1" applyFill="1" applyAlignment="1">
      <alignment horizontal="right" vertical="center"/>
    </xf>
    <xf numFmtId="165" fontId="261" fillId="4" borderId="355" xfId="31" applyNumberFormat="1" applyFont="1" applyFill="1" applyBorder="1" applyAlignment="1">
      <alignment horizontal="center" vertical="center"/>
    </xf>
    <xf numFmtId="165" fontId="262" fillId="4" borderId="355" xfId="31" applyNumberFormat="1" applyFont="1" applyFill="1" applyBorder="1" applyAlignment="1">
      <alignment horizontal="center" vertical="center"/>
    </xf>
    <xf numFmtId="0" fontId="263" fillId="13" borderId="0" xfId="58" applyFont="1" applyFill="1" applyAlignment="1">
      <alignment horizontal="center" vertical="center"/>
    </xf>
    <xf numFmtId="179" fontId="261" fillId="4" borderId="177" xfId="58" applyNumberFormat="1" applyFont="1" applyFill="1" applyBorder="1" applyAlignment="1" applyProtection="1">
      <alignment horizontal="center" vertical="center"/>
      <protection locked="0"/>
    </xf>
    <xf numFmtId="0" fontId="232" fillId="13" borderId="333" xfId="31" applyFont="1" applyFill="1" applyBorder="1" applyAlignment="1">
      <alignment horizontal="center" vertical="center"/>
    </xf>
    <xf numFmtId="0" fontId="232" fillId="13" borderId="333" xfId="58" applyFont="1" applyFill="1" applyBorder="1" applyAlignment="1" applyProtection="1">
      <alignment horizontal="center" vertical="center"/>
      <protection locked="0"/>
    </xf>
    <xf numFmtId="0" fontId="260" fillId="13" borderId="0" xfId="58" applyFont="1" applyFill="1" applyAlignment="1">
      <alignment horizontal="right" vertical="center"/>
    </xf>
    <xf numFmtId="0" fontId="260" fillId="13" borderId="0" xfId="58" applyFont="1" applyFill="1" applyAlignment="1">
      <alignment horizontal="left" vertical="center"/>
    </xf>
    <xf numFmtId="0" fontId="266" fillId="13" borderId="0" xfId="58" applyFont="1" applyFill="1" applyAlignment="1">
      <alignment horizontal="left" vertical="center"/>
    </xf>
    <xf numFmtId="0" fontId="267" fillId="13" borderId="0" xfId="58" applyFont="1" applyFill="1" applyAlignment="1">
      <alignment horizontal="left" vertical="center"/>
    </xf>
    <xf numFmtId="0" fontId="268" fillId="13" borderId="0" xfId="58" applyFont="1" applyFill="1" applyAlignment="1">
      <alignment horizontal="left" vertical="center"/>
    </xf>
    <xf numFmtId="0" fontId="269" fillId="13" borderId="0" xfId="58" applyFont="1" applyFill="1" applyAlignment="1">
      <alignment horizontal="left" vertical="center"/>
    </xf>
    <xf numFmtId="0" fontId="9" fillId="13" borderId="206" xfId="33" applyFill="1" applyBorder="1" applyProtection="1">
      <protection hidden="1"/>
    </xf>
    <xf numFmtId="0" fontId="2" fillId="3" borderId="245" xfId="58" applyFill="1" applyBorder="1" applyAlignment="1">
      <alignment vertical="center"/>
    </xf>
    <xf numFmtId="0" fontId="2" fillId="3" borderId="0" xfId="58" applyFill="1" applyAlignment="1">
      <alignment vertical="center"/>
    </xf>
    <xf numFmtId="0" fontId="2" fillId="3" borderId="131" xfId="58" applyFill="1" applyBorder="1" applyAlignment="1">
      <alignment vertical="center"/>
    </xf>
    <xf numFmtId="0" fontId="298" fillId="0" borderId="0" xfId="58" applyFont="1" applyAlignment="1">
      <alignment horizontal="right" vertical="center"/>
    </xf>
    <xf numFmtId="0" fontId="2" fillId="3" borderId="0" xfId="58" applyFill="1" applyAlignment="1">
      <alignment horizontal="left" vertical="center"/>
    </xf>
    <xf numFmtId="0" fontId="299" fillId="3" borderId="0" xfId="58" applyFont="1" applyFill="1" applyAlignment="1">
      <alignment horizontal="right" vertical="center"/>
    </xf>
    <xf numFmtId="0" fontId="260" fillId="3" borderId="333" xfId="31" applyFont="1" applyFill="1" applyBorder="1" applyAlignment="1">
      <alignment horizontal="center" vertical="center"/>
    </xf>
    <xf numFmtId="0" fontId="260" fillId="3" borderId="333" xfId="58" applyFont="1" applyFill="1" applyBorder="1" applyAlignment="1" applyProtection="1">
      <alignment horizontal="center" vertical="center"/>
      <protection locked="0"/>
    </xf>
    <xf numFmtId="0" fontId="300" fillId="3" borderId="0" xfId="58" applyFont="1" applyFill="1" applyAlignment="1">
      <alignment horizontal="right" vertical="center"/>
    </xf>
    <xf numFmtId="0" fontId="296" fillId="3" borderId="0" xfId="58" applyFont="1" applyFill="1" applyAlignment="1">
      <alignment horizontal="left" vertical="center"/>
    </xf>
    <xf numFmtId="0" fontId="302" fillId="3" borderId="0" xfId="58" applyFont="1" applyFill="1" applyAlignment="1">
      <alignment horizontal="right" vertical="center"/>
    </xf>
    <xf numFmtId="165" fontId="303" fillId="4" borderId="26" xfId="39" applyNumberFormat="1" applyFont="1" applyFill="1" applyBorder="1" applyAlignment="1">
      <alignment horizontal="center" vertical="center"/>
    </xf>
    <xf numFmtId="165" fontId="2" fillId="3" borderId="0" xfId="58" applyNumberFormat="1" applyFill="1" applyAlignment="1">
      <alignment horizontal="center" vertical="center"/>
    </xf>
    <xf numFmtId="0" fontId="296" fillId="3" borderId="0" xfId="58" applyFont="1" applyFill="1" applyAlignment="1">
      <alignment horizontal="right" vertical="center"/>
    </xf>
    <xf numFmtId="2" fontId="304" fillId="3" borderId="356" xfId="39" applyNumberFormat="1" applyFont="1" applyFill="1" applyBorder="1" applyAlignment="1">
      <alignment horizontal="center" vertical="center"/>
    </xf>
    <xf numFmtId="0" fontId="2" fillId="3" borderId="356" xfId="58" applyFill="1" applyBorder="1" applyAlignment="1">
      <alignment horizontal="center" vertical="center"/>
    </xf>
    <xf numFmtId="0" fontId="2" fillId="0" borderId="245" xfId="58" applyBorder="1" applyAlignment="1">
      <alignment vertical="center"/>
    </xf>
    <xf numFmtId="0" fontId="296" fillId="0" borderId="0" xfId="58" applyFont="1" applyAlignment="1">
      <alignment horizontal="right" vertical="center"/>
    </xf>
    <xf numFmtId="179" fontId="261" fillId="4" borderId="0" xfId="58" applyNumberFormat="1" applyFont="1" applyFill="1" applyAlignment="1" applyProtection="1">
      <alignment horizontal="center" vertical="center"/>
      <protection locked="0"/>
    </xf>
    <xf numFmtId="0" fontId="2" fillId="0" borderId="0" xfId="58" applyAlignment="1">
      <alignment vertical="center"/>
    </xf>
    <xf numFmtId="182" fontId="232" fillId="3" borderId="0" xfId="58" applyNumberFormat="1" applyFont="1" applyFill="1" applyAlignment="1">
      <alignment horizontal="center" vertical="center"/>
    </xf>
    <xf numFmtId="0" fontId="298" fillId="3" borderId="356" xfId="58" applyFont="1" applyFill="1" applyBorder="1" applyAlignment="1">
      <alignment horizontal="center" vertical="center"/>
    </xf>
    <xf numFmtId="0" fontId="2" fillId="3" borderId="58" xfId="58" applyFill="1" applyBorder="1" applyAlignment="1">
      <alignment vertical="center"/>
    </xf>
    <xf numFmtId="0" fontId="2" fillId="3" borderId="207" xfId="58" applyFill="1" applyBorder="1" applyAlignment="1">
      <alignment vertical="center"/>
    </xf>
    <xf numFmtId="0" fontId="2" fillId="3" borderId="317" xfId="58" applyFill="1" applyBorder="1" applyAlignment="1">
      <alignment vertical="center"/>
    </xf>
    <xf numFmtId="0" fontId="297" fillId="3" borderId="245" xfId="33" applyFont="1" applyFill="1" applyBorder="1" applyAlignment="1">
      <alignment horizontal="center" vertical="center"/>
    </xf>
    <xf numFmtId="0" fontId="520" fillId="3" borderId="186" xfId="33" applyFont="1" applyFill="1" applyBorder="1" applyAlignment="1">
      <alignment vertical="center"/>
    </xf>
    <xf numFmtId="0" fontId="257" fillId="13" borderId="245" xfId="31" applyFont="1" applyFill="1" applyBorder="1" applyAlignment="1">
      <alignment horizontal="right" vertical="center"/>
    </xf>
    <xf numFmtId="190" fontId="305" fillId="3" borderId="0" xfId="39" applyNumberFormat="1" applyFont="1" applyFill="1" applyAlignment="1">
      <alignment horizontal="center" vertical="center"/>
    </xf>
    <xf numFmtId="190" fontId="308" fillId="3" borderId="131" xfId="39" applyNumberFormat="1" applyFont="1" applyFill="1" applyBorder="1" applyAlignment="1">
      <alignment vertical="center"/>
    </xf>
    <xf numFmtId="0" fontId="306" fillId="3" borderId="245" xfId="33" applyFont="1" applyFill="1" applyBorder="1" applyAlignment="1">
      <alignment horizontal="center" vertical="center"/>
    </xf>
    <xf numFmtId="190" fontId="305" fillId="3" borderId="0" xfId="39" applyNumberFormat="1" applyFont="1" applyFill="1" applyAlignment="1">
      <alignment horizontal="left" vertical="center"/>
    </xf>
    <xf numFmtId="174" fontId="310" fillId="98" borderId="170" xfId="39" applyNumberFormat="1" applyFont="1" applyFill="1" applyBorder="1" applyAlignment="1">
      <alignment vertical="center"/>
    </xf>
    <xf numFmtId="174" fontId="310" fillId="98" borderId="245" xfId="39" applyNumberFormat="1" applyFont="1" applyFill="1" applyBorder="1" applyAlignment="1">
      <alignment horizontal="left" vertical="center"/>
    </xf>
    <xf numFmtId="0" fontId="2" fillId="3" borderId="245" xfId="58" applyFill="1" applyBorder="1"/>
    <xf numFmtId="0" fontId="2" fillId="3" borderId="0" xfId="58" applyFill="1"/>
    <xf numFmtId="0" fontId="2" fillId="3" borderId="131" xfId="58" applyFill="1" applyBorder="1"/>
    <xf numFmtId="0" fontId="298" fillId="3" borderId="245" xfId="58" applyFont="1" applyFill="1" applyBorder="1" applyAlignment="1">
      <alignment vertical="center" wrapText="1"/>
    </xf>
    <xf numFmtId="0" fontId="298" fillId="3" borderId="0" xfId="58" applyFont="1" applyFill="1" applyAlignment="1">
      <alignment vertical="center" wrapText="1"/>
    </xf>
    <xf numFmtId="0" fontId="298" fillId="0" borderId="0" xfId="58" applyFont="1" applyAlignment="1">
      <alignment horizontal="right"/>
    </xf>
    <xf numFmtId="0" fontId="299" fillId="3" borderId="0" xfId="58" applyFont="1" applyFill="1" applyAlignment="1">
      <alignment horizontal="right"/>
    </xf>
    <xf numFmtId="0" fontId="260" fillId="3" borderId="25" xfId="58" applyFont="1" applyFill="1" applyBorder="1" applyAlignment="1" applyProtection="1">
      <alignment horizontal="center" vertical="center"/>
      <protection locked="0"/>
    </xf>
    <xf numFmtId="174" fontId="312" fillId="4" borderId="77" xfId="39" applyNumberFormat="1" applyFont="1" applyFill="1" applyBorder="1" applyAlignment="1">
      <alignment horizontal="center" vertical="center"/>
    </xf>
    <xf numFmtId="1" fontId="313" fillId="3" borderId="356" xfId="39" applyNumberFormat="1" applyFont="1" applyFill="1" applyBorder="1" applyAlignment="1">
      <alignment horizontal="center" vertical="center"/>
    </xf>
    <xf numFmtId="0" fontId="314" fillId="3" borderId="245" xfId="33" applyFont="1" applyFill="1" applyBorder="1" applyAlignment="1">
      <alignment horizontal="center" vertical="center"/>
    </xf>
    <xf numFmtId="0" fontId="521" fillId="3" borderId="0" xfId="33" applyFont="1" applyFill="1" applyAlignment="1" applyProtection="1">
      <alignment horizontal="left" vertical="center"/>
      <protection hidden="1"/>
    </xf>
    <xf numFmtId="1" fontId="313" fillId="3" borderId="0" xfId="39" applyNumberFormat="1" applyFont="1" applyFill="1" applyAlignment="1">
      <alignment horizontal="center" vertical="center"/>
    </xf>
    <xf numFmtId="0" fontId="298" fillId="3" borderId="245" xfId="58" applyFont="1" applyFill="1" applyBorder="1" applyAlignment="1">
      <alignment vertical="center"/>
    </xf>
    <xf numFmtId="0" fontId="298" fillId="3" borderId="0" xfId="58" applyFont="1" applyFill="1" applyAlignment="1">
      <alignment vertical="center"/>
    </xf>
    <xf numFmtId="0" fontId="298" fillId="3" borderId="0" xfId="58" applyFont="1" applyFill="1" applyAlignment="1">
      <alignment horizontal="right" vertical="center"/>
    </xf>
    <xf numFmtId="2" fontId="308" fillId="3" borderId="25" xfId="39" applyNumberFormat="1" applyFont="1" applyFill="1" applyBorder="1" applyAlignment="1">
      <alignment horizontal="center" vertical="center"/>
    </xf>
    <xf numFmtId="0" fontId="2" fillId="3" borderId="0" xfId="58" applyFill="1" applyAlignment="1">
      <alignment horizontal="left"/>
    </xf>
    <xf numFmtId="0" fontId="2" fillId="3" borderId="207" xfId="58" applyFill="1" applyBorder="1"/>
    <xf numFmtId="0" fontId="2" fillId="3" borderId="317" xfId="58" applyFill="1" applyBorder="1"/>
    <xf numFmtId="0" fontId="315" fillId="3" borderId="245" xfId="33" applyFont="1" applyFill="1" applyBorder="1" applyAlignment="1">
      <alignment horizontal="center" vertical="center"/>
    </xf>
    <xf numFmtId="0" fontId="143" fillId="13" borderId="0" xfId="58" applyFont="1" applyFill="1" applyAlignment="1">
      <alignment vertical="center"/>
    </xf>
    <xf numFmtId="0" fontId="321" fillId="13" borderId="0" xfId="58" applyFont="1" applyFill="1" applyAlignment="1">
      <alignment horizontal="left" vertical="center"/>
    </xf>
    <xf numFmtId="0" fontId="321" fillId="13" borderId="0" xfId="58" applyFont="1" applyFill="1" applyAlignment="1">
      <alignment horizontal="right" vertical="center"/>
    </xf>
    <xf numFmtId="0" fontId="322" fillId="13" borderId="0" xfId="58" applyFont="1" applyFill="1" applyAlignment="1">
      <alignment vertical="center"/>
    </xf>
    <xf numFmtId="0" fontId="323" fillId="13" borderId="0" xfId="58" applyFont="1" applyFill="1" applyAlignment="1">
      <alignment vertical="center"/>
    </xf>
    <xf numFmtId="0" fontId="265" fillId="13" borderId="0" xfId="33" applyFont="1" applyFill="1" applyAlignment="1" applyProtection="1">
      <alignment horizontal="left" vertical="center"/>
      <protection hidden="1"/>
    </xf>
    <xf numFmtId="0" fontId="351" fillId="91" borderId="0" xfId="58" applyFont="1" applyFill="1" applyAlignment="1">
      <alignment vertical="center"/>
    </xf>
    <xf numFmtId="0" fontId="40" fillId="13" borderId="0" xfId="33" applyFont="1" applyFill="1" applyAlignment="1">
      <alignment vertical="center"/>
    </xf>
    <xf numFmtId="0" fontId="321" fillId="90" borderId="0" xfId="58" applyFont="1" applyFill="1" applyAlignment="1">
      <alignment horizontal="center" vertical="center"/>
    </xf>
    <xf numFmtId="0" fontId="2" fillId="13" borderId="0" xfId="58" applyFill="1" applyAlignment="1">
      <alignment wrapText="1"/>
    </xf>
    <xf numFmtId="0" fontId="522" fillId="0" borderId="0" xfId="33" applyFont="1" applyAlignment="1">
      <alignment vertical="center"/>
    </xf>
    <xf numFmtId="0" fontId="523" fillId="13" borderId="0" xfId="31" applyFont="1" applyFill="1" applyAlignment="1">
      <alignment horizontal="centerContinuous" vertical="center"/>
    </xf>
    <xf numFmtId="0" fontId="68" fillId="13" borderId="0" xfId="33" applyFont="1" applyFill="1" applyAlignment="1">
      <alignment horizontal="centerContinuous" vertical="center"/>
    </xf>
    <xf numFmtId="0" fontId="2" fillId="0" borderId="0" xfId="58" applyAlignment="1">
      <alignment wrapText="1"/>
    </xf>
    <xf numFmtId="0" fontId="76" fillId="0" borderId="245" xfId="33" applyFont="1" applyBorder="1" applyAlignment="1">
      <alignment horizontal="center" vertical="center"/>
    </xf>
    <xf numFmtId="0" fontId="77" fillId="13" borderId="131" xfId="31" applyFont="1" applyFill="1" applyBorder="1" applyAlignment="1">
      <alignment horizontal="center" vertical="center"/>
    </xf>
    <xf numFmtId="0" fontId="77" fillId="13" borderId="0" xfId="31" applyFont="1" applyFill="1" applyAlignment="1">
      <alignment horizontal="center" vertical="center"/>
    </xf>
    <xf numFmtId="0" fontId="79" fillId="13" borderId="0" xfId="31" applyFont="1" applyFill="1" applyAlignment="1">
      <alignment horizontal="center" vertical="center"/>
    </xf>
    <xf numFmtId="0" fontId="43" fillId="13" borderId="0" xfId="33" applyFont="1" applyFill="1" applyAlignment="1">
      <alignment vertical="center"/>
    </xf>
    <xf numFmtId="0" fontId="215" fillId="6" borderId="245" xfId="33" applyFont="1" applyFill="1" applyBorder="1" applyAlignment="1" applyProtection="1">
      <alignment horizontal="center" vertical="center"/>
      <protection hidden="1"/>
    </xf>
    <xf numFmtId="0" fontId="152" fillId="13" borderId="0" xfId="33" applyFont="1" applyFill="1" applyAlignment="1" applyProtection="1">
      <alignment horizontal="left" vertical="center"/>
      <protection locked="0"/>
    </xf>
    <xf numFmtId="0" fontId="346" fillId="13" borderId="0" xfId="33" applyFont="1" applyFill="1" applyAlignment="1">
      <alignment vertical="center"/>
    </xf>
    <xf numFmtId="0" fontId="387" fillId="121" borderId="0" xfId="58" applyFont="1" applyFill="1" applyAlignment="1">
      <alignment horizontal="right" vertical="center"/>
    </xf>
    <xf numFmtId="0" fontId="524" fillId="13" borderId="0" xfId="33" applyFont="1" applyFill="1" applyAlignment="1" applyProtection="1">
      <alignment horizontal="center" vertical="center"/>
      <protection hidden="1"/>
    </xf>
    <xf numFmtId="0" fontId="75" fillId="0" borderId="0" xfId="33" applyFont="1"/>
    <xf numFmtId="0" fontId="381" fillId="6" borderId="245" xfId="33" applyFont="1" applyFill="1" applyBorder="1" applyAlignment="1" applyProtection="1">
      <alignment horizontal="center" vertical="center"/>
      <protection hidden="1"/>
    </xf>
    <xf numFmtId="0" fontId="381" fillId="13" borderId="0" xfId="33" applyFont="1" applyFill="1" applyAlignment="1" applyProtection="1">
      <alignment horizontal="left" vertical="center"/>
      <protection locked="0"/>
    </xf>
    <xf numFmtId="0" fontId="525" fillId="13" borderId="0" xfId="58" applyFont="1" applyFill="1" applyAlignment="1">
      <alignment horizontal="justify" vertical="center"/>
    </xf>
    <xf numFmtId="0" fontId="57" fillId="13" borderId="0" xfId="33" applyFont="1" applyFill="1" applyAlignment="1" applyProtection="1">
      <alignment horizontal="center" vertical="center"/>
      <protection hidden="1"/>
    </xf>
    <xf numFmtId="0" fontId="75" fillId="0" borderId="0" xfId="33" applyFont="1" applyAlignment="1">
      <alignment vertical="center"/>
    </xf>
    <xf numFmtId="0" fontId="526" fillId="13" borderId="0" xfId="58" applyFont="1" applyFill="1" applyAlignment="1">
      <alignment horizontal="justify" vertical="center"/>
    </xf>
    <xf numFmtId="0" fontId="47" fillId="13" borderId="0" xfId="33" applyFont="1" applyFill="1" applyAlignment="1" applyProtection="1">
      <alignment horizontal="left" vertical="center"/>
      <protection hidden="1"/>
    </xf>
    <xf numFmtId="0" fontId="57" fillId="13" borderId="0" xfId="33" applyFont="1" applyFill="1" applyAlignment="1" applyProtection="1">
      <alignment horizontal="left" vertical="center"/>
      <protection hidden="1"/>
    </xf>
    <xf numFmtId="0" fontId="528" fillId="13" borderId="245" xfId="33" applyFont="1" applyFill="1" applyBorder="1" applyAlignment="1">
      <alignment horizontal="center" vertical="center"/>
    </xf>
    <xf numFmtId="0" fontId="47" fillId="13" borderId="0" xfId="33" applyFont="1" applyFill="1" applyAlignment="1" applyProtection="1">
      <alignment horizontal="left" vertical="center" wrapText="1"/>
      <protection hidden="1"/>
    </xf>
    <xf numFmtId="0" fontId="153" fillId="13" borderId="0" xfId="33" applyFont="1" applyFill="1" applyAlignment="1" applyProtection="1">
      <alignment horizontal="left" vertical="center"/>
      <protection hidden="1"/>
    </xf>
    <xf numFmtId="0" fontId="346" fillId="13" borderId="0" xfId="33" applyFont="1" applyFill="1"/>
    <xf numFmtId="0" fontId="527" fillId="13" borderId="0" xfId="58" applyFont="1" applyFill="1" applyAlignment="1">
      <alignment horizontal="justify" vertical="center"/>
    </xf>
    <xf numFmtId="0" fontId="80" fillId="13" borderId="0" xfId="33" applyFont="1" applyFill="1" applyAlignment="1">
      <alignment horizontal="center" vertical="center"/>
    </xf>
    <xf numFmtId="0" fontId="146" fillId="0" borderId="0" xfId="58" applyFont="1" applyAlignment="1">
      <alignment vertical="center" wrapText="1"/>
    </xf>
    <xf numFmtId="0" fontId="32" fillId="13" borderId="0" xfId="31" applyFont="1" applyFill="1" applyAlignment="1">
      <alignment vertical="center"/>
    </xf>
    <xf numFmtId="0" fontId="150" fillId="0" borderId="128" xfId="33" applyFont="1" applyBorder="1" applyAlignment="1">
      <alignment horizontal="left" vertical="center"/>
    </xf>
    <xf numFmtId="0" fontId="153" fillId="13" borderId="0" xfId="33" applyFont="1" applyFill="1" applyAlignment="1" applyProtection="1">
      <alignment vertical="center" wrapText="1"/>
      <protection hidden="1"/>
    </xf>
    <xf numFmtId="0" fontId="2" fillId="0" borderId="243" xfId="32" applyFont="1" applyBorder="1" applyAlignment="1">
      <alignment vertical="center"/>
    </xf>
    <xf numFmtId="0" fontId="2" fillId="0" borderId="242" xfId="32" applyFont="1" applyBorder="1" applyAlignment="1">
      <alignment vertical="center"/>
    </xf>
    <xf numFmtId="0" fontId="82" fillId="0" borderId="242" xfId="32" applyFont="1" applyBorder="1" applyAlignment="1">
      <alignment vertical="center"/>
    </xf>
    <xf numFmtId="0" fontId="2" fillId="0" borderId="244" xfId="32" applyFont="1" applyBorder="1" applyAlignment="1">
      <alignment vertical="center"/>
    </xf>
    <xf numFmtId="0" fontId="271" fillId="92" borderId="0" xfId="58" applyFont="1" applyFill="1" applyAlignment="1">
      <alignment vertical="center"/>
    </xf>
    <xf numFmtId="0" fontId="388" fillId="13" borderId="0" xfId="34" applyFont="1" applyFill="1" applyBorder="1" applyAlignment="1">
      <alignment vertical="center"/>
    </xf>
    <xf numFmtId="0" fontId="43" fillId="13" borderId="0" xfId="33" applyFont="1" applyFill="1"/>
    <xf numFmtId="0" fontId="47" fillId="13" borderId="0" xfId="33" applyFont="1" applyFill="1" applyAlignment="1" applyProtection="1">
      <alignment vertical="center" wrapText="1"/>
      <protection hidden="1"/>
    </xf>
    <xf numFmtId="0" fontId="47" fillId="0" borderId="0" xfId="33" applyFont="1" applyAlignment="1">
      <alignment horizontal="center" vertical="center"/>
    </xf>
    <xf numFmtId="0" fontId="50" fillId="13" borderId="0" xfId="33" applyFont="1" applyFill="1" applyAlignment="1" applyProtection="1">
      <alignment horizontal="left" vertical="center"/>
      <protection hidden="1"/>
    </xf>
    <xf numFmtId="0" fontId="40" fillId="0" borderId="243" xfId="33" applyFont="1" applyBorder="1" applyAlignment="1">
      <alignment vertical="center"/>
    </xf>
    <xf numFmtId="0" fontId="40" fillId="0" borderId="242" xfId="33" applyFont="1" applyBorder="1" applyAlignment="1">
      <alignment vertical="center"/>
    </xf>
    <xf numFmtId="0" fontId="78" fillId="0" borderId="242" xfId="33" applyFont="1" applyBorder="1" applyAlignment="1">
      <alignment vertical="center"/>
    </xf>
    <xf numFmtId="0" fontId="78" fillId="0" borderId="244" xfId="33" applyFont="1" applyBorder="1" applyAlignment="1">
      <alignment vertical="center"/>
    </xf>
    <xf numFmtId="0" fontId="529" fillId="13" borderId="0" xfId="31" applyFont="1" applyFill="1" applyAlignment="1">
      <alignment vertical="center"/>
    </xf>
    <xf numFmtId="0" fontId="47" fillId="13" borderId="0" xfId="33" applyFont="1" applyFill="1" applyAlignment="1">
      <alignment vertical="center"/>
    </xf>
    <xf numFmtId="0" fontId="68" fillId="13" borderId="0" xfId="33" applyFont="1" applyFill="1" applyAlignment="1">
      <alignment vertical="center"/>
    </xf>
    <xf numFmtId="0" fontId="80" fillId="13" borderId="0" xfId="33" applyFont="1" applyFill="1" applyAlignment="1" applyProtection="1">
      <alignment horizontal="center" vertical="center"/>
      <protection hidden="1"/>
    </xf>
    <xf numFmtId="0" fontId="80" fillId="13" borderId="0" xfId="33" applyFont="1" applyFill="1" applyAlignment="1" applyProtection="1">
      <alignment horizontal="left" vertical="center"/>
      <protection hidden="1"/>
    </xf>
    <xf numFmtId="0" fontId="388" fillId="13" borderId="0" xfId="34" applyFont="1" applyFill="1" applyBorder="1" applyAlignment="1" applyProtection="1">
      <alignment horizontal="right" vertical="center"/>
      <protection hidden="1"/>
    </xf>
    <xf numFmtId="0" fontId="485" fillId="13" borderId="0" xfId="34" applyFont="1" applyFill="1" applyAlignment="1">
      <alignment horizontal="left" vertical="center"/>
    </xf>
    <xf numFmtId="0" fontId="485" fillId="0" borderId="0" xfId="34" applyFont="1" applyAlignment="1">
      <alignment horizontal="left" vertical="center"/>
    </xf>
    <xf numFmtId="0" fontId="530" fillId="91" borderId="0" xfId="33" applyFont="1" applyFill="1" applyAlignment="1">
      <alignment horizontal="left" vertical="center"/>
    </xf>
    <xf numFmtId="0" fontId="531" fillId="0" borderId="0" xfId="33" applyFont="1" applyAlignment="1">
      <alignment vertical="center"/>
    </xf>
    <xf numFmtId="0" fontId="532" fillId="65" borderId="184" xfId="61" applyFont="1" applyFill="1" applyBorder="1" applyAlignment="1">
      <alignment horizontal="centerContinuous" vertical="center" wrapText="1"/>
    </xf>
    <xf numFmtId="0" fontId="532" fillId="65" borderId="186" xfId="61" applyFont="1" applyFill="1" applyBorder="1" applyAlignment="1">
      <alignment horizontal="centerContinuous" vertical="center" wrapText="1"/>
    </xf>
    <xf numFmtId="0" fontId="533" fillId="65" borderId="186" xfId="61" applyFont="1" applyFill="1" applyBorder="1" applyAlignment="1">
      <alignment horizontal="centerContinuous" vertical="center" wrapText="1"/>
    </xf>
    <xf numFmtId="0" fontId="534" fillId="65" borderId="186" xfId="62" applyFont="1" applyFill="1" applyBorder="1" applyAlignment="1">
      <alignment horizontal="centerContinuous" vertical="center" wrapText="1"/>
    </xf>
    <xf numFmtId="0" fontId="534" fillId="65" borderId="185" xfId="62" applyFont="1" applyFill="1" applyBorder="1" applyAlignment="1">
      <alignment horizontal="centerContinuous" vertical="center" wrapText="1"/>
    </xf>
    <xf numFmtId="0" fontId="9" fillId="0" borderId="0" xfId="33" applyAlignment="1">
      <alignment horizontal="centerContinuous" vertical="center"/>
    </xf>
    <xf numFmtId="0" fontId="260" fillId="2" borderId="168" xfId="33" applyFont="1" applyFill="1" applyBorder="1" applyAlignment="1">
      <alignment horizontal="center" vertical="center" wrapText="1"/>
    </xf>
    <xf numFmtId="0" fontId="11" fillId="2" borderId="2" xfId="33" applyFont="1" applyFill="1" applyBorder="1" applyAlignment="1">
      <alignment horizontal="center" vertical="center" wrapText="1"/>
    </xf>
    <xf numFmtId="0" fontId="440" fillId="27" borderId="2" xfId="33" applyFont="1" applyFill="1" applyBorder="1" applyAlignment="1">
      <alignment horizontal="center" vertical="center" wrapText="1"/>
    </xf>
    <xf numFmtId="0" fontId="535" fillId="15" borderId="1" xfId="61" applyFont="1" applyFill="1" applyBorder="1" applyAlignment="1">
      <alignment horizontal="centerContinuous" vertical="center"/>
    </xf>
    <xf numFmtId="0" fontId="535" fillId="15" borderId="363" xfId="61" applyFont="1" applyFill="1" applyBorder="1" applyAlignment="1">
      <alignment horizontal="centerContinuous" vertical="center"/>
    </xf>
    <xf numFmtId="0" fontId="535" fillId="15" borderId="275" xfId="61" applyFont="1" applyFill="1" applyBorder="1" applyAlignment="1">
      <alignment horizontal="centerContinuous" vertical="center"/>
    </xf>
    <xf numFmtId="0" fontId="535" fillId="99" borderId="1" xfId="61" applyFont="1" applyFill="1" applyBorder="1" applyAlignment="1">
      <alignment horizontal="centerContinuous" vertical="center"/>
    </xf>
    <xf numFmtId="0" fontId="535" fillId="99" borderId="363" xfId="61" applyFont="1" applyFill="1" applyBorder="1" applyAlignment="1">
      <alignment horizontal="centerContinuous" vertical="center"/>
    </xf>
    <xf numFmtId="0" fontId="535" fillId="99" borderId="275" xfId="61" applyFont="1" applyFill="1" applyBorder="1" applyAlignment="1">
      <alignment horizontal="centerContinuous" vertical="center"/>
    </xf>
    <xf numFmtId="0" fontId="536" fillId="31" borderId="204" xfId="33" applyFont="1" applyFill="1" applyBorder="1" applyAlignment="1">
      <alignment horizontal="center" vertical="center"/>
    </xf>
    <xf numFmtId="0" fontId="537" fillId="31" borderId="0" xfId="33" quotePrefix="1" applyFont="1" applyFill="1" applyAlignment="1">
      <alignment horizontal="center" vertical="center"/>
    </xf>
    <xf numFmtId="0" fontId="538" fillId="27" borderId="0" xfId="33" applyFont="1" applyFill="1" applyAlignment="1">
      <alignment horizontal="center" vertical="center"/>
    </xf>
    <xf numFmtId="0" fontId="539" fillId="0" borderId="0" xfId="33" applyFont="1" applyAlignment="1">
      <alignment horizontal="centerContinuous" vertical="center"/>
    </xf>
    <xf numFmtId="0" fontId="241" fillId="0" borderId="0" xfId="33" applyFont="1" applyAlignment="1">
      <alignment horizontal="centerContinuous" vertical="center"/>
    </xf>
    <xf numFmtId="0" fontId="241" fillId="0" borderId="290" xfId="33" applyFont="1" applyBorder="1" applyAlignment="1">
      <alignment horizontal="centerContinuous" vertical="center"/>
    </xf>
    <xf numFmtId="0" fontId="540" fillId="27" borderId="0" xfId="33" applyFont="1" applyFill="1" applyAlignment="1">
      <alignment horizontal="center" vertical="center"/>
    </xf>
    <xf numFmtId="0" fontId="541" fillId="0" borderId="0" xfId="33" applyFont="1" applyAlignment="1">
      <alignment horizontal="centerContinuous" vertical="center" wrapText="1"/>
    </xf>
    <xf numFmtId="0" fontId="541" fillId="0" borderId="290" xfId="33" applyFont="1" applyBorder="1" applyAlignment="1">
      <alignment horizontal="centerContinuous" vertical="center" wrapText="1"/>
    </xf>
    <xf numFmtId="0" fontId="9" fillId="0" borderId="204" xfId="33" applyBorder="1" applyAlignment="1">
      <alignment vertical="center"/>
    </xf>
    <xf numFmtId="0" fontId="9" fillId="0" borderId="290" xfId="33" applyBorder="1" applyAlignment="1">
      <alignment vertical="center"/>
    </xf>
    <xf numFmtId="0" fontId="294" fillId="0" borderId="0" xfId="26" applyFont="1"/>
    <xf numFmtId="0" fontId="542" fillId="0" borderId="0" xfId="26" applyFont="1"/>
    <xf numFmtId="0" fontId="246" fillId="0" borderId="204" xfId="33" applyFont="1" applyBorder="1" applyAlignment="1">
      <alignment horizontal="center" vertical="center"/>
    </xf>
    <xf numFmtId="0" fontId="246" fillId="0" borderId="16" xfId="33" applyFont="1" applyBorder="1" applyAlignment="1">
      <alignment horizontal="center" vertical="center"/>
    </xf>
    <xf numFmtId="0" fontId="241" fillId="0" borderId="204" xfId="33" applyFont="1" applyBorder="1" applyAlignment="1">
      <alignment horizontal="center" vertical="center"/>
    </xf>
    <xf numFmtId="0" fontId="243" fillId="0" borderId="0" xfId="33" quotePrefix="1" applyFont="1" applyAlignment="1">
      <alignment horizontal="center" vertical="center"/>
    </xf>
    <xf numFmtId="0" fontId="543" fillId="0" borderId="0" xfId="33" applyFont="1" applyAlignment="1">
      <alignment horizontal="center" vertical="center"/>
    </xf>
    <xf numFmtId="0" fontId="241" fillId="0" borderId="16" xfId="33" applyFont="1" applyBorder="1" applyAlignment="1">
      <alignment horizontal="center" vertical="center"/>
    </xf>
    <xf numFmtId="0" fontId="543" fillId="0" borderId="17" xfId="33" applyFont="1" applyBorder="1" applyAlignment="1">
      <alignment horizontal="center" vertical="center"/>
    </xf>
    <xf numFmtId="0" fontId="241" fillId="0" borderId="0" xfId="33" applyFont="1" applyAlignment="1">
      <alignment horizontal="center" vertical="center"/>
    </xf>
    <xf numFmtId="0" fontId="543" fillId="0" borderId="290" xfId="33" applyFont="1" applyBorder="1" applyAlignment="1">
      <alignment horizontal="center" vertical="center"/>
    </xf>
    <xf numFmtId="0" fontId="544" fillId="0" borderId="0" xfId="33" applyFont="1" applyAlignment="1">
      <alignment horizontal="center" vertical="center"/>
    </xf>
    <xf numFmtId="0" fontId="544" fillId="0" borderId="17" xfId="33" applyFont="1" applyBorder="1" applyAlignment="1">
      <alignment horizontal="center" vertical="center"/>
    </xf>
    <xf numFmtId="0" fontId="544" fillId="0" borderId="290" xfId="33" applyFont="1" applyBorder="1" applyAlignment="1">
      <alignment horizontal="center" vertical="center"/>
    </xf>
    <xf numFmtId="0" fontId="545" fillId="0" borderId="0" xfId="26" applyFont="1" applyAlignment="1">
      <alignment horizontal="right" vertical="center"/>
    </xf>
    <xf numFmtId="0" fontId="546" fillId="0" borderId="364" xfId="26" applyFont="1" applyBorder="1" applyAlignment="1">
      <alignment horizontal="center" vertical="center" wrapText="1"/>
    </xf>
    <xf numFmtId="0" fontId="546" fillId="0" borderId="0" xfId="26" applyFont="1" applyAlignment="1">
      <alignment horizontal="center" vertical="center" wrapText="1"/>
    </xf>
    <xf numFmtId="0" fontId="547" fillId="0" borderId="168" xfId="26" applyFont="1" applyBorder="1" applyAlignment="1">
      <alignment horizontal="center" vertical="center"/>
    </xf>
    <xf numFmtId="0" fontId="547" fillId="0" borderId="119" xfId="26" applyFont="1" applyBorder="1" applyAlignment="1">
      <alignment horizontal="center" vertical="center"/>
    </xf>
    <xf numFmtId="0" fontId="548" fillId="0" borderId="0" xfId="26" applyFont="1" applyAlignment="1">
      <alignment horizontal="center" vertical="center"/>
    </xf>
    <xf numFmtId="0" fontId="547" fillId="0" borderId="168" xfId="26" quotePrefix="1" applyFont="1" applyBorder="1" applyAlignment="1">
      <alignment horizontal="center" vertical="center"/>
    </xf>
    <xf numFmtId="0" fontId="549" fillId="0" borderId="0" xfId="26" applyFont="1" applyAlignment="1">
      <alignment horizontal="right"/>
    </xf>
    <xf numFmtId="0" fontId="241" fillId="0" borderId="0" xfId="26" applyFont="1"/>
    <xf numFmtId="0" fontId="547" fillId="0" borderId="206" xfId="26" applyFont="1" applyBorder="1" applyAlignment="1">
      <alignment horizontal="center" vertical="center"/>
    </xf>
    <xf numFmtId="0" fontId="547" fillId="0" borderId="208" xfId="26" applyFont="1" applyBorder="1" applyAlignment="1">
      <alignment horizontal="center" vertical="center"/>
    </xf>
    <xf numFmtId="0" fontId="547" fillId="0" borderId="206" xfId="26" quotePrefix="1" applyFont="1" applyBorder="1" applyAlignment="1">
      <alignment horizontal="center" vertical="center"/>
    </xf>
    <xf numFmtId="0" fontId="550" fillId="0" borderId="364" xfId="26" applyFont="1" applyBorder="1" applyAlignment="1">
      <alignment horizontal="center" vertical="center"/>
    </xf>
    <xf numFmtId="0" fontId="550" fillId="0" borderId="0" xfId="26" applyFont="1" applyAlignment="1">
      <alignment horizontal="center" vertical="center"/>
    </xf>
    <xf numFmtId="0" fontId="551" fillId="0" borderId="0" xfId="26" applyFont="1" applyAlignment="1">
      <alignment horizontal="right" vertical="center"/>
    </xf>
    <xf numFmtId="0" fontId="550" fillId="0" borderId="0" xfId="26" applyFont="1"/>
    <xf numFmtId="0" fontId="552" fillId="0" borderId="168" xfId="26" applyFont="1" applyBorder="1" applyAlignment="1">
      <alignment horizontal="center" vertical="center"/>
    </xf>
    <xf numFmtId="0" fontId="552" fillId="0" borderId="119" xfId="26" applyFont="1" applyBorder="1" applyAlignment="1">
      <alignment horizontal="center" vertical="center"/>
    </xf>
    <xf numFmtId="0" fontId="552" fillId="0" borderId="0" xfId="26" applyFont="1" applyAlignment="1">
      <alignment horizontal="center" vertical="center"/>
    </xf>
    <xf numFmtId="0" fontId="552" fillId="0" borderId="364" xfId="26" applyFont="1" applyBorder="1" applyAlignment="1">
      <alignment horizontal="center" vertical="center"/>
    </xf>
    <xf numFmtId="0" fontId="552" fillId="0" borderId="206" xfId="26" applyFont="1" applyBorder="1" applyAlignment="1">
      <alignment horizontal="center" vertical="center"/>
    </xf>
    <xf numFmtId="0" fontId="552" fillId="0" borderId="208" xfId="26" applyFont="1" applyBorder="1" applyAlignment="1">
      <alignment horizontal="center" vertical="center"/>
    </xf>
    <xf numFmtId="0" fontId="553" fillId="0" borderId="364" xfId="26" applyFont="1" applyBorder="1" applyAlignment="1">
      <alignment horizontal="center" vertical="center"/>
    </xf>
    <xf numFmtId="0" fontId="553" fillId="0" borderId="0" xfId="26" applyFont="1" applyAlignment="1">
      <alignment horizontal="center" vertical="center"/>
    </xf>
    <xf numFmtId="0" fontId="553" fillId="0" borderId="168" xfId="26" applyFont="1" applyBorder="1" applyAlignment="1">
      <alignment horizontal="center" vertical="center"/>
    </xf>
    <xf numFmtId="0" fontId="553" fillId="0" borderId="119" xfId="26" applyFont="1" applyBorder="1" applyAlignment="1">
      <alignment horizontal="center" vertical="center"/>
    </xf>
    <xf numFmtId="0" fontId="553" fillId="0" borderId="206" xfId="26" applyFont="1" applyBorder="1" applyAlignment="1">
      <alignment horizontal="center" vertical="center"/>
    </xf>
    <xf numFmtId="0" fontId="553" fillId="0" borderId="208" xfId="26" applyFont="1" applyBorder="1" applyAlignment="1">
      <alignment horizontal="center" vertical="center"/>
    </xf>
    <xf numFmtId="0" fontId="554" fillId="0" borderId="364" xfId="26" applyFont="1" applyBorder="1" applyAlignment="1">
      <alignment horizontal="center" vertical="center"/>
    </xf>
    <xf numFmtId="0" fontId="554" fillId="0" borderId="0" xfId="26" applyFont="1" applyAlignment="1">
      <alignment horizontal="center" vertical="center"/>
    </xf>
    <xf numFmtId="0" fontId="554" fillId="0" borderId="168" xfId="26" applyFont="1" applyBorder="1" applyAlignment="1">
      <alignment horizontal="center" vertical="center"/>
    </xf>
    <xf numFmtId="0" fontId="554" fillId="0" borderId="119" xfId="26" applyFont="1" applyBorder="1" applyAlignment="1">
      <alignment horizontal="center" vertical="center"/>
    </xf>
    <xf numFmtId="0" fontId="555" fillId="0" borderId="364" xfId="26" applyFont="1" applyBorder="1" applyAlignment="1">
      <alignment horizontal="center" vertical="center"/>
    </xf>
    <xf numFmtId="0" fontId="555" fillId="0" borderId="0" xfId="26" applyFont="1" applyAlignment="1">
      <alignment horizontal="center" vertical="center"/>
    </xf>
    <xf numFmtId="0" fontId="554" fillId="0" borderId="206" xfId="26" applyFont="1" applyBorder="1" applyAlignment="1">
      <alignment horizontal="center" vertical="center"/>
    </xf>
    <xf numFmtId="0" fontId="554" fillId="0" borderId="208" xfId="26" applyFont="1" applyBorder="1" applyAlignment="1">
      <alignment horizontal="center" vertical="center"/>
    </xf>
    <xf numFmtId="0" fontId="556" fillId="0" borderId="0" xfId="33" applyFont="1" applyAlignment="1">
      <alignment horizontal="center" vertical="center"/>
    </xf>
    <xf numFmtId="0" fontId="555" fillId="0" borderId="168" xfId="26" applyFont="1" applyBorder="1" applyAlignment="1">
      <alignment horizontal="center" vertical="center"/>
    </xf>
    <xf numFmtId="0" fontId="555" fillId="0" borderId="119" xfId="26" applyFont="1" applyBorder="1" applyAlignment="1">
      <alignment horizontal="center" vertical="center"/>
    </xf>
    <xf numFmtId="0" fontId="557" fillId="0" borderId="364" xfId="26" applyFont="1" applyBorder="1" applyAlignment="1">
      <alignment horizontal="center" vertical="center" wrapText="1"/>
    </xf>
    <xf numFmtId="0" fontId="557" fillId="0" borderId="0" xfId="26" applyFont="1" applyAlignment="1">
      <alignment horizontal="center" vertical="center" wrapText="1"/>
    </xf>
    <xf numFmtId="0" fontId="555" fillId="0" borderId="206" xfId="26" applyFont="1" applyBorder="1" applyAlignment="1">
      <alignment horizontal="center" vertical="center"/>
    </xf>
    <xf numFmtId="0" fontId="555" fillId="0" borderId="208" xfId="26" applyFont="1" applyBorder="1" applyAlignment="1">
      <alignment horizontal="center" vertical="center"/>
    </xf>
    <xf numFmtId="0" fontId="355" fillId="0" borderId="0" xfId="26" applyFont="1"/>
    <xf numFmtId="0" fontId="558" fillId="0" borderId="364" xfId="26" applyFont="1" applyBorder="1" applyAlignment="1">
      <alignment horizontal="center" vertical="center"/>
    </xf>
    <xf numFmtId="0" fontId="558" fillId="0" borderId="0" xfId="26" applyFont="1" applyAlignment="1">
      <alignment horizontal="center" vertical="center"/>
    </xf>
    <xf numFmtId="0" fontId="558" fillId="0" borderId="0" xfId="26" applyFont="1"/>
    <xf numFmtId="0" fontId="559" fillId="0" borderId="364" xfId="26" applyFont="1" applyBorder="1" applyAlignment="1">
      <alignment horizontal="center" vertical="center"/>
    </xf>
    <xf numFmtId="0" fontId="559" fillId="0" borderId="0" xfId="26" applyFont="1" applyAlignment="1">
      <alignment horizontal="center" vertical="center"/>
    </xf>
    <xf numFmtId="0" fontId="559" fillId="0" borderId="159" xfId="26" applyFont="1" applyBorder="1" applyAlignment="1">
      <alignment horizontal="center" vertical="center"/>
    </xf>
    <xf numFmtId="0" fontId="558" fillId="0" borderId="166" xfId="26" applyFont="1" applyBorder="1"/>
    <xf numFmtId="0" fontId="560" fillId="0" borderId="364" xfId="26" applyFont="1" applyBorder="1" applyAlignment="1">
      <alignment horizontal="center" vertical="center"/>
    </xf>
    <xf numFmtId="0" fontId="560" fillId="0" borderId="0" xfId="26" applyFont="1" applyAlignment="1">
      <alignment horizontal="center" vertical="center"/>
    </xf>
    <xf numFmtId="0" fontId="561" fillId="0" borderId="364" xfId="26" applyFont="1" applyBorder="1" applyAlignment="1">
      <alignment horizontal="center" vertical="center"/>
    </xf>
    <xf numFmtId="0" fontId="561" fillId="0" borderId="0" xfId="26" applyFont="1" applyAlignment="1">
      <alignment horizontal="center" vertical="center"/>
    </xf>
    <xf numFmtId="0" fontId="429" fillId="0" borderId="0" xfId="33" applyFont="1" applyAlignment="1">
      <alignment vertical="center"/>
    </xf>
    <xf numFmtId="0" fontId="562" fillId="0" borderId="364" xfId="26" applyFont="1" applyBorder="1" applyAlignment="1">
      <alignment horizontal="center" vertical="center"/>
    </xf>
    <xf numFmtId="0" fontId="562" fillId="0" borderId="0" xfId="26" applyFont="1" applyAlignment="1">
      <alignment horizontal="center" vertical="center"/>
    </xf>
    <xf numFmtId="0" fontId="231" fillId="0" borderId="0" xfId="26" applyFont="1" applyAlignment="1">
      <alignment horizontal="left"/>
    </xf>
    <xf numFmtId="0" fontId="549" fillId="0" borderId="0" xfId="33" applyFont="1" applyAlignment="1">
      <alignment horizontal="center" vertical="center"/>
    </xf>
    <xf numFmtId="0" fontId="563" fillId="0" borderId="0" xfId="33" applyFont="1" applyAlignment="1">
      <alignment horizontal="center" vertical="center"/>
    </xf>
    <xf numFmtId="0" fontId="552" fillId="0" borderId="159" xfId="26" applyFont="1" applyBorder="1" applyAlignment="1">
      <alignment horizontal="center" vertical="center"/>
    </xf>
    <xf numFmtId="0" fontId="550" fillId="0" borderId="166" xfId="26" applyFont="1" applyBorder="1"/>
    <xf numFmtId="0" fontId="241" fillId="0" borderId="206" xfId="33" applyFont="1" applyBorder="1" applyAlignment="1">
      <alignment vertical="center"/>
    </xf>
    <xf numFmtId="0" fontId="241" fillId="0" borderId="207" xfId="33" applyFont="1" applyBorder="1" applyAlignment="1">
      <alignment vertical="center"/>
    </xf>
    <xf numFmtId="0" fontId="241" fillId="0" borderId="208" xfId="33" applyFont="1" applyBorder="1" applyAlignment="1">
      <alignment vertical="center"/>
    </xf>
    <xf numFmtId="0" fontId="241" fillId="29" borderId="0" xfId="33" applyFont="1" applyFill="1" applyAlignment="1">
      <alignment vertical="center"/>
    </xf>
    <xf numFmtId="0" fontId="564" fillId="8" borderId="1" xfId="61" applyFont="1" applyFill="1" applyBorder="1" applyAlignment="1">
      <alignment horizontal="centerContinuous" vertical="center"/>
    </xf>
    <xf numFmtId="0" fontId="564" fillId="8" borderId="363" xfId="61" applyFont="1" applyFill="1" applyBorder="1" applyAlignment="1">
      <alignment horizontal="centerContinuous" vertical="center"/>
    </xf>
    <xf numFmtId="0" fontId="564" fillId="8" borderId="275" xfId="61" applyFont="1" applyFill="1" applyBorder="1" applyAlignment="1">
      <alignment horizontal="centerContinuous" vertical="center"/>
    </xf>
    <xf numFmtId="0" fontId="564" fillId="65" borderId="1" xfId="61" applyFont="1" applyFill="1" applyBorder="1" applyAlignment="1">
      <alignment horizontal="centerContinuous" vertical="center"/>
    </xf>
    <xf numFmtId="0" fontId="564" fillId="65" borderId="363" xfId="61" applyFont="1" applyFill="1" applyBorder="1" applyAlignment="1">
      <alignment horizontal="centerContinuous" vertical="center"/>
    </xf>
    <xf numFmtId="0" fontId="564" fillId="65" borderId="275" xfId="61" applyFont="1" applyFill="1" applyBorder="1" applyAlignment="1">
      <alignment horizontal="centerContinuous" vertical="center"/>
    </xf>
    <xf numFmtId="0" fontId="565" fillId="27" borderId="0" xfId="33" applyFont="1" applyFill="1" applyAlignment="1">
      <alignment horizontal="center" vertical="center"/>
    </xf>
    <xf numFmtId="0" fontId="539" fillId="0" borderId="0" xfId="33" applyFont="1" applyAlignment="1">
      <alignment horizontal="centerContinuous" vertical="center" wrapText="1"/>
    </xf>
    <xf numFmtId="0" fontId="241" fillId="0" borderId="0" xfId="33" applyFont="1" applyAlignment="1">
      <alignment horizontal="centerContinuous" vertical="center" wrapText="1"/>
    </xf>
    <xf numFmtId="0" fontId="241" fillId="0" borderId="290" xfId="33" applyFont="1" applyBorder="1" applyAlignment="1">
      <alignment horizontal="centerContinuous" vertical="center" wrapText="1"/>
    </xf>
    <xf numFmtId="0" fontId="566" fillId="27" borderId="0" xfId="33" applyFont="1" applyFill="1" applyAlignment="1">
      <alignment horizontal="center" vertical="center"/>
    </xf>
    <xf numFmtId="0" fontId="567" fillId="0" borderId="0" xfId="33" applyFont="1" applyAlignment="1">
      <alignment horizontal="center" vertical="center"/>
    </xf>
    <xf numFmtId="0" fontId="567" fillId="0" borderId="17" xfId="33" applyFont="1" applyBorder="1" applyAlignment="1">
      <alignment horizontal="center" vertical="center"/>
    </xf>
    <xf numFmtId="0" fontId="567" fillId="0" borderId="290" xfId="33" applyFont="1" applyBorder="1" applyAlignment="1">
      <alignment horizontal="center" vertical="center"/>
    </xf>
    <xf numFmtId="0" fontId="568" fillId="0" borderId="0" xfId="33" applyFont="1" applyAlignment="1">
      <alignment horizontal="center" vertical="center"/>
    </xf>
    <xf numFmtId="0" fontId="568" fillId="0" borderId="17" xfId="33" applyFont="1" applyBorder="1" applyAlignment="1">
      <alignment horizontal="center" vertical="center"/>
    </xf>
    <xf numFmtId="0" fontId="568" fillId="0" borderId="290" xfId="33" applyFont="1" applyBorder="1" applyAlignment="1">
      <alignment horizontal="center" vertical="center"/>
    </xf>
    <xf numFmtId="0" fontId="550" fillId="0" borderId="0" xfId="26" applyFont="1" applyAlignment="1">
      <alignment horizontal="right"/>
    </xf>
    <xf numFmtId="0" fontId="571" fillId="0" borderId="0" xfId="26" applyFont="1" applyAlignment="1">
      <alignment horizontal="center" vertical="center"/>
    </xf>
    <xf numFmtId="0" fontId="257" fillId="0" borderId="0" xfId="33" applyFont="1" applyAlignment="1">
      <alignment vertical="center"/>
    </xf>
    <xf numFmtId="0" fontId="572" fillId="0" borderId="0" xfId="33" applyFont="1" applyAlignment="1">
      <alignment vertical="center"/>
    </xf>
    <xf numFmtId="0" fontId="574" fillId="0" borderId="0" xfId="33" applyFont="1" applyAlignment="1">
      <alignment horizontal="center" vertical="center"/>
    </xf>
    <xf numFmtId="0" fontId="520" fillId="0" borderId="0" xfId="33" applyFont="1" applyAlignment="1">
      <alignment horizontal="center" vertical="center"/>
    </xf>
    <xf numFmtId="0" fontId="575" fillId="13" borderId="0" xfId="33" applyFont="1" applyFill="1" applyAlignment="1">
      <alignment horizontal="center" vertical="center"/>
    </xf>
    <xf numFmtId="0" fontId="576" fillId="13" borderId="0" xfId="33" applyFont="1" applyFill="1" applyAlignment="1">
      <alignment horizontal="center" vertical="center"/>
    </xf>
    <xf numFmtId="0" fontId="387" fillId="134" borderId="0" xfId="33" applyFont="1" applyFill="1" applyAlignment="1">
      <alignment horizontal="center" vertical="center"/>
    </xf>
    <xf numFmtId="0" fontId="577" fillId="13" borderId="0" xfId="33" applyFont="1" applyFill="1" applyAlignment="1">
      <alignment horizontal="center" vertical="center"/>
    </xf>
    <xf numFmtId="0" fontId="578" fillId="13" borderId="0" xfId="33" applyFont="1" applyFill="1" applyAlignment="1">
      <alignment horizontal="center" vertical="center"/>
    </xf>
    <xf numFmtId="0" fontId="579" fillId="13" borderId="0" xfId="33" applyFont="1" applyFill="1" applyAlignment="1">
      <alignment horizontal="center" vertical="center"/>
    </xf>
    <xf numFmtId="0" fontId="580" fillId="0" borderId="0" xfId="33" applyFont="1" applyAlignment="1">
      <alignment horizontal="center" vertical="center"/>
    </xf>
    <xf numFmtId="0" fontId="308" fillId="0" borderId="0" xfId="33" applyFont="1" applyAlignment="1">
      <alignment horizontal="center" vertical="center"/>
    </xf>
    <xf numFmtId="0" fontId="387" fillId="135" borderId="0" xfId="33" applyFont="1" applyFill="1" applyAlignment="1">
      <alignment horizontal="center" vertical="center"/>
    </xf>
    <xf numFmtId="0" fontId="581" fillId="0" borderId="0" xfId="33" applyFont="1" applyAlignment="1">
      <alignment horizontal="center" vertical="center"/>
    </xf>
    <xf numFmtId="0" fontId="582" fillId="0" borderId="0" xfId="33" applyFont="1" applyAlignment="1">
      <alignment horizontal="center" vertical="center"/>
    </xf>
    <xf numFmtId="0" fontId="387" fillId="136" borderId="0" xfId="33" applyFont="1" applyFill="1" applyAlignment="1">
      <alignment horizontal="center" vertical="center"/>
    </xf>
    <xf numFmtId="0" fontId="583" fillId="0" borderId="0" xfId="33" applyFont="1" applyAlignment="1">
      <alignment horizontal="center" vertical="center"/>
    </xf>
    <xf numFmtId="0" fontId="387" fillId="137" borderId="0" xfId="33" applyFont="1" applyFill="1" applyAlignment="1">
      <alignment horizontal="center" vertical="center"/>
    </xf>
    <xf numFmtId="0" fontId="584" fillId="0" borderId="0" xfId="33" applyFont="1" applyAlignment="1">
      <alignment horizontal="center" vertical="center"/>
    </xf>
    <xf numFmtId="0" fontId="387" fillId="113" borderId="0" xfId="33" applyFont="1" applyFill="1" applyAlignment="1">
      <alignment horizontal="center" vertical="center"/>
    </xf>
    <xf numFmtId="0" fontId="585" fillId="0" borderId="0" xfId="33" applyFont="1" applyAlignment="1">
      <alignment horizontal="center" vertical="center"/>
    </xf>
    <xf numFmtId="0" fontId="387" fillId="11" borderId="0" xfId="33" applyFont="1" applyFill="1" applyAlignment="1">
      <alignment horizontal="center" vertical="center"/>
    </xf>
    <xf numFmtId="0" fontId="586" fillId="13" borderId="0" xfId="33" applyFont="1" applyFill="1" applyAlignment="1">
      <alignment horizontal="center" vertical="center"/>
    </xf>
    <xf numFmtId="0" fontId="387" fillId="97" borderId="0" xfId="33" applyFont="1" applyFill="1" applyAlignment="1">
      <alignment horizontal="center" vertical="center"/>
    </xf>
    <xf numFmtId="0" fontId="587" fillId="0" borderId="0" xfId="33" applyFont="1" applyAlignment="1">
      <alignment horizontal="center" vertical="center"/>
    </xf>
    <xf numFmtId="0" fontId="387" fillId="138" borderId="0" xfId="33" applyFont="1" applyFill="1" applyAlignment="1">
      <alignment horizontal="center" vertical="center"/>
    </xf>
    <xf numFmtId="0" fontId="588" fillId="0" borderId="0" xfId="33" applyFont="1" applyAlignment="1">
      <alignment horizontal="center" vertical="center"/>
    </xf>
    <xf numFmtId="0" fontId="387" fillId="110" borderId="0" xfId="33" applyFont="1" applyFill="1" applyAlignment="1">
      <alignment horizontal="center" vertical="center"/>
    </xf>
    <xf numFmtId="0" fontId="589" fillId="0" borderId="0" xfId="33" applyFont="1" applyAlignment="1">
      <alignment horizontal="center" vertical="center"/>
    </xf>
    <xf numFmtId="0" fontId="590" fillId="0" borderId="0" xfId="33" applyFont="1" applyAlignment="1">
      <alignment horizontal="center" vertical="center"/>
    </xf>
    <xf numFmtId="0" fontId="591" fillId="0" borderId="0" xfId="33" applyFont="1" applyAlignment="1">
      <alignment horizontal="center" vertical="center"/>
    </xf>
    <xf numFmtId="0" fontId="592" fillId="0" borderId="0" xfId="33" applyFont="1" applyAlignment="1">
      <alignment horizontal="center" vertical="center"/>
    </xf>
    <xf numFmtId="0" fontId="593" fillId="0" borderId="0" xfId="33" applyFont="1" applyAlignment="1">
      <alignment horizontal="center" vertical="center"/>
    </xf>
    <xf numFmtId="0" fontId="594" fillId="0" borderId="0" xfId="33" applyFont="1" applyAlignment="1">
      <alignment horizontal="center" vertical="center"/>
    </xf>
    <xf numFmtId="0" fontId="595" fillId="0" borderId="0" xfId="33" applyFont="1" applyAlignment="1">
      <alignment horizontal="center" vertical="center"/>
    </xf>
    <xf numFmtId="0" fontId="260" fillId="0" borderId="0" xfId="33" applyFont="1" applyAlignment="1">
      <alignment vertical="center"/>
    </xf>
    <xf numFmtId="0" fontId="9" fillId="0" borderId="206" xfId="33" applyBorder="1" applyAlignment="1">
      <alignment vertical="center"/>
    </xf>
    <xf numFmtId="0" fontId="9" fillId="0" borderId="207" xfId="33" applyBorder="1" applyAlignment="1">
      <alignment vertical="center"/>
    </xf>
    <xf numFmtId="0" fontId="9" fillId="0" borderId="208" xfId="33" applyBorder="1" applyAlignment="1">
      <alignment vertical="center"/>
    </xf>
    <xf numFmtId="0" fontId="260" fillId="29" borderId="0" xfId="33" applyFont="1" applyFill="1" applyAlignment="1">
      <alignment vertical="center"/>
    </xf>
    <xf numFmtId="0" fontId="596" fillId="0" borderId="0" xfId="33" applyFont="1" applyAlignment="1">
      <alignment horizontal="center" vertical="center"/>
    </xf>
    <xf numFmtId="0" fontId="597" fillId="0" borderId="0" xfId="33" applyFont="1" applyAlignment="1">
      <alignment horizontal="center" vertical="center"/>
    </xf>
    <xf numFmtId="0" fontId="571" fillId="0" borderId="0" xfId="33" applyFont="1"/>
    <xf numFmtId="0" fontId="564" fillId="92" borderId="1" xfId="61" applyFont="1" applyFill="1" applyBorder="1" applyAlignment="1">
      <alignment horizontal="centerContinuous" vertical="center"/>
    </xf>
    <xf numFmtId="0" fontId="564" fillId="92" borderId="363" xfId="61" applyFont="1" applyFill="1" applyBorder="1" applyAlignment="1">
      <alignment horizontal="centerContinuous" vertical="center"/>
    </xf>
    <xf numFmtId="0" fontId="564" fillId="92" borderId="275" xfId="61" applyFont="1" applyFill="1" applyBorder="1" applyAlignment="1">
      <alignment horizontal="centerContinuous" vertical="center"/>
    </xf>
    <xf numFmtId="0" fontId="598" fillId="27" borderId="0" xfId="33" applyFont="1" applyFill="1" applyAlignment="1">
      <alignment horizontal="center" vertical="center"/>
    </xf>
    <xf numFmtId="0" fontId="539" fillId="13" borderId="0" xfId="33" applyFont="1" applyFill="1" applyAlignment="1">
      <alignment horizontal="centerContinuous" vertical="center" wrapText="1"/>
    </xf>
    <xf numFmtId="0" fontId="253" fillId="0" borderId="0" xfId="33" applyFont="1" applyAlignment="1">
      <alignment horizontal="centerContinuous" vertical="center" wrapText="1"/>
    </xf>
    <xf numFmtId="0" fontId="9" fillId="0" borderId="0" xfId="33" applyAlignment="1">
      <alignment horizontal="centerContinuous" vertical="center" wrapText="1"/>
    </xf>
    <xf numFmtId="0" fontId="9" fillId="0" borderId="290" xfId="33" applyBorder="1" applyAlignment="1">
      <alignment horizontal="centerContinuous" vertical="center" wrapText="1"/>
    </xf>
    <xf numFmtId="0" fontId="599" fillId="27" borderId="0" xfId="33" applyFont="1" applyFill="1" applyAlignment="1">
      <alignment horizontal="center" vertical="center"/>
    </xf>
    <xf numFmtId="0" fontId="600" fillId="0" borderId="0" xfId="33" applyFont="1" applyAlignment="1">
      <alignment horizontal="center" vertical="center"/>
    </xf>
    <xf numFmtId="0" fontId="600" fillId="0" borderId="17" xfId="33" applyFont="1" applyBorder="1" applyAlignment="1">
      <alignment horizontal="center" vertical="center"/>
    </xf>
    <xf numFmtId="0" fontId="600" fillId="0" borderId="290" xfId="33" applyFont="1" applyBorder="1" applyAlignment="1">
      <alignment horizontal="center" vertical="center"/>
    </xf>
    <xf numFmtId="0" fontId="601" fillId="0" borderId="0" xfId="33" applyFont="1" applyAlignment="1">
      <alignment horizontal="center" vertical="center"/>
    </xf>
    <xf numFmtId="0" fontId="601" fillId="0" borderId="17" xfId="33" applyFont="1" applyBorder="1" applyAlignment="1">
      <alignment horizontal="center" vertical="center"/>
    </xf>
    <xf numFmtId="0" fontId="601" fillId="0" borderId="290" xfId="33" applyFont="1" applyBorder="1" applyAlignment="1">
      <alignment horizontal="center" vertical="center"/>
    </xf>
    <xf numFmtId="0" fontId="260" fillId="0" borderId="206" xfId="33" applyFont="1" applyBorder="1" applyAlignment="1">
      <alignment vertical="center"/>
    </xf>
    <xf numFmtId="0" fontId="260" fillId="0" borderId="207" xfId="33" applyFont="1" applyBorder="1" applyAlignment="1">
      <alignment vertical="center"/>
    </xf>
    <xf numFmtId="0" fontId="602" fillId="0" borderId="208" xfId="33" applyFont="1" applyBorder="1" applyAlignment="1">
      <alignment horizontal="center" vertical="center"/>
    </xf>
    <xf numFmtId="0" fontId="9" fillId="29" borderId="0" xfId="33" applyFill="1" applyAlignment="1">
      <alignment vertical="center"/>
    </xf>
    <xf numFmtId="0" fontId="260" fillId="0" borderId="208" xfId="33" applyFont="1" applyBorder="1" applyAlignment="1">
      <alignment vertical="center"/>
    </xf>
    <xf numFmtId="0" fontId="535" fillId="110" borderId="1" xfId="61" applyFont="1" applyFill="1" applyBorder="1" applyAlignment="1">
      <alignment horizontal="centerContinuous" vertical="center"/>
    </xf>
    <xf numFmtId="0" fontId="535" fillId="110" borderId="363" xfId="61" applyFont="1" applyFill="1" applyBorder="1" applyAlignment="1">
      <alignment horizontal="centerContinuous" vertical="center"/>
    </xf>
    <xf numFmtId="0" fontId="535" fillId="110" borderId="275" xfId="61" applyFont="1" applyFill="1" applyBorder="1" applyAlignment="1">
      <alignment horizontal="centerContinuous" vertical="center"/>
    </xf>
    <xf numFmtId="0" fontId="603" fillId="27" borderId="0" xfId="33" applyFont="1" applyFill="1" applyAlignment="1">
      <alignment horizontal="center" vertical="center"/>
    </xf>
    <xf numFmtId="0" fontId="604" fillId="27" borderId="0" xfId="33" applyFont="1" applyFill="1" applyAlignment="1">
      <alignment horizontal="center" vertical="center"/>
    </xf>
    <xf numFmtId="0" fontId="605" fillId="0" borderId="0" xfId="33" applyFont="1" applyAlignment="1">
      <alignment horizontal="center" vertical="center"/>
    </xf>
    <xf numFmtId="0" fontId="606" fillId="0" borderId="17" xfId="33" applyFont="1" applyBorder="1" applyAlignment="1">
      <alignment horizontal="center" vertical="center"/>
    </xf>
    <xf numFmtId="0" fontId="606" fillId="0" borderId="0" xfId="33" applyFont="1" applyAlignment="1">
      <alignment horizontal="center" vertical="center"/>
    </xf>
    <xf numFmtId="0" fontId="606" fillId="0" borderId="290" xfId="33" applyFont="1" applyBorder="1" applyAlignment="1">
      <alignment horizontal="center" vertical="center"/>
    </xf>
    <xf numFmtId="0" fontId="607" fillId="0" borderId="0" xfId="33" applyFont="1" applyAlignment="1">
      <alignment horizontal="center" vertical="center"/>
    </xf>
    <xf numFmtId="0" fontId="607" fillId="0" borderId="17" xfId="33" applyFont="1" applyBorder="1" applyAlignment="1">
      <alignment horizontal="center" vertical="center"/>
    </xf>
    <xf numFmtId="0" fontId="607" fillId="0" borderId="290" xfId="33" applyFont="1" applyBorder="1" applyAlignment="1">
      <alignment horizontal="center" vertical="center"/>
    </xf>
    <xf numFmtId="0" fontId="137" fillId="139" borderId="0" xfId="26" applyFont="1" applyFill="1" applyAlignment="1">
      <alignment vertical="center"/>
    </xf>
    <xf numFmtId="0" fontId="608" fillId="139" borderId="0" xfId="26" applyFont="1" applyFill="1" applyAlignment="1">
      <alignment vertical="center"/>
    </xf>
    <xf numFmtId="0" fontId="609" fillId="139" borderId="0" xfId="26" applyFont="1" applyFill="1" applyAlignment="1">
      <alignment vertical="center"/>
    </xf>
    <xf numFmtId="0" fontId="610" fillId="139" borderId="0" xfId="26" applyFont="1" applyFill="1" applyAlignment="1">
      <alignment vertical="center"/>
    </xf>
    <xf numFmtId="0" fontId="68" fillId="13" borderId="0" xfId="26" applyFont="1" applyFill="1" applyAlignment="1">
      <alignment horizontal="center" vertical="center"/>
    </xf>
    <xf numFmtId="0" fontId="611" fillId="13" borderId="0" xfId="26" applyFont="1" applyFill="1" applyAlignment="1">
      <alignment horizontal="center" vertical="center"/>
    </xf>
    <xf numFmtId="0" fontId="40" fillId="13" borderId="0" xfId="26" applyFont="1" applyFill="1" applyAlignment="1">
      <alignment horizontal="left" vertical="center" wrapText="1"/>
    </xf>
    <xf numFmtId="0" fontId="612" fillId="13" borderId="0" xfId="26" applyFont="1" applyFill="1" applyAlignment="1">
      <alignment horizontal="left" vertical="center"/>
    </xf>
    <xf numFmtId="0" fontId="40" fillId="13" borderId="0" xfId="26" applyFont="1" applyFill="1" applyAlignment="1">
      <alignment horizontal="left" vertical="center"/>
    </xf>
    <xf numFmtId="0" fontId="58" fillId="139" borderId="0" xfId="26" applyFont="1" applyFill="1" applyAlignment="1">
      <alignment horizontal="right" vertical="center"/>
    </xf>
    <xf numFmtId="0" fontId="227" fillId="13" borderId="0" xfId="21" applyFont="1" applyFill="1" applyAlignment="1">
      <alignment horizontal="left" vertical="center"/>
    </xf>
    <xf numFmtId="0" fontId="49" fillId="13" borderId="0" xfId="21" applyFill="1" applyAlignment="1">
      <alignment horizontal="left" vertical="center"/>
    </xf>
    <xf numFmtId="0" fontId="49" fillId="13" borderId="0" xfId="21" applyFill="1"/>
    <xf numFmtId="0" fontId="613" fillId="13" borderId="0" xfId="26" applyFont="1" applyFill="1" applyAlignment="1">
      <alignment vertical="center"/>
    </xf>
    <xf numFmtId="0" fontId="177" fillId="13" borderId="0" xfId="26" applyFont="1" applyFill="1" applyAlignment="1">
      <alignment horizontal="right" vertical="center"/>
    </xf>
    <xf numFmtId="0" fontId="40" fillId="13" borderId="0" xfId="26" applyFont="1" applyFill="1" applyAlignment="1">
      <alignment horizontal="right" vertical="center" wrapText="1"/>
    </xf>
    <xf numFmtId="0" fontId="40" fillId="13" borderId="0" xfId="26" applyFont="1" applyFill="1" applyAlignment="1">
      <alignment horizontal="right"/>
    </xf>
    <xf numFmtId="0" fontId="227" fillId="13" borderId="0" xfId="21" applyFont="1" applyFill="1" applyAlignment="1">
      <alignment vertical="center"/>
    </xf>
    <xf numFmtId="0" fontId="614" fillId="13" borderId="0" xfId="26" applyFont="1" applyFill="1" applyAlignment="1">
      <alignment horizontal="right" vertical="center"/>
    </xf>
    <xf numFmtId="0" fontId="615" fillId="13" borderId="0" xfId="26" applyFont="1" applyFill="1" applyAlignment="1">
      <alignment vertical="center"/>
    </xf>
    <xf numFmtId="0" fontId="616" fillId="13" borderId="0" xfId="26" applyFont="1" applyFill="1"/>
    <xf numFmtId="0" fontId="617" fillId="13" borderId="0" xfId="26" applyFont="1" applyFill="1" applyAlignment="1">
      <alignment horizontal="center" vertical="center"/>
    </xf>
    <xf numFmtId="0" fontId="616" fillId="13" borderId="0" xfId="26" applyFont="1" applyFill="1" applyAlignment="1">
      <alignment horizontal="left" vertical="center" wrapText="1"/>
    </xf>
    <xf numFmtId="0" fontId="618" fillId="0" borderId="0" xfId="26" applyFont="1" applyAlignment="1">
      <alignment horizontal="center" vertical="center"/>
    </xf>
    <xf numFmtId="0" fontId="619" fillId="0" borderId="0" xfId="26" applyFont="1" applyAlignment="1">
      <alignment horizontal="left" vertical="center"/>
    </xf>
    <xf numFmtId="0" fontId="68" fillId="0" borderId="0" xfId="26" applyFont="1" applyAlignment="1">
      <alignment horizontal="center" vertical="center"/>
    </xf>
    <xf numFmtId="0" fontId="619" fillId="0" borderId="0" xfId="26" applyFont="1" applyAlignment="1">
      <alignment horizontal="center" vertical="center"/>
    </xf>
    <xf numFmtId="0" fontId="620" fillId="0" borderId="0" xfId="26" applyFont="1" applyAlignment="1">
      <alignment horizontal="center" vertical="center"/>
    </xf>
    <xf numFmtId="0" fontId="155" fillId="0" borderId="0" xfId="26" applyFont="1" applyAlignment="1">
      <alignment horizontal="left" vertical="center"/>
    </xf>
    <xf numFmtId="0" fontId="155" fillId="17" borderId="0" xfId="26" applyFont="1" applyFill="1" applyAlignment="1">
      <alignment horizontal="center" vertical="center"/>
    </xf>
    <xf numFmtId="0" fontId="611" fillId="0" borderId="0" xfId="26" applyFont="1" applyAlignment="1">
      <alignment horizontal="center" vertical="center"/>
    </xf>
    <xf numFmtId="0" fontId="40" fillId="0" borderId="0" xfId="26" applyFont="1" applyAlignment="1">
      <alignment horizontal="left" vertical="center" wrapText="1"/>
    </xf>
    <xf numFmtId="0" fontId="40" fillId="6" borderId="0" xfId="26" applyFont="1" applyFill="1"/>
    <xf numFmtId="0" fontId="47" fillId="6" borderId="0" xfId="26" applyFont="1" applyFill="1" applyAlignment="1">
      <alignment vertical="center"/>
    </xf>
    <xf numFmtId="0" fontId="150" fillId="6" borderId="0" xfId="26" applyFont="1" applyFill="1" applyAlignment="1">
      <alignment vertical="center"/>
    </xf>
    <xf numFmtId="0" fontId="621" fillId="6" borderId="0" xfId="21" applyFont="1" applyFill="1" applyAlignment="1">
      <alignment vertical="center"/>
    </xf>
    <xf numFmtId="0" fontId="39" fillId="6" borderId="0" xfId="26" applyFont="1" applyFill="1"/>
    <xf numFmtId="0" fontId="39" fillId="6" borderId="0" xfId="26" applyFont="1" applyFill="1" applyAlignment="1">
      <alignment vertical="center"/>
    </xf>
    <xf numFmtId="0" fontId="150" fillId="0" borderId="0" xfId="26" applyFont="1" applyAlignment="1">
      <alignment vertical="center"/>
    </xf>
    <xf numFmtId="0" fontId="51" fillId="6" borderId="0" xfId="26" applyFont="1" applyFill="1" applyAlignment="1">
      <alignment vertical="center"/>
    </xf>
    <xf numFmtId="0" fontId="622" fillId="0" borderId="0" xfId="26" applyFont="1" applyAlignment="1">
      <alignment horizontal="center" vertical="center"/>
    </xf>
    <xf numFmtId="0" fontId="153" fillId="6" borderId="0" xfId="26" applyFont="1" applyFill="1" applyAlignment="1">
      <alignment horizontal="right" vertical="center"/>
    </xf>
    <xf numFmtId="0" fontId="624" fillId="91" borderId="0" xfId="33" applyFont="1" applyFill="1" applyAlignment="1">
      <alignment vertical="center"/>
    </xf>
    <xf numFmtId="0" fontId="625" fillId="6" borderId="0" xfId="26" applyFont="1" applyFill="1" applyAlignment="1">
      <alignment horizontal="left" vertical="center"/>
    </xf>
    <xf numFmtId="0" fontId="626" fillId="6" borderId="164" xfId="26" applyFont="1" applyFill="1" applyBorder="1" applyAlignment="1">
      <alignment horizontal="center" vertical="center"/>
    </xf>
    <xf numFmtId="0" fontId="176" fillId="139" borderId="0" xfId="26" applyFont="1" applyFill="1" applyAlignment="1">
      <alignment horizontal="right" vertical="center"/>
    </xf>
    <xf numFmtId="0" fontId="49" fillId="6" borderId="0" xfId="21" applyFill="1" applyAlignment="1">
      <alignment vertical="center"/>
    </xf>
    <xf numFmtId="0" fontId="627" fillId="6" borderId="0" xfId="21" applyFont="1" applyFill="1" applyAlignment="1">
      <alignment vertical="center"/>
    </xf>
    <xf numFmtId="0" fontId="628" fillId="6" borderId="0" xfId="26" applyFont="1" applyFill="1" applyAlignment="1">
      <alignment horizontal="left" vertical="center"/>
    </xf>
    <xf numFmtId="0" fontId="150" fillId="139" borderId="0" xfId="26" applyFont="1" applyFill="1" applyAlignment="1">
      <alignment vertical="center"/>
    </xf>
    <xf numFmtId="0" fontId="630" fillId="6" borderId="0" xfId="21" applyFont="1" applyFill="1" applyAlignment="1">
      <alignment vertical="center"/>
    </xf>
    <xf numFmtId="0" fontId="9" fillId="6" borderId="0" xfId="26" applyFill="1"/>
    <xf numFmtId="0" fontId="49" fillId="6" borderId="0" xfId="21" applyFill="1"/>
    <xf numFmtId="0" fontId="9" fillId="139" borderId="0" xfId="26" applyFill="1"/>
    <xf numFmtId="0" fontId="631" fillId="6" borderId="0" xfId="21" applyFont="1" applyFill="1" applyAlignment="1">
      <alignment vertical="center"/>
    </xf>
    <xf numFmtId="0" fontId="633" fillId="91" borderId="0" xfId="33" applyFont="1" applyFill="1" applyAlignment="1">
      <alignment vertical="center"/>
    </xf>
    <xf numFmtId="0" fontId="633" fillId="91" borderId="0" xfId="33" applyFont="1" applyFill="1" applyProtection="1">
      <protection hidden="1"/>
    </xf>
    <xf numFmtId="0" fontId="634" fillId="91" borderId="0" xfId="33" applyFont="1" applyFill="1" applyAlignment="1">
      <alignment vertical="center"/>
    </xf>
    <xf numFmtId="0" fontId="177" fillId="91" borderId="0" xfId="58" applyFont="1" applyFill="1" applyAlignment="1">
      <alignment horizontal="right"/>
    </xf>
    <xf numFmtId="0" fontId="635" fillId="0" borderId="0" xfId="58" applyFont="1" applyAlignment="1">
      <alignment horizontal="center" vertical="center"/>
    </xf>
    <xf numFmtId="0" fontId="636" fillId="91" borderId="0" xfId="58" applyFont="1" applyFill="1" applyAlignment="1">
      <alignment vertical="center"/>
    </xf>
    <xf numFmtId="0" fontId="64" fillId="139" borderId="0" xfId="58" applyFont="1" applyFill="1" applyAlignment="1">
      <alignment horizontal="right" vertical="center"/>
    </xf>
    <xf numFmtId="0" fontId="52" fillId="0" borderId="0" xfId="34"/>
    <xf numFmtId="0" fontId="73" fillId="27" borderId="0" xfId="27" applyFill="1" applyAlignment="1">
      <alignment horizontal="center" vertical="center"/>
    </xf>
    <xf numFmtId="0" fontId="73" fillId="3" borderId="0" xfId="27" applyFill="1" applyAlignment="1">
      <alignment horizontal="center" vertical="center"/>
    </xf>
    <xf numFmtId="0" fontId="73" fillId="28" borderId="0" xfId="27" applyFill="1" applyAlignment="1">
      <alignment horizontal="center" vertical="center"/>
    </xf>
    <xf numFmtId="0" fontId="73" fillId="29" borderId="0" xfId="27" applyFill="1" applyAlignment="1">
      <alignment horizontal="center" vertical="center"/>
    </xf>
    <xf numFmtId="0" fontId="73" fillId="30" borderId="0" xfId="27" applyFill="1" applyAlignment="1">
      <alignment horizontal="center" vertical="center"/>
    </xf>
    <xf numFmtId="0" fontId="73" fillId="31" borderId="0" xfId="27" applyFill="1" applyAlignment="1">
      <alignment horizontal="center" vertical="center"/>
    </xf>
    <xf numFmtId="0" fontId="73" fillId="32" borderId="0" xfId="27" applyFill="1" applyAlignment="1">
      <alignment horizontal="center" vertical="center"/>
    </xf>
    <xf numFmtId="0" fontId="73" fillId="33" borderId="0" xfId="27" applyFill="1" applyAlignment="1">
      <alignment horizontal="center" vertical="center"/>
    </xf>
    <xf numFmtId="0" fontId="73" fillId="34" borderId="0" xfId="27" applyFill="1" applyAlignment="1">
      <alignment horizontal="center" vertical="center"/>
    </xf>
    <xf numFmtId="0" fontId="73" fillId="35" borderId="0" xfId="27" applyFill="1" applyAlignment="1">
      <alignment horizontal="center" vertical="center"/>
    </xf>
    <xf numFmtId="0" fontId="73" fillId="36" borderId="0" xfId="27" applyFill="1" applyAlignment="1">
      <alignment horizontal="center" vertical="center"/>
    </xf>
    <xf numFmtId="0" fontId="73" fillId="37" borderId="0" xfId="27" applyFill="1" applyAlignment="1">
      <alignment horizontal="center" vertical="center"/>
    </xf>
    <xf numFmtId="0" fontId="73" fillId="38" borderId="0" xfId="27" applyFill="1" applyAlignment="1">
      <alignment horizontal="center" vertical="center"/>
    </xf>
    <xf numFmtId="0" fontId="73" fillId="39" borderId="0" xfId="27" applyFill="1" applyAlignment="1">
      <alignment horizontal="center" vertical="center"/>
    </xf>
    <xf numFmtId="0" fontId="73" fillId="40" borderId="0" xfId="27" applyFill="1" applyAlignment="1">
      <alignment horizontal="center" vertical="center"/>
    </xf>
    <xf numFmtId="0" fontId="73" fillId="41" borderId="0" xfId="27" applyFill="1" applyAlignment="1">
      <alignment horizontal="center" vertical="center"/>
    </xf>
    <xf numFmtId="0" fontId="73" fillId="43" borderId="0" xfId="27" applyFill="1" applyAlignment="1">
      <alignment horizontal="center" vertical="center"/>
    </xf>
    <xf numFmtId="0" fontId="73" fillId="44" borderId="0" xfId="27" applyFill="1" applyAlignment="1">
      <alignment horizontal="center" vertical="center"/>
    </xf>
    <xf numFmtId="0" fontId="73" fillId="4" borderId="0" xfId="27" applyFill="1" applyAlignment="1">
      <alignment horizontal="center" vertical="center"/>
    </xf>
    <xf numFmtId="0" fontId="73" fillId="45" borderId="0" xfId="27" applyFill="1" applyAlignment="1">
      <alignment horizontal="center" vertical="center"/>
    </xf>
    <xf numFmtId="0" fontId="73" fillId="46" borderId="0" xfId="27" applyFill="1" applyAlignment="1">
      <alignment horizontal="center" vertical="center"/>
    </xf>
    <xf numFmtId="0" fontId="73" fillId="47" borderId="0" xfId="27" applyFill="1" applyAlignment="1">
      <alignment horizontal="center" vertical="center"/>
    </xf>
    <xf numFmtId="0" fontId="73" fillId="48" borderId="0" xfId="27" applyFill="1" applyAlignment="1">
      <alignment horizontal="center" vertical="center"/>
    </xf>
    <xf numFmtId="0" fontId="73" fillId="49" borderId="0" xfId="27" applyFill="1" applyAlignment="1">
      <alignment horizontal="center" vertical="center"/>
    </xf>
    <xf numFmtId="0" fontId="73" fillId="51" borderId="0" xfId="27" applyFill="1" applyAlignment="1">
      <alignment horizontal="center" vertical="center"/>
    </xf>
    <xf numFmtId="0" fontId="73" fillId="52" borderId="0" xfId="27" applyFill="1" applyAlignment="1">
      <alignment horizontal="center" vertical="center"/>
    </xf>
    <xf numFmtId="0" fontId="73" fillId="53" borderId="0" xfId="27" applyFill="1" applyAlignment="1">
      <alignment horizontal="center" vertical="center"/>
    </xf>
    <xf numFmtId="0" fontId="73" fillId="54" borderId="0" xfId="27" applyFill="1" applyAlignment="1">
      <alignment horizontal="center" vertical="center"/>
    </xf>
    <xf numFmtId="0" fontId="73" fillId="55" borderId="0" xfId="27" applyFill="1" applyAlignment="1">
      <alignment horizontal="center" vertical="center"/>
    </xf>
    <xf numFmtId="0" fontId="73" fillId="56" borderId="0" xfId="27" applyFill="1" applyAlignment="1">
      <alignment horizontal="center" vertical="center"/>
    </xf>
    <xf numFmtId="0" fontId="73" fillId="57" borderId="0" xfId="27" applyFill="1" applyAlignment="1">
      <alignment horizontal="center" vertical="center"/>
    </xf>
    <xf numFmtId="0" fontId="73" fillId="58" borderId="0" xfId="27" applyFill="1" applyAlignment="1">
      <alignment horizontal="center" vertical="center"/>
    </xf>
    <xf numFmtId="0" fontId="73" fillId="60" borderId="0" xfId="27" applyFill="1" applyAlignment="1">
      <alignment horizontal="center" vertical="center"/>
    </xf>
    <xf numFmtId="0" fontId="73" fillId="61" borderId="0" xfId="27" applyFill="1" applyAlignment="1">
      <alignment horizontal="center" vertical="center"/>
    </xf>
    <xf numFmtId="0" fontId="73" fillId="2" borderId="0" xfId="27" applyFill="1" applyAlignment="1">
      <alignment horizontal="center" vertical="center"/>
    </xf>
    <xf numFmtId="0" fontId="73" fillId="62" borderId="0" xfId="27" applyFill="1" applyAlignment="1">
      <alignment horizontal="center" vertical="center"/>
    </xf>
    <xf numFmtId="0" fontId="73" fillId="63" borderId="0" xfId="27" applyFill="1" applyAlignment="1">
      <alignment horizontal="center" vertical="center"/>
    </xf>
    <xf numFmtId="0" fontId="73" fillId="64" borderId="0" xfId="27" applyFill="1" applyAlignment="1">
      <alignment horizontal="center" vertical="center"/>
    </xf>
    <xf numFmtId="0" fontId="73" fillId="65" borderId="0" xfId="27" applyFill="1" applyAlignment="1">
      <alignment horizontal="center" vertical="center"/>
    </xf>
    <xf numFmtId="0" fontId="73" fillId="66" borderId="0" xfId="27" applyFill="1" applyAlignment="1">
      <alignment horizontal="center" vertical="center"/>
    </xf>
    <xf numFmtId="0" fontId="73" fillId="67" borderId="0" xfId="27" applyFill="1" applyAlignment="1">
      <alignment horizontal="center" vertical="center"/>
    </xf>
    <xf numFmtId="0" fontId="73" fillId="68" borderId="0" xfId="27" applyFill="1" applyAlignment="1">
      <alignment horizontal="center" vertical="center"/>
    </xf>
    <xf numFmtId="0" fontId="73" fillId="69" borderId="0" xfId="27" applyFill="1" applyAlignment="1">
      <alignment horizontal="center" vertical="center"/>
    </xf>
    <xf numFmtId="0" fontId="73" fillId="25" borderId="0" xfId="27" applyFill="1" applyAlignment="1">
      <alignment horizontal="center" vertical="center"/>
    </xf>
    <xf numFmtId="0" fontId="73" fillId="70" borderId="0" xfId="27" applyFill="1" applyAlignment="1">
      <alignment horizontal="center" vertical="center"/>
    </xf>
    <xf numFmtId="0" fontId="73" fillId="71" borderId="0" xfId="27" applyFill="1" applyAlignment="1">
      <alignment horizontal="center" vertical="center"/>
    </xf>
    <xf numFmtId="0" fontId="73" fillId="72" borderId="0" xfId="27" applyFill="1" applyAlignment="1">
      <alignment horizontal="center" vertical="center"/>
    </xf>
    <xf numFmtId="0" fontId="73" fillId="73" borderId="0" xfId="27" applyFill="1" applyAlignment="1">
      <alignment horizontal="center" vertical="center"/>
    </xf>
    <xf numFmtId="0" fontId="73" fillId="74" borderId="0" xfId="27" applyFill="1" applyAlignment="1">
      <alignment horizontal="center" vertical="center"/>
    </xf>
    <xf numFmtId="0" fontId="73" fillId="75" borderId="0" xfId="27" applyFill="1" applyAlignment="1">
      <alignment horizontal="center" vertical="center"/>
    </xf>
    <xf numFmtId="0" fontId="73" fillId="76" borderId="0" xfId="27" applyFill="1" applyAlignment="1">
      <alignment horizontal="center" vertical="center"/>
    </xf>
    <xf numFmtId="0" fontId="73" fillId="77" borderId="0" xfId="27" applyFill="1" applyAlignment="1">
      <alignment horizontal="center" vertical="center"/>
    </xf>
    <xf numFmtId="0" fontId="73" fillId="78" borderId="0" xfId="27" applyFill="1" applyAlignment="1">
      <alignment horizontal="center" vertical="center"/>
    </xf>
    <xf numFmtId="0" fontId="73" fillId="79" borderId="0" xfId="27" applyFill="1" applyAlignment="1">
      <alignment horizontal="center" vertical="center"/>
    </xf>
    <xf numFmtId="0" fontId="73" fillId="80" borderId="0" xfId="27" applyFill="1" applyAlignment="1">
      <alignment horizontal="center" vertical="center"/>
    </xf>
    <xf numFmtId="0" fontId="73" fillId="81" borderId="0" xfId="27" applyFill="1" applyAlignment="1">
      <alignment horizontal="center" vertical="center"/>
    </xf>
    <xf numFmtId="0" fontId="2" fillId="0" borderId="0" xfId="58" applyAlignment="1">
      <alignment horizontal="center"/>
    </xf>
    <xf numFmtId="0" fontId="638" fillId="3" borderId="372" xfId="27" applyFont="1" applyFill="1" applyBorder="1" applyAlignment="1">
      <alignment vertical="center" wrapText="1"/>
    </xf>
    <xf numFmtId="0" fontId="638" fillId="40" borderId="372" xfId="27" applyFont="1" applyFill="1" applyBorder="1" applyAlignment="1">
      <alignment vertical="center" wrapText="1"/>
    </xf>
    <xf numFmtId="0" fontId="273" fillId="3" borderId="372" xfId="27" applyFont="1" applyFill="1" applyBorder="1" applyAlignment="1">
      <alignment vertical="center" wrapText="1"/>
    </xf>
    <xf numFmtId="0" fontId="638" fillId="34" borderId="372" xfId="27" applyFont="1" applyFill="1" applyBorder="1" applyAlignment="1">
      <alignment vertical="center" wrapText="1"/>
    </xf>
    <xf numFmtId="0" fontId="639" fillId="3" borderId="372" xfId="27" applyFont="1" applyFill="1" applyBorder="1" applyAlignment="1">
      <alignment vertical="center" wrapText="1"/>
    </xf>
    <xf numFmtId="0" fontId="638" fillId="70" borderId="372" xfId="27" applyFont="1" applyFill="1" applyBorder="1" applyAlignment="1">
      <alignment vertical="center" wrapText="1"/>
    </xf>
    <xf numFmtId="0" fontId="640" fillId="3" borderId="372" xfId="27" applyFont="1" applyFill="1" applyBorder="1" applyAlignment="1">
      <alignment vertical="center" wrapText="1"/>
    </xf>
    <xf numFmtId="0" fontId="638" fillId="27" borderId="372" xfId="27" applyFont="1" applyFill="1" applyBorder="1" applyAlignment="1">
      <alignment vertical="center" wrapText="1"/>
    </xf>
    <xf numFmtId="0" fontId="638" fillId="41" borderId="372" xfId="27" applyFont="1" applyFill="1" applyBorder="1" applyAlignment="1">
      <alignment vertical="center" wrapText="1"/>
    </xf>
    <xf numFmtId="0" fontId="641" fillId="3" borderId="372" xfId="27" applyFont="1" applyFill="1" applyBorder="1" applyAlignment="1">
      <alignment vertical="center" wrapText="1"/>
    </xf>
    <xf numFmtId="0" fontId="638" fillId="39" borderId="372" xfId="27" applyFont="1" applyFill="1" applyBorder="1" applyAlignment="1">
      <alignment vertical="center" wrapText="1"/>
    </xf>
    <xf numFmtId="0" fontId="642" fillId="3" borderId="372" xfId="27" applyFont="1" applyFill="1" applyBorder="1" applyAlignment="1">
      <alignment vertical="center" wrapText="1"/>
    </xf>
    <xf numFmtId="0" fontId="638" fillId="71" borderId="372" xfId="27" applyFont="1" applyFill="1" applyBorder="1" applyAlignment="1">
      <alignment vertical="center" wrapText="1"/>
    </xf>
    <xf numFmtId="0" fontId="643" fillId="3" borderId="372" xfId="27" applyFont="1" applyFill="1" applyBorder="1" applyAlignment="1">
      <alignment vertical="center" wrapText="1"/>
    </xf>
    <xf numFmtId="0" fontId="249" fillId="3" borderId="372" xfId="27" applyFont="1" applyFill="1" applyBorder="1" applyAlignment="1">
      <alignment vertical="center" wrapText="1"/>
    </xf>
    <xf numFmtId="0" fontId="638" fillId="43" borderId="372" xfId="27" applyFont="1" applyFill="1" applyBorder="1" applyAlignment="1">
      <alignment vertical="center" wrapText="1"/>
    </xf>
    <xf numFmtId="0" fontId="644" fillId="3" borderId="372" xfId="27" applyFont="1" applyFill="1" applyBorder="1" applyAlignment="1">
      <alignment vertical="center" wrapText="1"/>
    </xf>
    <xf numFmtId="0" fontId="638" fillId="30" borderId="372" xfId="27" applyFont="1" applyFill="1" applyBorder="1" applyAlignment="1">
      <alignment vertical="center" wrapText="1"/>
    </xf>
    <xf numFmtId="0" fontId="253" fillId="3" borderId="372" xfId="27" applyFont="1" applyFill="1" applyBorder="1" applyAlignment="1">
      <alignment vertical="center" wrapText="1"/>
    </xf>
    <xf numFmtId="0" fontId="638" fillId="72" borderId="372" xfId="27" applyFont="1" applyFill="1" applyBorder="1" applyAlignment="1">
      <alignment vertical="center" wrapText="1"/>
    </xf>
    <xf numFmtId="0" fontId="645" fillId="3" borderId="372" xfId="27" applyFont="1" applyFill="1" applyBorder="1" applyAlignment="1">
      <alignment vertical="center" wrapText="1"/>
    </xf>
    <xf numFmtId="0" fontId="638" fillId="28" borderId="372" xfId="27" applyFont="1" applyFill="1" applyBorder="1" applyAlignment="1">
      <alignment vertical="center" wrapText="1"/>
    </xf>
    <xf numFmtId="0" fontId="518" fillId="3" borderId="372" xfId="27" applyFont="1" applyFill="1" applyBorder="1" applyAlignment="1">
      <alignment vertical="center" wrapText="1"/>
    </xf>
    <xf numFmtId="0" fontId="638" fillId="44" borderId="372" xfId="27" applyFont="1" applyFill="1" applyBorder="1" applyAlignment="1">
      <alignment vertical="center" wrapText="1"/>
    </xf>
    <xf numFmtId="0" fontId="646" fillId="3" borderId="372" xfId="27" applyFont="1" applyFill="1" applyBorder="1" applyAlignment="1">
      <alignment vertical="center" wrapText="1"/>
    </xf>
    <xf numFmtId="0" fontId="638" fillId="60" borderId="372" xfId="27" applyFont="1" applyFill="1" applyBorder="1" applyAlignment="1">
      <alignment vertical="center" wrapText="1"/>
    </xf>
    <xf numFmtId="0" fontId="647" fillId="3" borderId="372" xfId="27" applyFont="1" applyFill="1" applyBorder="1" applyAlignment="1">
      <alignment vertical="center" wrapText="1"/>
    </xf>
    <xf numFmtId="0" fontId="638" fillId="73" borderId="372" xfId="27" applyFont="1" applyFill="1" applyBorder="1" applyAlignment="1">
      <alignment vertical="center" wrapText="1"/>
    </xf>
    <xf numFmtId="0" fontId="648" fillId="3" borderId="372" xfId="27" applyFont="1" applyFill="1" applyBorder="1" applyAlignment="1">
      <alignment vertical="center" wrapText="1"/>
    </xf>
    <xf numFmtId="0" fontId="638" fillId="29" borderId="372" xfId="27" applyFont="1" applyFill="1" applyBorder="1" applyAlignment="1">
      <alignment vertical="center" wrapText="1"/>
    </xf>
    <xf numFmtId="0" fontId="649" fillId="3" borderId="372" xfId="27" applyFont="1" applyFill="1" applyBorder="1" applyAlignment="1">
      <alignment vertical="center" wrapText="1"/>
    </xf>
    <xf numFmtId="0" fontId="638" fillId="4" borderId="372" xfId="27" applyFont="1" applyFill="1" applyBorder="1" applyAlignment="1">
      <alignment vertical="center" wrapText="1"/>
    </xf>
    <xf numFmtId="0" fontId="650" fillId="3" borderId="372" xfId="27" applyFont="1" applyFill="1" applyBorder="1" applyAlignment="1">
      <alignment vertical="center" wrapText="1"/>
    </xf>
    <xf numFmtId="0" fontId="638" fillId="45" borderId="372" xfId="27" applyFont="1" applyFill="1" applyBorder="1" applyAlignment="1">
      <alignment vertical="center" wrapText="1"/>
    </xf>
    <xf numFmtId="0" fontId="651" fillId="3" borderId="372" xfId="27" applyFont="1" applyFill="1" applyBorder="1" applyAlignment="1">
      <alignment vertical="center" wrapText="1"/>
    </xf>
    <xf numFmtId="0" fontId="638" fillId="74" borderId="372" xfId="27" applyFont="1" applyFill="1" applyBorder="1" applyAlignment="1">
      <alignment vertical="center" wrapText="1"/>
    </xf>
    <xf numFmtId="0" fontId="652" fillId="3" borderId="372" xfId="27" applyFont="1" applyFill="1" applyBorder="1" applyAlignment="1">
      <alignment vertical="center" wrapText="1"/>
    </xf>
    <xf numFmtId="0" fontId="638" fillId="2" borderId="372" xfId="27" applyFont="1" applyFill="1" applyBorder="1" applyAlignment="1">
      <alignment vertical="center" wrapText="1"/>
    </xf>
    <xf numFmtId="0" fontId="653" fillId="3" borderId="372" xfId="27" applyFont="1" applyFill="1" applyBorder="1" applyAlignment="1">
      <alignment vertical="center" wrapText="1"/>
    </xf>
    <xf numFmtId="0" fontId="638" fillId="75" borderId="372" xfId="27" applyFont="1" applyFill="1" applyBorder="1" applyAlignment="1">
      <alignment vertical="center" wrapText="1"/>
    </xf>
    <xf numFmtId="0" fontId="654" fillId="3" borderId="372" xfId="27" applyFont="1" applyFill="1" applyBorder="1" applyAlignment="1">
      <alignment vertical="center" wrapText="1"/>
    </xf>
    <xf numFmtId="0" fontId="638" fillId="31" borderId="372" xfId="27" applyFont="1" applyFill="1" applyBorder="1" applyAlignment="1">
      <alignment vertical="center" wrapText="1"/>
    </xf>
    <xf numFmtId="0" fontId="655" fillId="3" borderId="372" xfId="27" applyFont="1" applyFill="1" applyBorder="1" applyAlignment="1">
      <alignment vertical="center" wrapText="1"/>
    </xf>
    <xf numFmtId="0" fontId="638" fillId="46" borderId="372" xfId="27" applyFont="1" applyFill="1" applyBorder="1" applyAlignment="1">
      <alignment vertical="center" wrapText="1"/>
    </xf>
    <xf numFmtId="0" fontId="656" fillId="3" borderId="372" xfId="27" applyFont="1" applyFill="1" applyBorder="1" applyAlignment="1">
      <alignment vertical="center" wrapText="1"/>
    </xf>
    <xf numFmtId="0" fontId="638" fillId="62" borderId="372" xfId="27" applyFont="1" applyFill="1" applyBorder="1" applyAlignment="1">
      <alignment vertical="center" wrapText="1"/>
    </xf>
    <xf numFmtId="0" fontId="657" fillId="3" borderId="372" xfId="27" applyFont="1" applyFill="1" applyBorder="1" applyAlignment="1">
      <alignment vertical="center" wrapText="1"/>
    </xf>
    <xf numFmtId="0" fontId="638" fillId="76" borderId="372" xfId="27" applyFont="1" applyFill="1" applyBorder="1" applyAlignment="1">
      <alignment vertical="center" wrapText="1"/>
    </xf>
    <xf numFmtId="0" fontId="658" fillId="3" borderId="372" xfId="27" applyFont="1" applyFill="1" applyBorder="1" applyAlignment="1">
      <alignment vertical="center" wrapText="1"/>
    </xf>
    <xf numFmtId="0" fontId="638" fillId="32" borderId="372" xfId="27" applyFont="1" applyFill="1" applyBorder="1" applyAlignment="1">
      <alignment vertical="center" wrapText="1"/>
    </xf>
    <xf numFmtId="0" fontId="659" fillId="3" borderId="372" xfId="27" applyFont="1" applyFill="1" applyBorder="1" applyAlignment="1">
      <alignment vertical="center" wrapText="1"/>
    </xf>
    <xf numFmtId="0" fontId="638" fillId="47" borderId="372" xfId="27" applyFont="1" applyFill="1" applyBorder="1" applyAlignment="1">
      <alignment vertical="center" wrapText="1"/>
    </xf>
    <xf numFmtId="0" fontId="660" fillId="3" borderId="372" xfId="27" applyFont="1" applyFill="1" applyBorder="1" applyAlignment="1">
      <alignment vertical="center" wrapText="1"/>
    </xf>
    <xf numFmtId="0" fontId="638" fillId="63" borderId="372" xfId="27" applyFont="1" applyFill="1" applyBorder="1" applyAlignment="1">
      <alignment vertical="center" wrapText="1"/>
    </xf>
    <xf numFmtId="0" fontId="661" fillId="3" borderId="372" xfId="27" applyFont="1" applyFill="1" applyBorder="1" applyAlignment="1">
      <alignment vertical="center" wrapText="1"/>
    </xf>
    <xf numFmtId="0" fontId="638" fillId="77" borderId="372" xfId="27" applyFont="1" applyFill="1" applyBorder="1" applyAlignment="1">
      <alignment vertical="center" wrapText="1"/>
    </xf>
    <xf numFmtId="0" fontId="662" fillId="3" borderId="372" xfId="27" applyFont="1" applyFill="1" applyBorder="1" applyAlignment="1">
      <alignment vertical="center" wrapText="1"/>
    </xf>
    <xf numFmtId="0" fontId="638" fillId="33" borderId="372" xfId="27" applyFont="1" applyFill="1" applyBorder="1" applyAlignment="1">
      <alignment vertical="center" wrapText="1"/>
    </xf>
    <xf numFmtId="0" fontId="663" fillId="3" borderId="372" xfId="27" applyFont="1" applyFill="1" applyBorder="1" applyAlignment="1">
      <alignment vertical="center" wrapText="1"/>
    </xf>
    <xf numFmtId="0" fontId="638" fillId="48" borderId="372" xfId="27" applyFont="1" applyFill="1" applyBorder="1" applyAlignment="1">
      <alignment vertical="center" wrapText="1"/>
    </xf>
    <xf numFmtId="0" fontId="664" fillId="3" borderId="372" xfId="27" applyFont="1" applyFill="1" applyBorder="1" applyAlignment="1">
      <alignment vertical="center" wrapText="1"/>
    </xf>
    <xf numFmtId="0" fontId="638" fillId="64" borderId="372" xfId="27" applyFont="1" applyFill="1" applyBorder="1" applyAlignment="1">
      <alignment vertical="center" wrapText="1"/>
    </xf>
    <xf numFmtId="0" fontId="665" fillId="3" borderId="372" xfId="27" applyFont="1" applyFill="1" applyBorder="1" applyAlignment="1">
      <alignment vertical="center" wrapText="1"/>
    </xf>
    <xf numFmtId="0" fontId="638" fillId="78" borderId="372" xfId="27" applyFont="1" applyFill="1" applyBorder="1" applyAlignment="1">
      <alignment vertical="center" wrapText="1"/>
    </xf>
    <xf numFmtId="0" fontId="666" fillId="3" borderId="372" xfId="27" applyFont="1" applyFill="1" applyBorder="1" applyAlignment="1">
      <alignment vertical="center" wrapText="1"/>
    </xf>
    <xf numFmtId="0" fontId="638" fillId="49" borderId="372" xfId="27" applyFont="1" applyFill="1" applyBorder="1" applyAlignment="1">
      <alignment vertical="center" wrapText="1"/>
    </xf>
    <xf numFmtId="0" fontId="667" fillId="3" borderId="372" xfId="27" applyFont="1" applyFill="1" applyBorder="1" applyAlignment="1">
      <alignment vertical="center" wrapText="1"/>
    </xf>
    <xf numFmtId="0" fontId="638" fillId="65" borderId="372" xfId="27" applyFont="1" applyFill="1" applyBorder="1" applyAlignment="1">
      <alignment vertical="center" wrapText="1"/>
    </xf>
    <xf numFmtId="0" fontId="668" fillId="3" borderId="372" xfId="27" applyFont="1" applyFill="1" applyBorder="1" applyAlignment="1">
      <alignment vertical="center" wrapText="1"/>
    </xf>
    <xf numFmtId="0" fontId="74" fillId="6" borderId="0" xfId="33" applyFont="1" applyFill="1" applyAlignment="1">
      <alignment horizontal="right" vertical="center"/>
    </xf>
    <xf numFmtId="0" fontId="638" fillId="35" borderId="372" xfId="27" applyFont="1" applyFill="1" applyBorder="1" applyAlignment="1">
      <alignment vertical="center" wrapText="1"/>
    </xf>
    <xf numFmtId="0" fontId="669" fillId="3" borderId="372" xfId="27" applyFont="1" applyFill="1" applyBorder="1" applyAlignment="1">
      <alignment vertical="center" wrapText="1"/>
    </xf>
    <xf numFmtId="0" fontId="638" fillId="36" borderId="372" xfId="27" applyFont="1" applyFill="1" applyBorder="1" applyAlignment="1">
      <alignment vertical="center" wrapText="1"/>
    </xf>
    <xf numFmtId="0" fontId="670" fillId="3" borderId="372" xfId="27" applyFont="1" applyFill="1" applyBorder="1" applyAlignment="1">
      <alignment vertical="center" wrapText="1"/>
    </xf>
    <xf numFmtId="0" fontId="638" fillId="66" borderId="372" xfId="27" applyFont="1" applyFill="1" applyBorder="1" applyAlignment="1">
      <alignment vertical="center" wrapText="1"/>
    </xf>
    <xf numFmtId="0" fontId="671" fillId="3" borderId="372" xfId="27" applyFont="1" applyFill="1" applyBorder="1" applyAlignment="1">
      <alignment vertical="center" wrapText="1"/>
    </xf>
    <xf numFmtId="0" fontId="638" fillId="80" borderId="372" xfId="27" applyFont="1" applyFill="1" applyBorder="1" applyAlignment="1">
      <alignment vertical="center" wrapText="1"/>
    </xf>
    <xf numFmtId="0" fontId="672" fillId="3" borderId="372" xfId="27" applyFont="1" applyFill="1" applyBorder="1" applyAlignment="1">
      <alignment vertical="center" wrapText="1"/>
    </xf>
    <xf numFmtId="0" fontId="638" fillId="67" borderId="372" xfId="27" applyFont="1" applyFill="1" applyBorder="1" applyAlignment="1">
      <alignment vertical="center" wrapText="1"/>
    </xf>
    <xf numFmtId="0" fontId="673" fillId="3" borderId="372" xfId="27" applyFont="1" applyFill="1" applyBorder="1" applyAlignment="1">
      <alignment vertical="center" wrapText="1"/>
    </xf>
    <xf numFmtId="0" fontId="638" fillId="81" borderId="372" xfId="27" applyFont="1" applyFill="1" applyBorder="1" applyAlignment="1">
      <alignment vertical="center" wrapText="1"/>
    </xf>
    <xf numFmtId="0" fontId="674" fillId="3" borderId="372" xfId="27" applyFont="1" applyFill="1" applyBorder="1" applyAlignment="1">
      <alignment vertical="center" wrapText="1"/>
    </xf>
    <xf numFmtId="0" fontId="638" fillId="37" borderId="372" xfId="27" applyFont="1" applyFill="1" applyBorder="1" applyAlignment="1">
      <alignment vertical="center" wrapText="1"/>
    </xf>
    <xf numFmtId="0" fontId="675" fillId="3" borderId="372" xfId="27" applyFont="1" applyFill="1" applyBorder="1" applyAlignment="1">
      <alignment vertical="center" wrapText="1"/>
    </xf>
    <xf numFmtId="0" fontId="638" fillId="68" borderId="372" xfId="27" applyFont="1" applyFill="1" applyBorder="1" applyAlignment="1">
      <alignment vertical="center" wrapText="1"/>
    </xf>
    <xf numFmtId="0" fontId="676" fillId="3" borderId="372" xfId="27" applyFont="1" applyFill="1" applyBorder="1" applyAlignment="1">
      <alignment vertical="center" wrapText="1"/>
    </xf>
    <xf numFmtId="0" fontId="638" fillId="38" borderId="372" xfId="27" applyFont="1" applyFill="1" applyBorder="1" applyAlignment="1">
      <alignment vertical="center" wrapText="1"/>
    </xf>
    <xf numFmtId="0" fontId="677" fillId="3" borderId="372" xfId="27" applyFont="1" applyFill="1" applyBorder="1" applyAlignment="1">
      <alignment vertical="center" wrapText="1"/>
    </xf>
    <xf numFmtId="0" fontId="638" fillId="69" borderId="372" xfId="27" applyFont="1" applyFill="1" applyBorder="1" applyAlignment="1">
      <alignment vertical="center" wrapText="1"/>
    </xf>
    <xf numFmtId="0" fontId="678" fillId="3" borderId="372" xfId="27" applyFont="1" applyFill="1" applyBorder="1" applyAlignment="1">
      <alignment vertical="center" wrapText="1"/>
    </xf>
    <xf numFmtId="0" fontId="638" fillId="25" borderId="372" xfId="27" applyFont="1" applyFill="1" applyBorder="1" applyAlignment="1">
      <alignment vertical="center" wrapText="1"/>
    </xf>
    <xf numFmtId="0" fontId="679" fillId="3" borderId="372" xfId="27" applyFont="1" applyFill="1" applyBorder="1" applyAlignment="1">
      <alignment vertical="center" wrapText="1"/>
    </xf>
    <xf numFmtId="0" fontId="73" fillId="3" borderId="124" xfId="27" applyFill="1" applyBorder="1" applyAlignment="1">
      <alignment vertical="center"/>
    </xf>
    <xf numFmtId="0" fontId="9" fillId="0" borderId="0" xfId="30" applyAlignment="1">
      <alignment vertical="center"/>
    </xf>
    <xf numFmtId="0" fontId="680" fillId="3" borderId="372" xfId="27" applyFont="1" applyFill="1" applyBorder="1" applyAlignment="1">
      <alignment vertical="center" wrapText="1"/>
    </xf>
    <xf numFmtId="0" fontId="251" fillId="3" borderId="372" xfId="27" applyFont="1" applyFill="1" applyBorder="1" applyAlignment="1">
      <alignment horizontal="center" vertical="center" wrapText="1"/>
    </xf>
    <xf numFmtId="0" fontId="272" fillId="3" borderId="372" xfId="27" applyFont="1" applyFill="1" applyBorder="1" applyAlignment="1">
      <alignment horizontal="center" vertical="center" wrapText="1"/>
    </xf>
    <xf numFmtId="0" fontId="252" fillId="3" borderId="372" xfId="27" applyFont="1" applyFill="1" applyBorder="1" applyAlignment="1">
      <alignment horizontal="center" vertical="center" wrapText="1"/>
    </xf>
    <xf numFmtId="0" fontId="681" fillId="3" borderId="372" xfId="27" applyFont="1" applyFill="1" applyBorder="1" applyAlignment="1">
      <alignment vertical="center" wrapText="1"/>
    </xf>
    <xf numFmtId="0" fontId="249" fillId="27" borderId="372" xfId="27" applyFont="1" applyFill="1" applyBorder="1" applyAlignment="1">
      <alignment vertical="center" wrapText="1"/>
    </xf>
    <xf numFmtId="0" fontId="638" fillId="3" borderId="372" xfId="27" applyFont="1" applyFill="1" applyBorder="1" applyAlignment="1">
      <alignment horizontal="right" vertical="center" wrapText="1"/>
    </xf>
    <xf numFmtId="0" fontId="638" fillId="38" borderId="372" xfId="27" applyFont="1" applyFill="1" applyBorder="1" applyAlignment="1">
      <alignment wrapText="1"/>
    </xf>
    <xf numFmtId="0" fontId="677" fillId="3" borderId="372" xfId="27" applyFont="1" applyFill="1" applyBorder="1" applyAlignment="1">
      <alignment wrapText="1"/>
    </xf>
    <xf numFmtId="0" fontId="638" fillId="3" borderId="372" xfId="27" applyFont="1" applyFill="1" applyBorder="1" applyAlignment="1">
      <alignment wrapText="1"/>
    </xf>
    <xf numFmtId="0" fontId="638" fillId="3" borderId="372" xfId="27" applyFont="1" applyFill="1" applyBorder="1" applyAlignment="1">
      <alignment horizontal="right" wrapText="1"/>
    </xf>
    <xf numFmtId="0" fontId="638" fillId="39" borderId="372" xfId="27" applyFont="1" applyFill="1" applyBorder="1" applyAlignment="1">
      <alignment wrapText="1"/>
    </xf>
    <xf numFmtId="0" fontId="642" fillId="3" borderId="372" xfId="27" applyFont="1" applyFill="1" applyBorder="1" applyAlignment="1">
      <alignment wrapText="1"/>
    </xf>
    <xf numFmtId="0" fontId="638" fillId="40" borderId="372" xfId="27" applyFont="1" applyFill="1" applyBorder="1" applyAlignment="1">
      <alignment wrapText="1"/>
    </xf>
    <xf numFmtId="0" fontId="273" fillId="3" borderId="372" xfId="27" applyFont="1" applyFill="1" applyBorder="1" applyAlignment="1">
      <alignment wrapText="1"/>
    </xf>
    <xf numFmtId="0" fontId="638" fillId="41" borderId="372" xfId="27" applyFont="1" applyFill="1" applyBorder="1" applyAlignment="1">
      <alignment wrapText="1"/>
    </xf>
    <xf numFmtId="0" fontId="641" fillId="3" borderId="372" xfId="27" applyFont="1" applyFill="1" applyBorder="1" applyAlignment="1">
      <alignment wrapText="1"/>
    </xf>
    <xf numFmtId="0" fontId="638" fillId="43" borderId="372" xfId="27" applyFont="1" applyFill="1" applyBorder="1" applyAlignment="1">
      <alignment wrapText="1"/>
    </xf>
    <xf numFmtId="0" fontId="644" fillId="3" borderId="372" xfId="27" applyFont="1" applyFill="1" applyBorder="1" applyAlignment="1">
      <alignment wrapText="1"/>
    </xf>
    <xf numFmtId="0" fontId="638" fillId="44" borderId="372" xfId="27" applyFont="1" applyFill="1" applyBorder="1" applyAlignment="1">
      <alignment wrapText="1"/>
    </xf>
    <xf numFmtId="0" fontId="646" fillId="3" borderId="372" xfId="27" applyFont="1" applyFill="1" applyBorder="1" applyAlignment="1">
      <alignment wrapText="1"/>
    </xf>
    <xf numFmtId="0" fontId="638" fillId="45" borderId="372" xfId="27" applyFont="1" applyFill="1" applyBorder="1" applyAlignment="1">
      <alignment wrapText="1"/>
    </xf>
    <xf numFmtId="0" fontId="651" fillId="3" borderId="372" xfId="27" applyFont="1" applyFill="1" applyBorder="1" applyAlignment="1">
      <alignment wrapText="1"/>
    </xf>
    <xf numFmtId="0" fontId="638" fillId="46" borderId="372" xfId="27" applyFont="1" applyFill="1" applyBorder="1" applyAlignment="1">
      <alignment wrapText="1"/>
    </xf>
    <xf numFmtId="0" fontId="656" fillId="3" borderId="372" xfId="27" applyFont="1" applyFill="1" applyBorder="1" applyAlignment="1">
      <alignment wrapText="1"/>
    </xf>
    <xf numFmtId="0" fontId="638" fillId="47" borderId="372" xfId="27" applyFont="1" applyFill="1" applyBorder="1" applyAlignment="1">
      <alignment wrapText="1"/>
    </xf>
    <xf numFmtId="0" fontId="660" fillId="3" borderId="372" xfId="27" applyFont="1" applyFill="1" applyBorder="1" applyAlignment="1">
      <alignment wrapText="1"/>
    </xf>
    <xf numFmtId="0" fontId="638" fillId="48" borderId="372" xfId="27" applyFont="1" applyFill="1" applyBorder="1" applyAlignment="1">
      <alignment wrapText="1"/>
    </xf>
    <xf numFmtId="0" fontId="664" fillId="3" borderId="372" xfId="27" applyFont="1" applyFill="1" applyBorder="1" applyAlignment="1">
      <alignment wrapText="1"/>
    </xf>
    <xf numFmtId="0" fontId="638" fillId="49" borderId="372" xfId="27" applyFont="1" applyFill="1" applyBorder="1" applyAlignment="1">
      <alignment wrapText="1"/>
    </xf>
    <xf numFmtId="0" fontId="667" fillId="3" borderId="372" xfId="27" applyFont="1" applyFill="1" applyBorder="1" applyAlignment="1">
      <alignment wrapText="1"/>
    </xf>
    <xf numFmtId="0" fontId="638" fillId="36" borderId="372" xfId="27" applyFont="1" applyFill="1" applyBorder="1" applyAlignment="1">
      <alignment wrapText="1"/>
    </xf>
    <xf numFmtId="0" fontId="670" fillId="3" borderId="372" xfId="27" applyFont="1" applyFill="1" applyBorder="1" applyAlignment="1">
      <alignment wrapText="1"/>
    </xf>
    <xf numFmtId="0" fontId="638" fillId="32" borderId="372" xfId="27" applyFont="1" applyFill="1" applyBorder="1" applyAlignment="1">
      <alignment wrapText="1"/>
    </xf>
    <xf numFmtId="0" fontId="659" fillId="3" borderId="372" xfId="27" applyFont="1" applyFill="1" applyBorder="1" applyAlignment="1">
      <alignment wrapText="1"/>
    </xf>
    <xf numFmtId="0" fontId="638" fillId="31" borderId="372" xfId="27" applyFont="1" applyFill="1" applyBorder="1" applyAlignment="1">
      <alignment wrapText="1"/>
    </xf>
    <xf numFmtId="0" fontId="655" fillId="3" borderId="372" xfId="27" applyFont="1" applyFill="1" applyBorder="1" applyAlignment="1">
      <alignment wrapText="1"/>
    </xf>
    <xf numFmtId="0" fontId="638" fillId="33" borderId="372" xfId="27" applyFont="1" applyFill="1" applyBorder="1" applyAlignment="1">
      <alignment wrapText="1"/>
    </xf>
    <xf numFmtId="0" fontId="663" fillId="3" borderId="372" xfId="27" applyFont="1" applyFill="1" applyBorder="1" applyAlignment="1">
      <alignment wrapText="1"/>
    </xf>
    <xf numFmtId="0" fontId="638" fillId="34" borderId="372" xfId="27" applyFont="1" applyFill="1" applyBorder="1" applyAlignment="1">
      <alignment wrapText="1"/>
    </xf>
    <xf numFmtId="0" fontId="639" fillId="3" borderId="372" xfId="27" applyFont="1" applyFill="1" applyBorder="1" applyAlignment="1">
      <alignment wrapText="1"/>
    </xf>
    <xf numFmtId="0" fontId="638" fillId="30" borderId="372" xfId="27" applyFont="1" applyFill="1" applyBorder="1" applyAlignment="1">
      <alignment wrapText="1"/>
    </xf>
    <xf numFmtId="0" fontId="253" fillId="3" borderId="372" xfId="27" applyFont="1" applyFill="1" applyBorder="1" applyAlignment="1">
      <alignment wrapText="1"/>
    </xf>
    <xf numFmtId="0" fontId="638" fillId="60" borderId="372" xfId="27" applyFont="1" applyFill="1" applyBorder="1" applyAlignment="1">
      <alignment wrapText="1"/>
    </xf>
    <xf numFmtId="0" fontId="647" fillId="3" borderId="372" xfId="27" applyFont="1" applyFill="1" applyBorder="1" applyAlignment="1">
      <alignment wrapText="1"/>
    </xf>
    <xf numFmtId="0" fontId="638" fillId="2" borderId="372" xfId="27" applyFont="1" applyFill="1" applyBorder="1" applyAlignment="1">
      <alignment wrapText="1"/>
    </xf>
    <xf numFmtId="0" fontId="653" fillId="3" borderId="372" xfId="27" applyFont="1" applyFill="1" applyBorder="1" applyAlignment="1">
      <alignment wrapText="1"/>
    </xf>
    <xf numFmtId="0" fontId="638" fillId="62" borderId="372" xfId="27" applyFont="1" applyFill="1" applyBorder="1" applyAlignment="1">
      <alignment wrapText="1"/>
    </xf>
    <xf numFmtId="0" fontId="657" fillId="3" borderId="372" xfId="27" applyFont="1" applyFill="1" applyBorder="1" applyAlignment="1">
      <alignment wrapText="1"/>
    </xf>
    <xf numFmtId="0" fontId="638" fillId="63" borderId="372" xfId="27" applyFont="1" applyFill="1" applyBorder="1" applyAlignment="1">
      <alignment wrapText="1"/>
    </xf>
    <xf numFmtId="0" fontId="661" fillId="3" borderId="372" xfId="27" applyFont="1" applyFill="1" applyBorder="1" applyAlignment="1">
      <alignment wrapText="1"/>
    </xf>
    <xf numFmtId="0" fontId="638" fillId="64" borderId="372" xfId="27" applyFont="1" applyFill="1" applyBorder="1" applyAlignment="1">
      <alignment wrapText="1"/>
    </xf>
    <xf numFmtId="0" fontId="665" fillId="3" borderId="372" xfId="27" applyFont="1" applyFill="1" applyBorder="1" applyAlignment="1">
      <alignment wrapText="1"/>
    </xf>
    <xf numFmtId="0" fontId="638" fillId="65" borderId="372" xfId="27" applyFont="1" applyFill="1" applyBorder="1" applyAlignment="1">
      <alignment wrapText="1"/>
    </xf>
    <xf numFmtId="0" fontId="668" fillId="3" borderId="372" xfId="27" applyFont="1" applyFill="1" applyBorder="1" applyAlignment="1">
      <alignment wrapText="1"/>
    </xf>
    <xf numFmtId="0" fontId="638" fillId="66" borderId="372" xfId="27" applyFont="1" applyFill="1" applyBorder="1" applyAlignment="1">
      <alignment wrapText="1"/>
    </xf>
    <xf numFmtId="0" fontId="671" fillId="3" borderId="372" xfId="27" applyFont="1" applyFill="1" applyBorder="1" applyAlignment="1">
      <alignment wrapText="1"/>
    </xf>
    <xf numFmtId="0" fontId="638" fillId="67" borderId="372" xfId="27" applyFont="1" applyFill="1" applyBorder="1" applyAlignment="1">
      <alignment wrapText="1"/>
    </xf>
    <xf numFmtId="0" fontId="673" fillId="3" borderId="372" xfId="27" applyFont="1" applyFill="1" applyBorder="1" applyAlignment="1">
      <alignment wrapText="1"/>
    </xf>
    <xf numFmtId="0" fontId="638" fillId="68" borderId="372" xfId="27" applyFont="1" applyFill="1" applyBorder="1" applyAlignment="1">
      <alignment wrapText="1"/>
    </xf>
    <xf numFmtId="0" fontId="676" fillId="3" borderId="372" xfId="27" applyFont="1" applyFill="1" applyBorder="1" applyAlignment="1">
      <alignment wrapText="1"/>
    </xf>
    <xf numFmtId="0" fontId="638" fillId="69" borderId="372" xfId="27" applyFont="1" applyFill="1" applyBorder="1" applyAlignment="1">
      <alignment wrapText="1"/>
    </xf>
    <xf numFmtId="0" fontId="678" fillId="3" borderId="372" xfId="27" applyFont="1" applyFill="1" applyBorder="1" applyAlignment="1">
      <alignment wrapText="1"/>
    </xf>
    <xf numFmtId="0" fontId="638" fillId="25" borderId="372" xfId="27" applyFont="1" applyFill="1" applyBorder="1" applyAlignment="1">
      <alignment wrapText="1"/>
    </xf>
    <xf numFmtId="0" fontId="679" fillId="3" borderId="372" xfId="27" applyFont="1" applyFill="1" applyBorder="1" applyAlignment="1">
      <alignment wrapText="1"/>
    </xf>
    <xf numFmtId="0" fontId="638" fillId="70" borderId="372" xfId="27" applyFont="1" applyFill="1" applyBorder="1" applyAlignment="1">
      <alignment wrapText="1"/>
    </xf>
    <xf numFmtId="0" fontId="640" fillId="3" borderId="372" xfId="27" applyFont="1" applyFill="1" applyBorder="1" applyAlignment="1">
      <alignment wrapText="1"/>
    </xf>
    <xf numFmtId="0" fontId="638" fillId="71" borderId="372" xfId="27" applyFont="1" applyFill="1" applyBorder="1" applyAlignment="1">
      <alignment wrapText="1"/>
    </xf>
    <xf numFmtId="0" fontId="643" fillId="3" borderId="372" xfId="27" applyFont="1" applyFill="1" applyBorder="1" applyAlignment="1">
      <alignment wrapText="1"/>
    </xf>
    <xf numFmtId="0" fontId="638" fillId="72" borderId="372" xfId="27" applyFont="1" applyFill="1" applyBorder="1" applyAlignment="1">
      <alignment wrapText="1"/>
    </xf>
    <xf numFmtId="0" fontId="645" fillId="3" borderId="372" xfId="27" applyFont="1" applyFill="1" applyBorder="1" applyAlignment="1">
      <alignment wrapText="1"/>
    </xf>
    <xf numFmtId="0" fontId="638" fillId="73" borderId="372" xfId="27" applyFont="1" applyFill="1" applyBorder="1" applyAlignment="1">
      <alignment wrapText="1"/>
    </xf>
    <xf numFmtId="0" fontId="648" fillId="3" borderId="372" xfId="27" applyFont="1" applyFill="1" applyBorder="1" applyAlignment="1">
      <alignment wrapText="1"/>
    </xf>
    <xf numFmtId="0" fontId="638" fillId="74" borderId="372" xfId="27" applyFont="1" applyFill="1" applyBorder="1" applyAlignment="1">
      <alignment wrapText="1"/>
    </xf>
    <xf numFmtId="0" fontId="652" fillId="3" borderId="372" xfId="27" applyFont="1" applyFill="1" applyBorder="1" applyAlignment="1">
      <alignment wrapText="1"/>
    </xf>
    <xf numFmtId="0" fontId="638" fillId="75" borderId="372" xfId="27" applyFont="1" applyFill="1" applyBorder="1" applyAlignment="1">
      <alignment wrapText="1"/>
    </xf>
    <xf numFmtId="0" fontId="654" fillId="3" borderId="372" xfId="27" applyFont="1" applyFill="1" applyBorder="1" applyAlignment="1">
      <alignment wrapText="1"/>
    </xf>
    <xf numFmtId="0" fontId="638" fillId="76" borderId="372" xfId="27" applyFont="1" applyFill="1" applyBorder="1" applyAlignment="1">
      <alignment wrapText="1"/>
    </xf>
    <xf numFmtId="0" fontId="658" fillId="3" borderId="372" xfId="27" applyFont="1" applyFill="1" applyBorder="1" applyAlignment="1">
      <alignment wrapText="1"/>
    </xf>
    <xf numFmtId="0" fontId="638" fillId="77" borderId="372" xfId="27" applyFont="1" applyFill="1" applyBorder="1" applyAlignment="1">
      <alignment wrapText="1"/>
    </xf>
    <xf numFmtId="0" fontId="662" fillId="3" borderId="372" xfId="27" applyFont="1" applyFill="1" applyBorder="1" applyAlignment="1">
      <alignment wrapText="1"/>
    </xf>
    <xf numFmtId="0" fontId="638" fillId="78" borderId="372" xfId="27" applyFont="1" applyFill="1" applyBorder="1" applyAlignment="1">
      <alignment wrapText="1"/>
    </xf>
    <xf numFmtId="0" fontId="666" fillId="3" borderId="372" xfId="27" applyFont="1" applyFill="1" applyBorder="1" applyAlignment="1">
      <alignment wrapText="1"/>
    </xf>
    <xf numFmtId="0" fontId="638" fillId="80" borderId="372" xfId="27" applyFont="1" applyFill="1" applyBorder="1" applyAlignment="1">
      <alignment wrapText="1"/>
    </xf>
    <xf numFmtId="0" fontId="672" fillId="3" borderId="372" xfId="27" applyFont="1" applyFill="1" applyBorder="1" applyAlignment="1">
      <alignment wrapText="1"/>
    </xf>
    <xf numFmtId="0" fontId="638" fillId="81" borderId="372" xfId="27" applyFont="1" applyFill="1" applyBorder="1" applyAlignment="1">
      <alignment wrapText="1"/>
    </xf>
    <xf numFmtId="0" fontId="674" fillId="3" borderId="372" xfId="27" applyFont="1" applyFill="1" applyBorder="1" applyAlignment="1">
      <alignment wrapText="1"/>
    </xf>
    <xf numFmtId="0" fontId="682" fillId="0" borderId="0" xfId="27" applyFont="1"/>
    <xf numFmtId="0" fontId="142" fillId="91" borderId="0" xfId="55" applyFont="1" applyFill="1" applyAlignment="1" applyProtection="1">
      <alignment horizontal="left" vertical="center"/>
    </xf>
    <xf numFmtId="0" fontId="230" fillId="104" borderId="0" xfId="33" applyFont="1" applyFill="1" applyAlignment="1">
      <alignment horizontal="center" vertical="center"/>
    </xf>
    <xf numFmtId="0" fontId="75" fillId="13" borderId="49" xfId="52" applyFont="1" applyFill="1" applyBorder="1" applyAlignment="1" applyProtection="1">
      <alignment horizontal="center" vertical="center"/>
      <protection locked="0"/>
    </xf>
    <xf numFmtId="0" fontId="75" fillId="13" borderId="145" xfId="52" applyFont="1" applyFill="1" applyBorder="1" applyAlignment="1" applyProtection="1">
      <alignment horizontal="center" vertical="center"/>
      <protection locked="0"/>
    </xf>
    <xf numFmtId="0" fontId="75" fillId="13" borderId="0" xfId="52" applyFont="1" applyFill="1" applyAlignment="1" applyProtection="1">
      <alignment horizontal="center" vertical="center"/>
      <protection locked="0"/>
    </xf>
    <xf numFmtId="0" fontId="75" fillId="13" borderId="131" xfId="52" applyFont="1" applyFill="1" applyBorder="1" applyAlignment="1" applyProtection="1">
      <alignment horizontal="center" vertical="center"/>
      <protection locked="0"/>
    </xf>
    <xf numFmtId="0" fontId="218" fillId="0" borderId="168" xfId="26" applyFont="1" applyBorder="1" applyAlignment="1">
      <alignment horizontal="center" vertical="center" wrapText="1"/>
    </xf>
    <xf numFmtId="0" fontId="218" fillId="0" borderId="2" xfId="26" applyFont="1" applyBorder="1" applyAlignment="1">
      <alignment horizontal="center" vertical="center" wrapText="1"/>
    </xf>
    <xf numFmtId="0" fontId="218" fillId="0" borderId="119" xfId="26" applyFont="1" applyBorder="1" applyAlignment="1">
      <alignment horizontal="center" vertical="center" wrapText="1"/>
    </xf>
    <xf numFmtId="0" fontId="218" fillId="0" borderId="204" xfId="26" applyFont="1" applyBorder="1" applyAlignment="1">
      <alignment horizontal="center" vertical="center" wrapText="1"/>
    </xf>
    <xf numFmtId="0" fontId="218" fillId="0" borderId="0" xfId="26" applyFont="1" applyAlignment="1">
      <alignment horizontal="center" vertical="center" wrapText="1"/>
    </xf>
    <xf numFmtId="0" fontId="218" fillId="0" borderId="290" xfId="26" applyFont="1" applyBorder="1" applyAlignment="1">
      <alignment horizontal="center" vertical="center" wrapText="1"/>
    </xf>
    <xf numFmtId="0" fontId="218" fillId="0" borderId="206" xfId="26" applyFont="1" applyBorder="1" applyAlignment="1">
      <alignment horizontal="center" vertical="center" wrapText="1"/>
    </xf>
    <xf numFmtId="0" fontId="218" fillId="0" borderId="207" xfId="26" applyFont="1" applyBorder="1" applyAlignment="1">
      <alignment horizontal="center" vertical="center" wrapText="1"/>
    </xf>
    <xf numFmtId="0" fontId="218" fillId="0" borderId="208" xfId="26" applyFont="1" applyBorder="1" applyAlignment="1">
      <alignment horizontal="center" vertical="center" wrapText="1"/>
    </xf>
    <xf numFmtId="0" fontId="68" fillId="117" borderId="144" xfId="33" applyFont="1" applyFill="1" applyBorder="1" applyAlignment="1" applyProtection="1">
      <alignment horizontal="center" vertical="center" textRotation="90"/>
      <protection locked="0"/>
    </xf>
    <xf numFmtId="0" fontId="68" fillId="117" borderId="291" xfId="33" applyFont="1" applyFill="1" applyBorder="1" applyAlignment="1" applyProtection="1">
      <alignment horizontal="center" vertical="center" textRotation="90"/>
      <protection locked="0"/>
    </xf>
    <xf numFmtId="0" fontId="336" fillId="13" borderId="49" xfId="33" applyFont="1" applyFill="1" applyBorder="1" applyAlignment="1" applyProtection="1">
      <alignment horizontal="center" vertical="center"/>
      <protection hidden="1"/>
    </xf>
    <xf numFmtId="0" fontId="336" fillId="13" borderId="145" xfId="33" applyFont="1" applyFill="1" applyBorder="1" applyAlignment="1" applyProtection="1">
      <alignment horizontal="center" vertical="center"/>
      <protection hidden="1"/>
    </xf>
    <xf numFmtId="0" fontId="336" fillId="13" borderId="292" xfId="33" applyFont="1" applyFill="1" applyBorder="1" applyAlignment="1" applyProtection="1">
      <alignment horizontal="center" vertical="center"/>
      <protection hidden="1"/>
    </xf>
    <xf numFmtId="0" fontId="336" fillId="13" borderId="293" xfId="33" applyFont="1" applyFill="1" applyBorder="1" applyAlignment="1" applyProtection="1">
      <alignment horizontal="center" vertical="center"/>
      <protection hidden="1"/>
    </xf>
    <xf numFmtId="0" fontId="51" fillId="110" borderId="144" xfId="33" applyFont="1" applyFill="1" applyBorder="1" applyAlignment="1" applyProtection="1">
      <alignment horizontal="center" vertical="center"/>
      <protection hidden="1"/>
    </xf>
    <xf numFmtId="0" fontId="51" fillId="110" borderId="49" xfId="33" applyFont="1" applyFill="1" applyBorder="1" applyAlignment="1" applyProtection="1">
      <alignment horizontal="center" vertical="center"/>
      <protection hidden="1"/>
    </xf>
    <xf numFmtId="0" fontId="68" fillId="117" borderId="144" xfId="51" applyFont="1" applyFill="1" applyBorder="1" applyAlignment="1" applyProtection="1">
      <alignment horizontal="center" vertical="center" textRotation="90"/>
      <protection locked="0"/>
    </xf>
    <xf numFmtId="0" fontId="68" fillId="117" borderId="245" xfId="51" applyFont="1" applyFill="1" applyBorder="1" applyAlignment="1" applyProtection="1">
      <alignment horizontal="center" vertical="center" textRotation="90"/>
      <protection locked="0"/>
    </xf>
    <xf numFmtId="0" fontId="187" fillId="110" borderId="245" xfId="33" applyFont="1" applyFill="1" applyBorder="1" applyAlignment="1" applyProtection="1">
      <alignment horizontal="center" vertical="center" textRotation="90"/>
      <protection locked="0"/>
    </xf>
    <xf numFmtId="0" fontId="187" fillId="110" borderId="297" xfId="33" applyFont="1" applyFill="1" applyBorder="1" applyAlignment="1" applyProtection="1">
      <alignment horizontal="center" vertical="center" textRotation="90"/>
      <protection locked="0"/>
    </xf>
    <xf numFmtId="0" fontId="150" fillId="13" borderId="292" xfId="33" applyFont="1" applyFill="1" applyBorder="1" applyAlignment="1" applyProtection="1">
      <alignment horizontal="left" vertical="center"/>
      <protection hidden="1"/>
    </xf>
    <xf numFmtId="0" fontId="51" fillId="110" borderId="292" xfId="33" applyFont="1" applyFill="1" applyBorder="1" applyAlignment="1" applyProtection="1">
      <alignment horizontal="center" vertical="center"/>
      <protection hidden="1"/>
    </xf>
    <xf numFmtId="0" fontId="51" fillId="110" borderId="294" xfId="33" applyFont="1" applyFill="1" applyBorder="1" applyAlignment="1" applyProtection="1">
      <alignment horizontal="center" vertical="center"/>
      <protection hidden="1"/>
    </xf>
    <xf numFmtId="0" fontId="50" fillId="120" borderId="40" xfId="33" applyFont="1" applyFill="1" applyBorder="1" applyAlignment="1" applyProtection="1">
      <alignment horizontal="center" vertical="center" textRotation="90"/>
      <protection locked="0"/>
    </xf>
    <xf numFmtId="0" fontId="50" fillId="120" borderId="131" xfId="33" applyFont="1" applyFill="1" applyBorder="1" applyAlignment="1" applyProtection="1">
      <alignment horizontal="center" vertical="center" textRotation="90"/>
      <protection locked="0"/>
    </xf>
    <xf numFmtId="1" fontId="80" fillId="13" borderId="0" xfId="33" applyNumberFormat="1" applyFont="1" applyFill="1" applyAlignment="1" applyProtection="1">
      <alignment horizontal="center" vertical="center"/>
      <protection hidden="1"/>
    </xf>
    <xf numFmtId="0" fontId="330" fillId="13" borderId="295" xfId="33" applyFont="1" applyFill="1" applyBorder="1" applyAlignment="1" applyProtection="1">
      <alignment horizontal="center" vertical="center"/>
      <protection hidden="1"/>
    </xf>
    <xf numFmtId="0" fontId="51" fillId="110" borderId="131" xfId="33" applyFont="1" applyFill="1" applyBorder="1" applyAlignment="1" applyProtection="1">
      <alignment horizontal="center" vertical="center" textRotation="90"/>
      <protection locked="0"/>
    </xf>
    <xf numFmtId="0" fontId="51" fillId="110" borderId="213" xfId="33" applyFont="1" applyFill="1" applyBorder="1" applyAlignment="1" applyProtection="1">
      <alignment horizontal="center" vertical="center" textRotation="90"/>
      <protection locked="0"/>
    </xf>
    <xf numFmtId="0" fontId="155" fillId="13" borderId="207" xfId="33" applyFont="1" applyFill="1" applyBorder="1" applyAlignment="1" applyProtection="1">
      <alignment horizontal="center"/>
      <protection hidden="1"/>
    </xf>
    <xf numFmtId="0" fontId="40" fillId="13" borderId="0" xfId="51" applyFont="1" applyFill="1" applyAlignment="1" applyProtection="1">
      <alignment horizontal="center" vertical="center"/>
      <protection locked="0"/>
    </xf>
    <xf numFmtId="0" fontId="40" fillId="13" borderId="49" xfId="33" applyFont="1" applyFill="1" applyBorder="1" applyAlignment="1" applyProtection="1">
      <alignment horizontal="center" vertical="center"/>
      <protection locked="0"/>
    </xf>
    <xf numFmtId="0" fontId="68" fillId="117" borderId="245" xfId="33" applyFont="1" applyFill="1" applyBorder="1" applyAlignment="1" applyProtection="1">
      <alignment horizontal="center" vertical="center" textRotation="90"/>
      <protection locked="0"/>
    </xf>
    <xf numFmtId="0" fontId="47" fillId="98" borderId="144" xfId="33" applyFont="1" applyFill="1" applyBorder="1" applyAlignment="1" applyProtection="1">
      <alignment horizontal="center" vertical="center"/>
      <protection hidden="1"/>
    </xf>
    <xf numFmtId="0" fontId="47" fillId="98" borderId="49" xfId="33" applyFont="1" applyFill="1" applyBorder="1" applyAlignment="1" applyProtection="1">
      <alignment horizontal="center" vertical="center"/>
      <protection hidden="1"/>
    </xf>
    <xf numFmtId="0" fontId="68" fillId="98" borderId="245" xfId="33" applyFont="1" applyFill="1" applyBorder="1" applyAlignment="1" applyProtection="1">
      <alignment horizontal="center" vertical="center" textRotation="90"/>
      <protection locked="0"/>
    </xf>
    <xf numFmtId="0" fontId="68" fillId="98" borderId="297" xfId="33" applyFont="1" applyFill="1" applyBorder="1" applyAlignment="1" applyProtection="1">
      <alignment horizontal="center" vertical="center" textRotation="90"/>
      <protection locked="0"/>
    </xf>
    <xf numFmtId="0" fontId="47" fillId="98" borderId="292" xfId="33" applyFont="1" applyFill="1" applyBorder="1" applyAlignment="1" applyProtection="1">
      <alignment horizontal="center" vertical="center"/>
      <protection hidden="1"/>
    </xf>
    <xf numFmtId="0" fontId="47" fillId="98" borderId="294" xfId="33" applyFont="1" applyFill="1" applyBorder="1" applyAlignment="1" applyProtection="1">
      <alignment horizontal="center" vertical="center"/>
      <protection hidden="1"/>
    </xf>
    <xf numFmtId="165" fontId="215" fillId="104" borderId="0" xfId="33" applyNumberFormat="1" applyFont="1" applyFill="1" applyAlignment="1" applyProtection="1">
      <alignment horizontal="center" vertical="center"/>
      <protection hidden="1"/>
    </xf>
    <xf numFmtId="0" fontId="152" fillId="104" borderId="0" xfId="33" applyFont="1" applyFill="1" applyAlignment="1" applyProtection="1">
      <alignment horizontal="center" vertical="center"/>
      <protection hidden="1"/>
    </xf>
    <xf numFmtId="0" fontId="47" fillId="98" borderId="40" xfId="33" applyFont="1" applyFill="1" applyBorder="1" applyAlignment="1" applyProtection="1">
      <alignment horizontal="center" vertical="center" textRotation="90"/>
      <protection locked="0"/>
    </xf>
    <xf numFmtId="0" fontId="47" fillId="98" borderId="299" xfId="33" applyFont="1" applyFill="1" applyBorder="1" applyAlignment="1" applyProtection="1">
      <alignment horizontal="center" vertical="center" textRotation="90"/>
      <protection locked="0"/>
    </xf>
    <xf numFmtId="0" fontId="40" fillId="24" borderId="131" xfId="1" applyFont="1" applyFill="1" applyBorder="1" applyAlignment="1">
      <alignment horizontal="center" vertical="center"/>
    </xf>
    <xf numFmtId="0" fontId="40" fillId="98" borderId="0" xfId="1" applyFont="1" applyFill="1" applyAlignment="1">
      <alignment horizontal="center" vertical="center"/>
    </xf>
    <xf numFmtId="0" fontId="153" fillId="13" borderId="0" xfId="1" applyFont="1" applyFill="1" applyAlignment="1">
      <alignment horizontal="left" vertical="center" wrapText="1"/>
    </xf>
    <xf numFmtId="0" fontId="153" fillId="13" borderId="131" xfId="1" applyFont="1" applyFill="1" applyBorder="1" applyAlignment="1">
      <alignment horizontal="left" vertical="center" wrapText="1"/>
    </xf>
    <xf numFmtId="171" fontId="68" fillId="13" borderId="4" xfId="1" applyNumberFormat="1" applyFont="1" applyFill="1" applyBorder="1" applyAlignment="1">
      <alignment horizontal="center" vertical="center"/>
    </xf>
    <xf numFmtId="171" fontId="68" fillId="13" borderId="8" xfId="1" applyNumberFormat="1" applyFont="1" applyFill="1" applyBorder="1" applyAlignment="1">
      <alignment horizontal="center" vertical="center"/>
    </xf>
    <xf numFmtId="0" fontId="68" fillId="0" borderId="4" xfId="3" applyFont="1" applyBorder="1" applyAlignment="1" applyProtection="1">
      <alignment horizontal="left" vertical="center"/>
      <protection locked="0"/>
    </xf>
    <xf numFmtId="0" fontId="68" fillId="0" borderId="0" xfId="3" applyFont="1" applyAlignment="1" applyProtection="1">
      <alignment horizontal="left" vertical="center"/>
      <protection locked="0"/>
    </xf>
    <xf numFmtId="0" fontId="68" fillId="6" borderId="168" xfId="1" applyFont="1" applyFill="1" applyBorder="1" applyAlignment="1">
      <alignment horizontal="center" vertical="center"/>
    </xf>
    <xf numFmtId="0" fontId="68" fillId="6" borderId="2" xfId="1" applyFont="1" applyFill="1" applyBorder="1" applyAlignment="1">
      <alignment horizontal="center" vertical="center"/>
    </xf>
    <xf numFmtId="20" fontId="158" fillId="4" borderId="278" xfId="3" applyNumberFormat="1" applyFont="1" applyFill="1" applyBorder="1" applyAlignment="1">
      <alignment horizontal="center" vertical="center" wrapText="1"/>
    </xf>
    <xf numFmtId="0" fontId="158" fillId="4" borderId="186" xfId="3" applyFont="1" applyFill="1" applyBorder="1" applyAlignment="1">
      <alignment horizontal="center" vertical="center" wrapText="1"/>
    </xf>
    <xf numFmtId="0" fontId="158" fillId="4" borderId="185" xfId="3" applyFont="1" applyFill="1" applyBorder="1" applyAlignment="1">
      <alignment horizontal="center" vertical="center" wrapText="1"/>
    </xf>
    <xf numFmtId="0" fontId="198" fillId="6" borderId="168" xfId="1" applyFont="1" applyFill="1" applyBorder="1" applyAlignment="1" applyProtection="1">
      <alignment horizontal="center" vertical="center"/>
      <protection locked="0"/>
    </xf>
    <xf numFmtId="0" fontId="198" fillId="6" borderId="2" xfId="1" applyFont="1" applyFill="1" applyBorder="1" applyAlignment="1" applyProtection="1">
      <alignment horizontal="center" vertical="center"/>
      <protection locked="0"/>
    </xf>
    <xf numFmtId="0" fontId="155" fillId="6" borderId="2" xfId="1" applyFont="1" applyFill="1" applyBorder="1" applyAlignment="1" applyProtection="1">
      <alignment horizontal="center" vertical="center"/>
      <protection locked="0"/>
    </xf>
    <xf numFmtId="0" fontId="155" fillId="6" borderId="119" xfId="1" applyFont="1" applyFill="1" applyBorder="1" applyAlignment="1" applyProtection="1">
      <alignment horizontal="center" vertical="center"/>
      <protection locked="0"/>
    </xf>
    <xf numFmtId="0" fontId="68" fillId="0" borderId="204" xfId="1" applyFont="1" applyBorder="1" applyAlignment="1">
      <alignment horizontal="center" vertical="center" wrapText="1"/>
    </xf>
    <xf numFmtId="0" fontId="68" fillId="0" borderId="0" xfId="1" applyFont="1" applyAlignment="1">
      <alignment horizontal="center" vertical="center" wrapText="1"/>
    </xf>
    <xf numFmtId="0" fontId="68" fillId="0" borderId="205" xfId="1" applyFont="1" applyBorder="1" applyAlignment="1">
      <alignment horizontal="center" vertical="center" wrapText="1"/>
    </xf>
    <xf numFmtId="0" fontId="187" fillId="12" borderId="3" xfId="1" applyFont="1" applyFill="1" applyBorder="1" applyAlignment="1">
      <alignment horizontal="center" vertical="center"/>
    </xf>
    <xf numFmtId="0" fontId="187" fillId="12" borderId="4" xfId="1" applyFont="1" applyFill="1" applyBorder="1" applyAlignment="1">
      <alignment horizontal="center" vertical="center"/>
    </xf>
    <xf numFmtId="0" fontId="68" fillId="10" borderId="16" xfId="1" applyFont="1" applyFill="1" applyBorder="1" applyAlignment="1">
      <alignment horizontal="center" vertical="center"/>
    </xf>
    <xf numFmtId="0" fontId="68" fillId="10" borderId="0" xfId="1" applyFont="1" applyFill="1" applyAlignment="1">
      <alignment horizontal="center" vertical="center"/>
    </xf>
    <xf numFmtId="0" fontId="187" fillId="11" borderId="16" xfId="1" applyFont="1" applyFill="1" applyBorder="1" applyAlignment="1">
      <alignment horizontal="center" vertical="center"/>
    </xf>
    <xf numFmtId="0" fontId="187" fillId="11" borderId="205" xfId="1" applyFont="1" applyFill="1" applyBorder="1" applyAlignment="1">
      <alignment horizontal="center" vertical="center"/>
    </xf>
    <xf numFmtId="165" fontId="156" fillId="14" borderId="250" xfId="2" applyNumberFormat="1" applyFont="1" applyFill="1" applyBorder="1" applyAlignment="1">
      <alignment horizontal="center" vertical="center"/>
    </xf>
    <xf numFmtId="165" fontId="156" fillId="14" borderId="247" xfId="2" applyNumberFormat="1" applyFont="1" applyFill="1" applyBorder="1" applyAlignment="1">
      <alignment horizontal="center" vertical="center"/>
    </xf>
    <xf numFmtId="165" fontId="156" fillId="14" borderId="246" xfId="2" applyNumberFormat="1" applyFont="1" applyFill="1" applyBorder="1" applyAlignment="1">
      <alignment horizontal="center" vertical="center"/>
    </xf>
    <xf numFmtId="165" fontId="156" fillId="14" borderId="280" xfId="2" applyNumberFormat="1" applyFont="1" applyFill="1" applyBorder="1" applyAlignment="1">
      <alignment horizontal="center" vertical="center"/>
    </xf>
    <xf numFmtId="1" fontId="215" fillId="14" borderId="204" xfId="1" applyNumberFormat="1" applyFont="1" applyFill="1" applyBorder="1" applyAlignment="1" applyProtection="1">
      <alignment horizontal="center" vertical="center"/>
      <protection locked="0"/>
    </xf>
    <xf numFmtId="1" fontId="215" fillId="14" borderId="0" xfId="1" applyNumberFormat="1" applyFont="1" applyFill="1" applyAlignment="1" applyProtection="1">
      <alignment horizontal="center" vertical="center"/>
      <protection locked="0"/>
    </xf>
    <xf numFmtId="1" fontId="215" fillId="14" borderId="245" xfId="1" applyNumberFormat="1" applyFont="1" applyFill="1" applyBorder="1" applyAlignment="1" applyProtection="1">
      <alignment horizontal="center" vertical="center"/>
      <protection locked="0"/>
    </xf>
    <xf numFmtId="1" fontId="215" fillId="14" borderId="205" xfId="1" applyNumberFormat="1" applyFont="1" applyFill="1" applyBorder="1" applyAlignment="1" applyProtection="1">
      <alignment horizontal="center" vertical="center"/>
      <protection locked="0"/>
    </xf>
    <xf numFmtId="165" fontId="5" fillId="6" borderId="251" xfId="1" applyNumberFormat="1" applyFont="1" applyFill="1" applyBorder="1" applyAlignment="1" applyProtection="1">
      <alignment horizontal="center" vertical="center"/>
      <protection locked="0"/>
    </xf>
    <xf numFmtId="165" fontId="5" fillId="6" borderId="249" xfId="1" applyNumberFormat="1" applyFont="1" applyFill="1" applyBorder="1" applyAlignment="1" applyProtection="1">
      <alignment horizontal="center" vertical="center"/>
      <protection locked="0"/>
    </xf>
    <xf numFmtId="165" fontId="5" fillId="6" borderId="248" xfId="1" applyNumberFormat="1" applyFont="1" applyFill="1" applyBorder="1" applyAlignment="1" applyProtection="1">
      <alignment horizontal="center" vertical="center"/>
      <protection locked="0"/>
    </xf>
    <xf numFmtId="165" fontId="5" fillId="6" borderId="281" xfId="1" applyNumberFormat="1" applyFont="1" applyFill="1" applyBorder="1" applyAlignment="1" applyProtection="1">
      <alignment horizontal="center" vertical="center"/>
      <protection locked="0"/>
    </xf>
    <xf numFmtId="165" fontId="5" fillId="13" borderId="204" xfId="1" applyNumberFormat="1" applyFont="1" applyFill="1" applyBorder="1" applyAlignment="1" applyProtection="1">
      <alignment horizontal="center" vertical="center"/>
      <protection locked="0"/>
    </xf>
    <xf numFmtId="165" fontId="5" fillId="13" borderId="0" xfId="1" applyNumberFormat="1" applyFont="1" applyFill="1" applyAlignment="1" applyProtection="1">
      <alignment horizontal="center" vertical="center"/>
      <protection locked="0"/>
    </xf>
    <xf numFmtId="165" fontId="5" fillId="13" borderId="245" xfId="1" applyNumberFormat="1" applyFont="1" applyFill="1" applyBorder="1" applyAlignment="1" applyProtection="1">
      <alignment horizontal="center" vertical="center"/>
      <protection locked="0"/>
    </xf>
    <xf numFmtId="165" fontId="5" fillId="13" borderId="205" xfId="1" applyNumberFormat="1" applyFont="1" applyFill="1" applyBorder="1" applyAlignment="1" applyProtection="1">
      <alignment horizontal="center" vertical="center"/>
      <protection locked="0"/>
    </xf>
    <xf numFmtId="2" fontId="150" fillId="13" borderId="251" xfId="1" applyNumberFormat="1" applyFont="1" applyFill="1" applyBorder="1" applyAlignment="1">
      <alignment horizontal="center" vertical="center"/>
    </xf>
    <xf numFmtId="2" fontId="150" fillId="13" borderId="249" xfId="1" applyNumberFormat="1" applyFont="1" applyFill="1" applyBorder="1" applyAlignment="1">
      <alignment horizontal="center" vertical="center"/>
    </xf>
    <xf numFmtId="2" fontId="150" fillId="13" borderId="248" xfId="1" applyNumberFormat="1" applyFont="1" applyFill="1" applyBorder="1" applyAlignment="1">
      <alignment horizontal="center" vertical="center"/>
    </xf>
    <xf numFmtId="2" fontId="150" fillId="13" borderId="281" xfId="1" applyNumberFormat="1" applyFont="1" applyFill="1" applyBorder="1" applyAlignment="1">
      <alignment horizontal="center" vertical="center"/>
    </xf>
    <xf numFmtId="165" fontId="150" fillId="13" borderId="204" xfId="0" applyNumberFormat="1" applyFont="1" applyFill="1" applyBorder="1" applyAlignment="1">
      <alignment horizontal="center" vertical="center"/>
    </xf>
    <xf numFmtId="165" fontId="150" fillId="13" borderId="0" xfId="0" applyNumberFormat="1" applyFont="1" applyFill="1" applyAlignment="1">
      <alignment horizontal="center" vertical="center"/>
    </xf>
    <xf numFmtId="165" fontId="150" fillId="13" borderId="245" xfId="0" applyNumberFormat="1" applyFont="1" applyFill="1" applyBorder="1" applyAlignment="1">
      <alignment horizontal="center" vertical="center"/>
    </xf>
    <xf numFmtId="165" fontId="150" fillId="13" borderId="205" xfId="0" applyNumberFormat="1" applyFont="1" applyFill="1" applyBorder="1" applyAlignment="1">
      <alignment horizontal="center" vertical="center"/>
    </xf>
    <xf numFmtId="0" fontId="150" fillId="13" borderId="251" xfId="0" applyFont="1" applyFill="1" applyBorder="1" applyAlignment="1">
      <alignment horizontal="center" vertical="center"/>
    </xf>
    <xf numFmtId="0" fontId="150" fillId="13" borderId="249" xfId="0" applyFont="1" applyFill="1" applyBorder="1" applyAlignment="1">
      <alignment horizontal="center" vertical="center"/>
    </xf>
    <xf numFmtId="0" fontId="150" fillId="13" borderId="248" xfId="0" applyFont="1" applyFill="1" applyBorder="1" applyAlignment="1">
      <alignment horizontal="center" vertical="center"/>
    </xf>
    <xf numFmtId="0" fontId="150" fillId="13" borderId="281" xfId="0" applyFont="1" applyFill="1" applyBorder="1" applyAlignment="1">
      <alignment horizontal="center" vertical="center"/>
    </xf>
    <xf numFmtId="1" fontId="153" fillId="13" borderId="204" xfId="1" applyNumberFormat="1" applyFont="1" applyFill="1" applyBorder="1" applyAlignment="1">
      <alignment horizontal="center" vertical="center"/>
    </xf>
    <xf numFmtId="1" fontId="153" fillId="13" borderId="0" xfId="1" applyNumberFormat="1" applyFont="1" applyFill="1" applyAlignment="1">
      <alignment horizontal="center" vertical="center"/>
    </xf>
    <xf numFmtId="1" fontId="153" fillId="13" borderId="245" xfId="1" applyNumberFormat="1" applyFont="1" applyFill="1" applyBorder="1" applyAlignment="1">
      <alignment horizontal="center" vertical="center"/>
    </xf>
    <xf numFmtId="1" fontId="153" fillId="13" borderId="205" xfId="1" applyNumberFormat="1" applyFont="1" applyFill="1" applyBorder="1" applyAlignment="1">
      <alignment horizontal="center" vertical="center"/>
    </xf>
    <xf numFmtId="0" fontId="215" fillId="14" borderId="204" xfId="2" applyFont="1" applyFill="1" applyBorder="1" applyAlignment="1">
      <alignment horizontal="center" vertical="center" wrapText="1"/>
    </xf>
    <xf numFmtId="0" fontId="215" fillId="14" borderId="0" xfId="2" applyFont="1" applyFill="1" applyAlignment="1">
      <alignment horizontal="center" vertical="center" wrapText="1"/>
    </xf>
    <xf numFmtId="0" fontId="215" fillId="14" borderId="245" xfId="2" applyFont="1" applyFill="1" applyBorder="1" applyAlignment="1">
      <alignment horizontal="center" vertical="center" wrapText="1"/>
    </xf>
    <xf numFmtId="0" fontId="215" fillId="14" borderId="205" xfId="2" applyFont="1" applyFill="1" applyBorder="1" applyAlignment="1">
      <alignment horizontal="center" vertical="center" wrapText="1"/>
    </xf>
    <xf numFmtId="0" fontId="150" fillId="0" borderId="251" xfId="0" applyFont="1" applyBorder="1" applyAlignment="1">
      <alignment horizontal="center"/>
    </xf>
    <xf numFmtId="0" fontId="150" fillId="0" borderId="249" xfId="0" applyFont="1" applyBorder="1" applyAlignment="1">
      <alignment horizontal="center"/>
    </xf>
    <xf numFmtId="0" fontId="150" fillId="0" borderId="248" xfId="0" applyFont="1" applyBorder="1" applyAlignment="1">
      <alignment horizontal="center"/>
    </xf>
    <xf numFmtId="0" fontId="150" fillId="0" borderId="281" xfId="0" applyFont="1" applyBorder="1" applyAlignment="1">
      <alignment horizontal="center"/>
    </xf>
    <xf numFmtId="0" fontId="153" fillId="13" borderId="204" xfId="2" applyFont="1" applyFill="1" applyBorder="1" applyAlignment="1">
      <alignment horizontal="center" vertical="center" wrapText="1"/>
    </xf>
    <xf numFmtId="0" fontId="153" fillId="13" borderId="0" xfId="2" applyFont="1" applyFill="1" applyAlignment="1">
      <alignment horizontal="center" vertical="center" wrapText="1"/>
    </xf>
    <xf numFmtId="0" fontId="153" fillId="13" borderId="245" xfId="2" applyFont="1" applyFill="1" applyBorder="1" applyAlignment="1">
      <alignment horizontal="center" vertical="center" wrapText="1"/>
    </xf>
    <xf numFmtId="0" fontId="153" fillId="13" borderId="205" xfId="2" applyFont="1" applyFill="1" applyBorder="1" applyAlignment="1">
      <alignment horizontal="center" vertical="center" wrapText="1"/>
    </xf>
    <xf numFmtId="0" fontId="150" fillId="6" borderId="59" xfId="2" applyFont="1" applyFill="1" applyBorder="1" applyAlignment="1">
      <alignment horizontal="center" vertical="center"/>
    </xf>
    <xf numFmtId="0" fontId="150" fillId="6" borderId="49" xfId="2" applyFont="1" applyFill="1" applyBorder="1" applyAlignment="1">
      <alignment horizontal="center" vertical="center"/>
    </xf>
    <xf numFmtId="20" fontId="206" fillId="14" borderId="49" xfId="1" applyNumberFormat="1" applyFont="1" applyFill="1" applyBorder="1" applyAlignment="1">
      <alignment horizontal="center" vertical="center" wrapText="1"/>
    </xf>
    <xf numFmtId="20" fontId="206" fillId="14" borderId="103" xfId="1" applyNumberFormat="1" applyFont="1" applyFill="1" applyBorder="1" applyAlignment="1">
      <alignment horizontal="center" vertical="center" wrapText="1"/>
    </xf>
    <xf numFmtId="0" fontId="188" fillId="6" borderId="101" xfId="1" applyFont="1" applyFill="1" applyBorder="1" applyAlignment="1">
      <alignment horizontal="center" vertical="center" wrapText="1"/>
    </xf>
    <xf numFmtId="0" fontId="188" fillId="6" borderId="73" xfId="1" applyFont="1" applyFill="1" applyBorder="1" applyAlignment="1">
      <alignment horizontal="center" vertical="center" wrapText="1"/>
    </xf>
    <xf numFmtId="0" fontId="188" fillId="6" borderId="102" xfId="1" applyFont="1" applyFill="1" applyBorder="1" applyAlignment="1">
      <alignment horizontal="center" vertical="center" wrapText="1"/>
    </xf>
    <xf numFmtId="165" fontId="150" fillId="0" borderId="204" xfId="0" applyNumberFormat="1" applyFont="1" applyBorder="1" applyAlignment="1">
      <alignment horizontal="center"/>
    </xf>
    <xf numFmtId="165" fontId="150" fillId="0" borderId="0" xfId="0" applyNumberFormat="1" applyFont="1" applyAlignment="1">
      <alignment horizontal="center"/>
    </xf>
    <xf numFmtId="165" fontId="150" fillId="0" borderId="245" xfId="0" applyNumberFormat="1" applyFont="1" applyBorder="1" applyAlignment="1">
      <alignment horizontal="center"/>
    </xf>
    <xf numFmtId="165" fontId="150" fillId="0" borderId="205" xfId="0" applyNumberFormat="1" applyFont="1" applyBorder="1" applyAlignment="1">
      <alignment horizontal="center"/>
    </xf>
    <xf numFmtId="0" fontId="150" fillId="13" borderId="204" xfId="2" applyFont="1" applyFill="1" applyBorder="1" applyAlignment="1">
      <alignment horizontal="center" vertical="center"/>
    </xf>
    <xf numFmtId="0" fontId="150" fillId="13" borderId="0" xfId="2" applyFont="1" applyFill="1" applyAlignment="1">
      <alignment horizontal="center" vertical="center"/>
    </xf>
    <xf numFmtId="0" fontId="150" fillId="13" borderId="245" xfId="2" applyFont="1" applyFill="1" applyBorder="1" applyAlignment="1">
      <alignment horizontal="center" vertical="center"/>
    </xf>
    <xf numFmtId="0" fontId="150" fillId="13" borderId="205" xfId="2" applyFont="1" applyFill="1" applyBorder="1" applyAlignment="1">
      <alignment horizontal="center" vertical="center"/>
    </xf>
    <xf numFmtId="0" fontId="214" fillId="0" borderId="27" xfId="1" applyFont="1" applyBorder="1" applyAlignment="1">
      <alignment horizontal="center" vertical="center" wrapText="1"/>
    </xf>
    <xf numFmtId="0" fontId="214" fillId="0" borderId="28" xfId="1" applyFont="1" applyBorder="1" applyAlignment="1">
      <alignment horizontal="center" vertical="center" wrapText="1"/>
    </xf>
    <xf numFmtId="0" fontId="214" fillId="0" borderId="29" xfId="1" applyFont="1" applyBorder="1" applyAlignment="1">
      <alignment horizontal="center" vertical="center" wrapText="1"/>
    </xf>
    <xf numFmtId="0" fontId="214" fillId="0" borderId="62" xfId="1" applyFont="1" applyBorder="1" applyAlignment="1">
      <alignment horizontal="center" vertical="center" wrapText="1"/>
    </xf>
    <xf numFmtId="165" fontId="5" fillId="6" borderId="70" xfId="1" applyNumberFormat="1" applyFont="1" applyFill="1" applyBorder="1" applyAlignment="1" applyProtection="1">
      <alignment horizontal="center" vertical="center"/>
      <protection locked="0"/>
    </xf>
    <xf numFmtId="165" fontId="5" fillId="6" borderId="11" xfId="1" applyNumberFormat="1" applyFont="1" applyFill="1" applyBorder="1" applyAlignment="1" applyProtection="1">
      <alignment horizontal="center" vertical="center"/>
      <protection locked="0"/>
    </xf>
    <xf numFmtId="165" fontId="5" fillId="6" borderId="58" xfId="1" applyNumberFormat="1" applyFont="1" applyFill="1" applyBorder="1" applyAlignment="1" applyProtection="1">
      <alignment horizontal="center" vertical="center"/>
      <protection locked="0"/>
    </xf>
    <xf numFmtId="165" fontId="5" fillId="6" borderId="122" xfId="1" applyNumberFormat="1" applyFont="1" applyFill="1" applyBorder="1" applyAlignment="1" applyProtection="1">
      <alignment horizontal="center" vertical="center"/>
      <protection locked="0"/>
    </xf>
    <xf numFmtId="164" fontId="208" fillId="14" borderId="0" xfId="1" applyNumberFormat="1" applyFont="1" applyFill="1" applyAlignment="1">
      <alignment horizontal="center" vertical="center"/>
    </xf>
    <xf numFmtId="164" fontId="208" fillId="14" borderId="15" xfId="1" applyNumberFormat="1" applyFont="1" applyFill="1" applyBorder="1" applyAlignment="1">
      <alignment horizontal="center" vertical="center"/>
    </xf>
    <xf numFmtId="0" fontId="373" fillId="14" borderId="260" xfId="1" applyFont="1" applyFill="1" applyBorder="1" applyAlignment="1">
      <alignment horizontal="right" vertical="center" wrapText="1"/>
    </xf>
    <xf numFmtId="0" fontId="373" fillId="14" borderId="261" xfId="1" applyFont="1" applyFill="1" applyBorder="1" applyAlignment="1">
      <alignment horizontal="right" vertical="center" wrapText="1"/>
    </xf>
    <xf numFmtId="0" fontId="153" fillId="6" borderId="67" xfId="1" applyFont="1" applyFill="1" applyBorder="1" applyAlignment="1">
      <alignment horizontal="center" vertical="center"/>
    </xf>
    <xf numFmtId="0" fontId="153" fillId="6" borderId="2" xfId="1" applyFont="1" applyFill="1" applyBorder="1" applyAlignment="1">
      <alignment horizontal="center" vertical="center"/>
    </xf>
    <xf numFmtId="164" fontId="50" fillId="6" borderId="0" xfId="1" applyNumberFormat="1" applyFont="1" applyFill="1" applyAlignment="1">
      <alignment horizontal="center" vertical="center"/>
    </xf>
    <xf numFmtId="164" fontId="50" fillId="6" borderId="131" xfId="1" applyNumberFormat="1" applyFont="1" applyFill="1" applyBorder="1" applyAlignment="1">
      <alignment horizontal="center" vertical="center"/>
    </xf>
    <xf numFmtId="0" fontId="155" fillId="6" borderId="181" xfId="1" applyFont="1" applyFill="1" applyBorder="1" applyAlignment="1" applyProtection="1">
      <alignment horizontal="center" vertical="center"/>
      <protection locked="0"/>
    </xf>
    <xf numFmtId="0" fontId="155" fillId="6" borderId="183" xfId="1" applyFont="1" applyFill="1" applyBorder="1" applyAlignment="1" applyProtection="1">
      <alignment horizontal="center" vertical="center"/>
      <protection locked="0"/>
    </xf>
    <xf numFmtId="171" fontId="155" fillId="13" borderId="174" xfId="1" applyNumberFormat="1" applyFont="1" applyFill="1" applyBorder="1" applyAlignment="1">
      <alignment horizontal="center" vertical="center"/>
    </xf>
    <xf numFmtId="173" fontId="155" fillId="13" borderId="174" xfId="1" applyNumberFormat="1" applyFont="1" applyFill="1" applyBorder="1" applyAlignment="1">
      <alignment horizontal="left" vertical="center"/>
    </xf>
    <xf numFmtId="0" fontId="68" fillId="0" borderId="54" xfId="1" applyFont="1" applyBorder="1" applyAlignment="1">
      <alignment horizontal="center" vertical="center" wrapText="1"/>
    </xf>
    <xf numFmtId="0" fontId="68" fillId="0" borderId="53" xfId="1" applyFont="1" applyBorder="1" applyAlignment="1">
      <alignment horizontal="center" vertical="center" wrapText="1"/>
    </xf>
    <xf numFmtId="0" fontId="68" fillId="0" borderId="55" xfId="1" applyFont="1" applyBorder="1" applyAlignment="1">
      <alignment horizontal="center" vertical="center" wrapText="1"/>
    </xf>
    <xf numFmtId="0" fontId="47" fillId="98" borderId="245" xfId="3" applyFont="1" applyFill="1" applyBorder="1" applyAlignment="1">
      <alignment horizontal="center" vertical="center" textRotation="90"/>
    </xf>
    <xf numFmtId="0" fontId="47" fillId="98" borderId="58" xfId="3" applyFont="1" applyFill="1" applyBorder="1" applyAlignment="1">
      <alignment horizontal="center" vertical="center" textRotation="90"/>
    </xf>
    <xf numFmtId="20" fontId="153" fillId="6" borderId="8" xfId="3" applyNumberFormat="1" applyFont="1" applyFill="1" applyBorder="1" applyAlignment="1">
      <alignment horizontal="center" vertical="center" wrapText="1"/>
    </xf>
    <xf numFmtId="0" fontId="153" fillId="6" borderId="8" xfId="3" applyFont="1" applyFill="1" applyBorder="1" applyAlignment="1">
      <alignment horizontal="center" vertical="center" wrapText="1"/>
    </xf>
    <xf numFmtId="0" fontId="153" fillId="6" borderId="98" xfId="3" applyFont="1" applyFill="1" applyBorder="1" applyAlignment="1">
      <alignment horizontal="center" vertical="center" wrapText="1"/>
    </xf>
    <xf numFmtId="0" fontId="150" fillId="6" borderId="5" xfId="1" applyFont="1" applyFill="1" applyBorder="1" applyAlignment="1">
      <alignment horizontal="center" wrapText="1"/>
    </xf>
    <xf numFmtId="0" fontId="150" fillId="6" borderId="51" xfId="1" applyFont="1" applyFill="1" applyBorder="1" applyAlignment="1">
      <alignment horizontal="center" wrapText="1"/>
    </xf>
    <xf numFmtId="0" fontId="153" fillId="6" borderId="16" xfId="2" applyFont="1" applyFill="1" applyBorder="1" applyAlignment="1">
      <alignment horizontal="center" vertical="center" wrapText="1"/>
    </xf>
    <xf numFmtId="0" fontId="153" fillId="6" borderId="131" xfId="2" applyFont="1" applyFill="1" applyBorder="1" applyAlignment="1">
      <alignment horizontal="center" vertical="center" wrapText="1"/>
    </xf>
    <xf numFmtId="168" fontId="33" fillId="6" borderId="4" xfId="2" applyNumberFormat="1" applyFont="1" applyFill="1" applyBorder="1" applyAlignment="1">
      <alignment horizontal="left" vertical="center"/>
    </xf>
    <xf numFmtId="0" fontId="371" fillId="90" borderId="4" xfId="3" applyFont="1" applyFill="1" applyBorder="1" applyAlignment="1" applyProtection="1">
      <alignment horizontal="center" vertical="center"/>
      <protection locked="0"/>
    </xf>
    <xf numFmtId="0" fontId="371" fillId="90" borderId="8" xfId="3" applyFont="1" applyFill="1" applyBorder="1" applyAlignment="1" applyProtection="1">
      <alignment horizontal="center" vertical="center"/>
      <protection locked="0"/>
    </xf>
    <xf numFmtId="173" fontId="68" fillId="13" borderId="49" xfId="1" applyNumberFormat="1" applyFont="1" applyFill="1" applyBorder="1" applyAlignment="1">
      <alignment horizontal="left" vertical="center"/>
    </xf>
    <xf numFmtId="171" fontId="68" fillId="13" borderId="49" xfId="1" applyNumberFormat="1" applyFont="1" applyFill="1" applyBorder="1" applyAlignment="1">
      <alignment horizontal="center" vertical="center"/>
    </xf>
    <xf numFmtId="0" fontId="155" fillId="6" borderId="49" xfId="1" applyFont="1" applyFill="1" applyBorder="1" applyAlignment="1" applyProtection="1">
      <alignment horizontal="center" vertical="center"/>
      <protection locked="0"/>
    </xf>
    <xf numFmtId="0" fontId="155" fillId="6" borderId="50" xfId="1" applyFont="1" applyFill="1" applyBorder="1" applyAlignment="1" applyProtection="1">
      <alignment horizontal="center" vertical="center"/>
      <protection locked="0"/>
    </xf>
    <xf numFmtId="173" fontId="68" fillId="13" borderId="18" xfId="1" applyNumberFormat="1" applyFont="1" applyFill="1" applyBorder="1" applyAlignment="1">
      <alignment horizontal="left" vertical="center"/>
    </xf>
    <xf numFmtId="171" fontId="68" fillId="13" borderId="18" xfId="1" applyNumberFormat="1" applyFont="1" applyFill="1" applyBorder="1" applyAlignment="1">
      <alignment horizontal="center" vertical="center"/>
    </xf>
    <xf numFmtId="0" fontId="221" fillId="17" borderId="54" xfId="1" applyFont="1" applyFill="1" applyBorder="1" applyAlignment="1">
      <alignment horizontal="center" vertical="center" wrapText="1"/>
    </xf>
    <xf numFmtId="0" fontId="221" fillId="17" borderId="53" xfId="1" applyFont="1" applyFill="1" applyBorder="1" applyAlignment="1">
      <alignment horizontal="center" vertical="center" wrapText="1"/>
    </xf>
    <xf numFmtId="0" fontId="221" fillId="17" borderId="55" xfId="1" applyFont="1" applyFill="1" applyBorder="1" applyAlignment="1">
      <alignment horizontal="center" vertical="center" wrapText="1"/>
    </xf>
    <xf numFmtId="0" fontId="33" fillId="6" borderId="5" xfId="1" applyFont="1" applyFill="1" applyBorder="1" applyAlignment="1">
      <alignment horizontal="center" wrapText="1"/>
    </xf>
    <xf numFmtId="0" fontId="33" fillId="6" borderId="51" xfId="1" applyFont="1" applyFill="1" applyBorder="1" applyAlignment="1">
      <alignment horizontal="center" wrapText="1"/>
    </xf>
    <xf numFmtId="0" fontId="66" fillId="6" borderId="16" xfId="2" applyFont="1" applyFill="1" applyBorder="1" applyAlignment="1">
      <alignment horizontal="center" vertical="center" wrapText="1"/>
    </xf>
    <xf numFmtId="0" fontId="66" fillId="6" borderId="36" xfId="2" applyFont="1" applyFill="1" applyBorder="1" applyAlignment="1">
      <alignment horizontal="center" vertical="center" wrapText="1"/>
    </xf>
    <xf numFmtId="171" fontId="67" fillId="13" borderId="18" xfId="1" applyNumberFormat="1" applyFont="1" applyFill="1" applyBorder="1" applyAlignment="1">
      <alignment horizontal="center" vertical="center"/>
    </xf>
    <xf numFmtId="0" fontId="68" fillId="17" borderId="54" xfId="1" applyFont="1" applyFill="1" applyBorder="1" applyAlignment="1">
      <alignment horizontal="center" vertical="center" wrapText="1"/>
    </xf>
    <xf numFmtId="0" fontId="68" fillId="17" borderId="53" xfId="1" applyFont="1" applyFill="1" applyBorder="1" applyAlignment="1">
      <alignment horizontal="center" vertical="center" wrapText="1"/>
    </xf>
    <xf numFmtId="0" fontId="68" fillId="17" borderId="55" xfId="1" applyFont="1" applyFill="1" applyBorder="1" applyAlignment="1">
      <alignment horizontal="center" vertical="center" wrapText="1"/>
    </xf>
    <xf numFmtId="0" fontId="209" fillId="15" borderId="23" xfId="3" applyFont="1" applyFill="1" applyBorder="1" applyAlignment="1">
      <alignment horizontal="center" vertical="center" textRotation="90"/>
    </xf>
    <xf numFmtId="0" fontId="209" fillId="15" borderId="10" xfId="3" applyFont="1" applyFill="1" applyBorder="1" applyAlignment="1">
      <alignment horizontal="center" vertical="center" textRotation="90"/>
    </xf>
    <xf numFmtId="0" fontId="220" fillId="17" borderId="49" xfId="1" applyFont="1" applyFill="1" applyBorder="1" applyAlignment="1" applyProtection="1">
      <alignment horizontal="center" vertical="center"/>
      <protection locked="0"/>
    </xf>
    <xf numFmtId="0" fontId="220" fillId="17" borderId="50" xfId="1" applyFont="1" applyFill="1" applyBorder="1" applyAlignment="1" applyProtection="1">
      <alignment horizontal="center" vertical="center"/>
      <protection locked="0"/>
    </xf>
    <xf numFmtId="0" fontId="155" fillId="17" borderId="49" xfId="1" applyFont="1" applyFill="1" applyBorder="1" applyAlignment="1" applyProtection="1">
      <alignment horizontal="center" vertical="center"/>
      <protection locked="0"/>
    </xf>
    <xf numFmtId="0" fontId="155" fillId="17" borderId="50" xfId="1" applyFont="1" applyFill="1" applyBorder="1" applyAlignment="1" applyProtection="1">
      <alignment horizontal="center" vertical="center"/>
      <protection locked="0"/>
    </xf>
    <xf numFmtId="164" fontId="50" fillId="6" borderId="2" xfId="1" applyNumberFormat="1" applyFont="1" applyFill="1" applyBorder="1" applyAlignment="1">
      <alignment horizontal="center" vertical="center"/>
    </xf>
    <xf numFmtId="164" fontId="50" fillId="6" borderId="68" xfId="1" applyNumberFormat="1" applyFont="1" applyFill="1" applyBorder="1" applyAlignment="1">
      <alignment horizontal="center" vertical="center"/>
    </xf>
    <xf numFmtId="0" fontId="68" fillId="0" borderId="27" xfId="1" applyFont="1" applyBorder="1" applyAlignment="1">
      <alignment horizontal="center" vertical="center" wrapText="1"/>
    </xf>
    <xf numFmtId="0" fontId="68" fillId="0" borderId="28" xfId="1" applyFont="1" applyBorder="1" applyAlignment="1">
      <alignment horizontal="center" vertical="center" wrapText="1"/>
    </xf>
    <xf numFmtId="0" fontId="68" fillId="0" borderId="29" xfId="1" applyFont="1" applyBorder="1" applyAlignment="1">
      <alignment horizontal="center" vertical="center" wrapText="1"/>
    </xf>
    <xf numFmtId="0" fontId="33" fillId="6" borderId="86" xfId="1" applyFont="1" applyFill="1" applyBorder="1" applyAlignment="1">
      <alignment horizontal="right" vertical="center" wrapText="1"/>
    </xf>
    <xf numFmtId="0" fontId="33" fillId="6" borderId="87" xfId="1" applyFont="1" applyFill="1" applyBorder="1" applyAlignment="1">
      <alignment horizontal="right" vertical="center" wrapText="1"/>
    </xf>
    <xf numFmtId="0" fontId="68" fillId="6" borderId="67" xfId="1" applyFont="1" applyFill="1" applyBorder="1" applyAlignment="1">
      <alignment horizontal="center" vertical="center"/>
    </xf>
    <xf numFmtId="171" fontId="50" fillId="21" borderId="0" xfId="1" applyNumberFormat="1" applyFont="1" applyFill="1" applyAlignment="1">
      <alignment horizontal="center" vertical="center"/>
    </xf>
    <xf numFmtId="0" fontId="179" fillId="0" borderId="133" xfId="2" applyFont="1" applyBorder="1" applyAlignment="1">
      <alignment horizontal="center" vertical="center"/>
    </xf>
    <xf numFmtId="0" fontId="179" fillId="0" borderId="134" xfId="2" applyFont="1" applyBorder="1" applyAlignment="1">
      <alignment horizontal="center" vertical="center"/>
    </xf>
    <xf numFmtId="0" fontId="179" fillId="0" borderId="135" xfId="2" applyFont="1" applyBorder="1" applyAlignment="1">
      <alignment horizontal="center" vertical="center"/>
    </xf>
    <xf numFmtId="173" fontId="50" fillId="21" borderId="0" xfId="1" applyNumberFormat="1" applyFont="1" applyFill="1" applyAlignment="1">
      <alignment horizontal="center" vertical="center"/>
    </xf>
    <xf numFmtId="0" fontId="150" fillId="6" borderId="144" xfId="2" applyFont="1" applyFill="1" applyBorder="1" applyAlignment="1">
      <alignment horizontal="center" vertical="center"/>
    </xf>
    <xf numFmtId="20" fontId="206" fillId="14" borderId="145" xfId="1" applyNumberFormat="1" applyFont="1" applyFill="1" applyBorder="1" applyAlignment="1">
      <alignment horizontal="center" vertical="center" wrapText="1"/>
    </xf>
    <xf numFmtId="164" fontId="208" fillId="14" borderId="74" xfId="1" applyNumberFormat="1" applyFont="1" applyFill="1" applyBorder="1" applyAlignment="1">
      <alignment horizontal="center" vertical="center"/>
    </xf>
    <xf numFmtId="171" fontId="50" fillId="14" borderId="74" xfId="1" applyNumberFormat="1" applyFont="1" applyFill="1" applyBorder="1" applyAlignment="1">
      <alignment horizontal="center" vertical="center"/>
    </xf>
    <xf numFmtId="171" fontId="50" fillId="14" borderId="76" xfId="1" applyNumberFormat="1" applyFont="1" applyFill="1" applyBorder="1" applyAlignment="1">
      <alignment horizontal="center" vertical="center"/>
    </xf>
    <xf numFmtId="0" fontId="179" fillId="0" borderId="144" xfId="2" applyFont="1" applyBorder="1" applyAlignment="1">
      <alignment horizontal="center" vertical="center"/>
    </xf>
    <xf numFmtId="0" fontId="179" fillId="0" borderId="49" xfId="2" applyFont="1" applyBorder="1" applyAlignment="1">
      <alignment horizontal="center" vertical="center"/>
    </xf>
    <xf numFmtId="0" fontId="179" fillId="0" borderId="145" xfId="2" applyFont="1" applyBorder="1" applyAlignment="1">
      <alignment horizontal="center" vertical="center"/>
    </xf>
    <xf numFmtId="0" fontId="145" fillId="19" borderId="0" xfId="3" applyFont="1" applyFill="1" applyAlignment="1" applyProtection="1">
      <alignment horizontal="center" vertical="center"/>
      <protection locked="0"/>
    </xf>
    <xf numFmtId="0" fontId="68" fillId="0" borderId="11" xfId="3" applyFont="1" applyBorder="1" applyAlignment="1" applyProtection="1">
      <alignment horizontal="left" vertical="center"/>
      <protection locked="0"/>
    </xf>
    <xf numFmtId="193" fontId="356" fillId="8" borderId="0" xfId="58" applyNumberFormat="1" applyFont="1" applyFill="1" applyAlignment="1">
      <alignment horizontal="left" vertical="center"/>
    </xf>
    <xf numFmtId="196" fontId="365" fillId="105" borderId="0" xfId="57" applyNumberFormat="1" applyFont="1" applyFill="1" applyAlignment="1">
      <alignment horizontal="center" vertical="center"/>
    </xf>
    <xf numFmtId="14" fontId="363" fillId="8" borderId="0" xfId="33" applyNumberFormat="1" applyFont="1" applyFill="1" applyAlignment="1">
      <alignment horizontal="center"/>
    </xf>
    <xf numFmtId="14" fontId="321" fillId="8" borderId="0" xfId="58" applyNumberFormat="1" applyFont="1" applyFill="1" applyAlignment="1">
      <alignment horizontal="center" vertical="center"/>
    </xf>
    <xf numFmtId="193" fontId="321" fillId="8" borderId="0" xfId="58" applyNumberFormat="1" applyFont="1" applyFill="1" applyAlignment="1">
      <alignment horizontal="center" vertical="center"/>
    </xf>
    <xf numFmtId="14" fontId="32" fillId="8" borderId="0" xfId="33" applyNumberFormat="1" applyFont="1" applyFill="1" applyAlignment="1">
      <alignment horizontal="center"/>
    </xf>
    <xf numFmtId="0" fontId="356" fillId="8" borderId="0" xfId="58" applyFont="1" applyFill="1" applyAlignment="1">
      <alignment horizontal="center" vertical="center"/>
    </xf>
    <xf numFmtId="0" fontId="177" fillId="92" borderId="303" xfId="57" applyFont="1" applyFill="1" applyBorder="1" applyAlignment="1">
      <alignment horizontal="right" vertical="center"/>
    </xf>
    <xf numFmtId="0" fontId="177" fillId="92" borderId="245" xfId="57" applyFont="1" applyFill="1" applyBorder="1" applyAlignment="1">
      <alignment horizontal="right" vertical="center"/>
    </xf>
    <xf numFmtId="49" fontId="402" fillId="0" borderId="304" xfId="7" applyNumberFormat="1" applyFont="1" applyBorder="1" applyAlignment="1">
      <alignment horizontal="left" vertical="center"/>
    </xf>
    <xf numFmtId="49" fontId="402" fillId="0" borderId="311" xfId="7" applyNumberFormat="1" applyFont="1" applyBorder="1" applyAlignment="1">
      <alignment horizontal="left" vertical="center"/>
    </xf>
    <xf numFmtId="49" fontId="402" fillId="0" borderId="0" xfId="7" applyNumberFormat="1" applyFont="1" applyBorder="1" applyAlignment="1">
      <alignment horizontal="left" vertical="center"/>
    </xf>
    <xf numFmtId="49" fontId="402" fillId="0" borderId="131" xfId="7" applyNumberFormat="1" applyFont="1" applyBorder="1" applyAlignment="1">
      <alignment horizontal="left" vertical="center"/>
    </xf>
    <xf numFmtId="193" fontId="363" fillId="8" borderId="0" xfId="57" applyNumberFormat="1" applyFont="1" applyFill="1" applyAlignment="1">
      <alignment horizontal="center" vertical="center"/>
    </xf>
    <xf numFmtId="194" fontId="363" fillId="119" borderId="0" xfId="58" applyNumberFormat="1" applyFont="1" applyFill="1" applyAlignment="1">
      <alignment horizontal="center" vertical="center"/>
    </xf>
    <xf numFmtId="14" fontId="363" fillId="8" borderId="0" xfId="57" applyNumberFormat="1" applyFont="1" applyFill="1" applyAlignment="1">
      <alignment horizontal="center" vertical="center"/>
    </xf>
    <xf numFmtId="49" fontId="164" fillId="13" borderId="304" xfId="57" applyNumberFormat="1" applyFont="1" applyFill="1" applyBorder="1" applyAlignment="1">
      <alignment horizontal="center" vertical="center"/>
    </xf>
    <xf numFmtId="49" fontId="164" fillId="13" borderId="249" xfId="57" applyNumberFormat="1" applyFont="1" applyFill="1" applyBorder="1" applyAlignment="1">
      <alignment horizontal="center" vertical="center"/>
    </xf>
    <xf numFmtId="49" fontId="401" fillId="13" borderId="305" xfId="58" quotePrefix="1" applyNumberFormat="1" applyFont="1" applyFill="1" applyBorder="1" applyAlignment="1">
      <alignment horizontal="center" vertical="center"/>
    </xf>
    <xf numFmtId="49" fontId="401" fillId="13" borderId="308" xfId="58" quotePrefix="1" applyNumberFormat="1" applyFont="1" applyFill="1" applyBorder="1" applyAlignment="1">
      <alignment horizontal="center" vertical="center"/>
    </xf>
    <xf numFmtId="49" fontId="401" fillId="13" borderId="306" xfId="58" quotePrefix="1" applyNumberFormat="1" applyFont="1" applyFill="1" applyBorder="1" applyAlignment="1">
      <alignment horizontal="center" vertical="center"/>
    </xf>
    <xf numFmtId="49" fontId="401" fillId="13" borderId="309" xfId="58" quotePrefix="1" applyNumberFormat="1" applyFont="1" applyFill="1" applyBorder="1" applyAlignment="1">
      <alignment horizontal="center" vertical="center"/>
    </xf>
    <xf numFmtId="49" fontId="400" fillId="13" borderId="307" xfId="58" quotePrefix="1" applyNumberFormat="1" applyFont="1" applyFill="1" applyBorder="1" applyAlignment="1">
      <alignment horizontal="center" vertical="center"/>
    </xf>
    <xf numFmtId="49" fontId="400" fillId="13" borderId="310" xfId="58" quotePrefix="1" applyNumberFormat="1" applyFont="1" applyFill="1" applyBorder="1" applyAlignment="1">
      <alignment horizontal="center" vertical="center"/>
    </xf>
    <xf numFmtId="49" fontId="400" fillId="13" borderId="306" xfId="58" quotePrefix="1" applyNumberFormat="1" applyFont="1" applyFill="1" applyBorder="1" applyAlignment="1">
      <alignment horizontal="center" vertical="center"/>
    </xf>
    <xf numFmtId="49" fontId="400" fillId="13" borderId="309" xfId="58" quotePrefix="1" applyNumberFormat="1" applyFont="1" applyFill="1" applyBorder="1" applyAlignment="1">
      <alignment horizontal="center" vertical="center"/>
    </xf>
    <xf numFmtId="49" fontId="308" fillId="3" borderId="303" xfId="57" applyNumberFormat="1" applyFont="1" applyFill="1" applyBorder="1" applyAlignment="1">
      <alignment horizontal="center" vertical="center"/>
    </xf>
    <xf numFmtId="49" fontId="308" fillId="3" borderId="248" xfId="57" applyNumberFormat="1" applyFont="1" applyFill="1" applyBorder="1" applyAlignment="1">
      <alignment horizontal="center" vertical="center"/>
    </xf>
    <xf numFmtId="49" fontId="164" fillId="3" borderId="304" xfId="57" applyNumberFormat="1" applyFont="1" applyFill="1" applyBorder="1" applyAlignment="1">
      <alignment horizontal="center" vertical="center"/>
    </xf>
    <xf numFmtId="49" fontId="164" fillId="3" borderId="249" xfId="57" applyNumberFormat="1" applyFont="1" applyFill="1" applyBorder="1" applyAlignment="1">
      <alignment horizontal="center" vertical="center"/>
    </xf>
    <xf numFmtId="49" fontId="164" fillId="13" borderId="303" xfId="57" applyNumberFormat="1" applyFont="1" applyFill="1" applyBorder="1" applyAlignment="1">
      <alignment horizontal="center" vertical="center"/>
    </xf>
    <xf numFmtId="49" fontId="164" fillId="13" borderId="248" xfId="57" applyNumberFormat="1" applyFont="1" applyFill="1" applyBorder="1" applyAlignment="1">
      <alignment horizontal="center" vertical="center"/>
    </xf>
    <xf numFmtId="49" fontId="400" fillId="13" borderId="306" xfId="58" applyNumberFormat="1" applyFont="1" applyFill="1" applyBorder="1" applyAlignment="1">
      <alignment horizontal="center" vertical="center"/>
    </xf>
    <xf numFmtId="49" fontId="400" fillId="13" borderId="309" xfId="58" applyNumberFormat="1" applyFont="1" applyFill="1" applyBorder="1" applyAlignment="1">
      <alignment horizontal="center" vertical="center"/>
    </xf>
    <xf numFmtId="49" fontId="400" fillId="13" borderId="307" xfId="58" applyNumberFormat="1" applyFont="1" applyFill="1" applyBorder="1" applyAlignment="1">
      <alignment horizontal="center" vertical="center"/>
    </xf>
    <xf numFmtId="49" fontId="400" fillId="13" borderId="310" xfId="58" applyNumberFormat="1" applyFont="1" applyFill="1" applyBorder="1" applyAlignment="1">
      <alignment horizontal="center" vertical="center"/>
    </xf>
    <xf numFmtId="49" fontId="400" fillId="3" borderId="164" xfId="58" applyNumberFormat="1" applyFont="1" applyFill="1" applyBorder="1" applyAlignment="1">
      <alignment horizontal="center" vertical="center"/>
    </xf>
    <xf numFmtId="49" fontId="400" fillId="3" borderId="131" xfId="58" applyNumberFormat="1" applyFont="1" applyFill="1" applyBorder="1" applyAlignment="1">
      <alignment horizontal="center" vertical="center"/>
    </xf>
    <xf numFmtId="49" fontId="308" fillId="3" borderId="245" xfId="57" applyNumberFormat="1" applyFont="1" applyFill="1" applyBorder="1" applyAlignment="1">
      <alignment horizontal="center" vertical="center"/>
    </xf>
    <xf numFmtId="49" fontId="164" fillId="3" borderId="0" xfId="57" applyNumberFormat="1" applyFont="1" applyFill="1" applyAlignment="1">
      <alignment horizontal="center" vertical="center"/>
    </xf>
    <xf numFmtId="49" fontId="164" fillId="3" borderId="303" xfId="57" applyNumberFormat="1" applyFont="1" applyFill="1" applyBorder="1" applyAlignment="1">
      <alignment horizontal="center" vertical="center"/>
    </xf>
    <xf numFmtId="49" fontId="164" fillId="3" borderId="245" xfId="57" applyNumberFormat="1" applyFont="1" applyFill="1" applyBorder="1" applyAlignment="1">
      <alignment horizontal="center" vertical="center"/>
    </xf>
    <xf numFmtId="49" fontId="400" fillId="13" borderId="305" xfId="58" quotePrefix="1" applyNumberFormat="1" applyFont="1" applyFill="1" applyBorder="1" applyAlignment="1">
      <alignment horizontal="center" vertical="center"/>
    </xf>
    <xf numFmtId="49" fontId="400" fillId="13" borderId="308" xfId="58" quotePrefix="1" applyNumberFormat="1" applyFont="1" applyFill="1" applyBorder="1" applyAlignment="1">
      <alignment horizontal="center" vertical="center"/>
    </xf>
    <xf numFmtId="49" fontId="399" fillId="0" borderId="156" xfId="57" applyNumberFormat="1" applyFont="1" applyBorder="1" applyAlignment="1">
      <alignment horizontal="center" vertical="center" wrapText="1"/>
    </xf>
    <xf numFmtId="49" fontId="399" fillId="0" borderId="0" xfId="57" applyNumberFormat="1" applyFont="1" applyAlignment="1">
      <alignment horizontal="center" vertical="center" wrapText="1"/>
    </xf>
    <xf numFmtId="49" fontId="146" fillId="13" borderId="245" xfId="57" applyNumberFormat="1" applyFont="1" applyFill="1" applyBorder="1" applyAlignment="1">
      <alignment horizontal="center" vertical="center"/>
    </xf>
    <xf numFmtId="49" fontId="146" fillId="13" borderId="0" xfId="57" applyNumberFormat="1" applyFont="1" applyFill="1" applyAlignment="1">
      <alignment horizontal="center" vertical="center"/>
    </xf>
    <xf numFmtId="49" fontId="400" fillId="3" borderId="245" xfId="58" applyNumberFormat="1" applyFont="1" applyFill="1" applyBorder="1" applyAlignment="1">
      <alignment horizontal="center" vertical="center"/>
    </xf>
    <xf numFmtId="0" fontId="356" fillId="90" borderId="0" xfId="57" applyFont="1" applyFill="1" applyAlignment="1">
      <alignment horizontal="center" vertical="center" wrapText="1"/>
    </xf>
    <xf numFmtId="49" fontId="398" fillId="55" borderId="49" xfId="33" applyNumberFormat="1" applyFont="1" applyFill="1" applyBorder="1" applyAlignment="1">
      <alignment horizontal="center" vertical="center"/>
    </xf>
    <xf numFmtId="49" fontId="398" fillId="55" borderId="0" xfId="33" applyNumberFormat="1" applyFont="1" applyFill="1" applyAlignment="1">
      <alignment horizontal="center" vertical="center"/>
    </xf>
    <xf numFmtId="49" fontId="164" fillId="3" borderId="153" xfId="57" applyNumberFormat="1" applyFont="1" applyFill="1" applyBorder="1" applyAlignment="1">
      <alignment horizontal="center" vertical="center"/>
    </xf>
    <xf numFmtId="49" fontId="164" fillId="3" borderId="154" xfId="57" applyNumberFormat="1" applyFont="1" applyFill="1" applyBorder="1" applyAlignment="1">
      <alignment horizontal="center" vertical="center"/>
    </xf>
    <xf numFmtId="49" fontId="308" fillId="3" borderId="158" xfId="58" applyNumberFormat="1" applyFont="1" applyFill="1" applyBorder="1" applyAlignment="1">
      <alignment horizontal="center" vertical="center"/>
    </xf>
    <xf numFmtId="49" fontId="308" fillId="3" borderId="300" xfId="58" applyNumberFormat="1" applyFont="1" applyFill="1" applyBorder="1" applyAlignment="1">
      <alignment horizontal="center" vertical="center"/>
    </xf>
    <xf numFmtId="49" fontId="308" fillId="3" borderId="159" xfId="58" applyNumberFormat="1" applyFont="1" applyFill="1" applyBorder="1" applyAlignment="1">
      <alignment horizontal="center" vertical="center"/>
    </xf>
    <xf numFmtId="49" fontId="308" fillId="3" borderId="301" xfId="58" applyNumberFormat="1" applyFont="1" applyFill="1" applyBorder="1" applyAlignment="1">
      <alignment horizontal="center" vertical="center"/>
    </xf>
    <xf numFmtId="49" fontId="308" fillId="3" borderId="160" xfId="58" applyNumberFormat="1" applyFont="1" applyFill="1" applyBorder="1" applyAlignment="1">
      <alignment horizontal="center" vertical="center"/>
    </xf>
    <xf numFmtId="49" fontId="308" fillId="3" borderId="302" xfId="58" applyNumberFormat="1" applyFont="1" applyFill="1" applyBorder="1" applyAlignment="1">
      <alignment horizontal="center" vertical="center"/>
    </xf>
    <xf numFmtId="49" fontId="399" fillId="0" borderId="155" xfId="57" applyNumberFormat="1" applyFont="1" applyBorder="1" applyAlignment="1">
      <alignment horizontal="center" vertical="center" wrapText="1"/>
    </xf>
    <xf numFmtId="49" fontId="399" fillId="0" borderId="245" xfId="57" applyNumberFormat="1" applyFont="1" applyBorder="1" applyAlignment="1">
      <alignment horizontal="center" vertical="center" wrapText="1"/>
    </xf>
    <xf numFmtId="0" fontId="311" fillId="3" borderId="150" xfId="31" applyFont="1" applyFill="1" applyBorder="1" applyAlignment="1">
      <alignment horizontal="center" vertical="center"/>
    </xf>
    <xf numFmtId="0" fontId="311" fillId="3" borderId="212" xfId="31" applyFont="1" applyFill="1" applyBorder="1" applyAlignment="1">
      <alignment horizontal="center" vertical="center"/>
    </xf>
    <xf numFmtId="0" fontId="311" fillId="3" borderId="213" xfId="31" applyFont="1" applyFill="1" applyBorder="1" applyAlignment="1">
      <alignment horizontal="center" vertical="center"/>
    </xf>
    <xf numFmtId="0" fontId="320" fillId="17" borderId="359" xfId="58" applyFont="1" applyFill="1" applyBorder="1" applyAlignment="1">
      <alignment horizontal="center" vertical="center"/>
    </xf>
    <xf numFmtId="0" fontId="320" fillId="17" borderId="0" xfId="58" applyFont="1" applyFill="1" applyAlignment="1">
      <alignment horizontal="center" vertical="center"/>
    </xf>
    <xf numFmtId="0" fontId="316" fillId="4" borderId="184" xfId="58" applyFont="1" applyFill="1" applyBorder="1" applyAlignment="1">
      <alignment horizontal="center" vertical="center"/>
    </xf>
    <xf numFmtId="0" fontId="316" fillId="4" borderId="185" xfId="58" applyFont="1" applyFill="1" applyBorder="1" applyAlignment="1">
      <alignment horizontal="center" vertical="center"/>
    </xf>
    <xf numFmtId="0" fontId="309" fillId="3" borderId="61" xfId="58" applyFont="1" applyFill="1" applyBorder="1" applyAlignment="1">
      <alignment horizontal="center" vertical="center" wrapText="1"/>
    </xf>
    <xf numFmtId="0" fontId="309" fillId="3" borderId="358" xfId="58" applyFont="1" applyFill="1" applyBorder="1" applyAlignment="1">
      <alignment horizontal="center" vertical="center" wrapText="1"/>
    </xf>
    <xf numFmtId="0" fontId="309" fillId="3" borderId="357" xfId="58" applyFont="1" applyFill="1" applyBorder="1" applyAlignment="1">
      <alignment horizontal="center" vertical="center" wrapText="1"/>
    </xf>
    <xf numFmtId="0" fontId="309" fillId="3" borderId="187" xfId="58" applyFont="1" applyFill="1" applyBorder="1" applyAlignment="1">
      <alignment horizontal="center" vertical="center" wrapText="1"/>
    </xf>
    <xf numFmtId="0" fontId="309" fillId="3" borderId="188" xfId="58" applyFont="1" applyFill="1" applyBorder="1" applyAlignment="1">
      <alignment horizontal="center" vertical="center" wrapText="1"/>
    </xf>
    <xf numFmtId="0" fontId="309" fillId="3" borderId="189" xfId="58" applyFont="1" applyFill="1" applyBorder="1" applyAlignment="1">
      <alignment horizontal="center" vertical="center" wrapText="1"/>
    </xf>
    <xf numFmtId="174" fontId="310" fillId="40" borderId="171" xfId="39" applyNumberFormat="1" applyFont="1" applyFill="1" applyBorder="1" applyAlignment="1">
      <alignment horizontal="left" vertical="center"/>
    </xf>
    <xf numFmtId="174" fontId="310" fillId="40" borderId="172" xfId="39" applyNumberFormat="1" applyFont="1" applyFill="1" applyBorder="1" applyAlignment="1">
      <alignment horizontal="left" vertical="center"/>
    </xf>
    <xf numFmtId="174" fontId="310" fillId="40" borderId="0" xfId="39" applyNumberFormat="1" applyFont="1" applyFill="1" applyAlignment="1">
      <alignment horizontal="left" vertical="center"/>
    </xf>
    <xf numFmtId="174" fontId="310" fillId="40" borderId="131" xfId="39" applyNumberFormat="1" applyFont="1" applyFill="1" applyBorder="1" applyAlignment="1">
      <alignment horizontal="left" vertical="center"/>
    </xf>
    <xf numFmtId="0" fontId="2" fillId="69" borderId="131" xfId="58" applyFill="1" applyBorder="1" applyAlignment="1">
      <alignment horizontal="center"/>
    </xf>
    <xf numFmtId="0" fontId="243" fillId="13" borderId="245" xfId="39" applyFont="1" applyFill="1" applyBorder="1" applyAlignment="1">
      <alignment horizontal="center" vertical="center" wrapText="1"/>
    </xf>
    <xf numFmtId="0" fontId="243" fillId="13" borderId="0" xfId="39" applyFont="1" applyFill="1" applyAlignment="1">
      <alignment horizontal="center" vertical="center" wrapText="1"/>
    </xf>
    <xf numFmtId="0" fontId="243" fillId="13" borderId="131" xfId="39" applyFont="1" applyFill="1" applyBorder="1" applyAlignment="1">
      <alignment horizontal="center" vertical="center" wrapText="1"/>
    </xf>
    <xf numFmtId="0" fontId="296" fillId="13" borderId="245" xfId="39" applyFont="1" applyFill="1" applyBorder="1" applyAlignment="1">
      <alignment horizontal="center" vertical="center" wrapText="1"/>
    </xf>
    <xf numFmtId="0" fontId="296" fillId="13" borderId="0" xfId="39" applyFont="1" applyFill="1" applyAlignment="1">
      <alignment horizontal="center" vertical="center" wrapText="1"/>
    </xf>
    <xf numFmtId="0" fontId="296" fillId="13" borderId="131" xfId="39" applyFont="1" applyFill="1" applyBorder="1" applyAlignment="1">
      <alignment horizontal="center" vertical="center" wrapText="1"/>
    </xf>
    <xf numFmtId="0" fontId="233" fillId="115" borderId="245" xfId="33" applyFont="1" applyFill="1" applyBorder="1" applyAlignment="1">
      <alignment horizontal="left" vertical="center"/>
    </xf>
    <xf numFmtId="0" fontId="233" fillId="115" borderId="0" xfId="33" applyFont="1" applyFill="1" applyAlignment="1">
      <alignment horizontal="left" vertical="center"/>
    </xf>
    <xf numFmtId="0" fontId="233" fillId="115" borderId="131" xfId="33" applyFont="1" applyFill="1" applyBorder="1" applyAlignment="1">
      <alignment horizontal="left" vertical="center"/>
    </xf>
    <xf numFmtId="0" fontId="297" fillId="3" borderId="0" xfId="33" applyFont="1" applyFill="1" applyAlignment="1">
      <alignment horizontal="center" vertical="center"/>
    </xf>
    <xf numFmtId="174" fontId="259" fillId="4" borderId="0" xfId="39" applyNumberFormat="1" applyFont="1" applyFill="1" applyAlignment="1">
      <alignment horizontal="center" vertical="center"/>
    </xf>
    <xf numFmtId="0" fontId="233" fillId="116" borderId="245" xfId="33" applyFont="1" applyFill="1" applyBorder="1" applyAlignment="1">
      <alignment horizontal="center" vertical="center"/>
    </xf>
    <xf numFmtId="0" fontId="233" fillId="116" borderId="0" xfId="33" applyFont="1" applyFill="1" applyAlignment="1">
      <alignment horizontal="center" vertical="center"/>
    </xf>
    <xf numFmtId="0" fontId="233" fillId="116" borderId="131" xfId="33" applyFont="1" applyFill="1" applyBorder="1" applyAlignment="1">
      <alignment horizontal="center" vertical="center"/>
    </xf>
    <xf numFmtId="0" fontId="315" fillId="3" borderId="0" xfId="33" applyFont="1" applyFill="1" applyAlignment="1">
      <alignment horizontal="center" vertical="center"/>
    </xf>
    <xf numFmtId="0" fontId="250" fillId="114" borderId="49" xfId="31" applyFont="1" applyFill="1" applyBorder="1" applyAlignment="1">
      <alignment horizontal="center" vertical="center"/>
    </xf>
    <xf numFmtId="0" fontId="250" fillId="114" borderId="0" xfId="31" applyFont="1" applyFill="1" applyAlignment="1">
      <alignment horizontal="center" vertical="center"/>
    </xf>
    <xf numFmtId="0" fontId="243" fillId="98" borderId="144" xfId="33" applyFont="1" applyFill="1" applyBorder="1" applyAlignment="1" applyProtection="1">
      <alignment horizontal="center" vertical="center" wrapText="1"/>
      <protection hidden="1"/>
    </xf>
    <xf numFmtId="0" fontId="243" fillId="98" borderId="49" xfId="33" applyFont="1" applyFill="1" applyBorder="1" applyAlignment="1" applyProtection="1">
      <alignment horizontal="center" vertical="center" wrapText="1"/>
      <protection hidden="1"/>
    </xf>
    <xf numFmtId="0" fontId="243" fillId="98" borderId="245" xfId="33" applyFont="1" applyFill="1" applyBorder="1" applyAlignment="1" applyProtection="1">
      <alignment horizontal="center" vertical="center" wrapText="1"/>
      <protection hidden="1"/>
    </xf>
    <xf numFmtId="0" fontId="243" fillId="98" borderId="0" xfId="33" applyFont="1" applyFill="1" applyAlignment="1" applyProtection="1">
      <alignment horizontal="center" vertical="center" wrapText="1"/>
      <protection hidden="1"/>
    </xf>
    <xf numFmtId="0" fontId="231" fillId="98" borderId="145" xfId="31" applyFont="1" applyFill="1" applyBorder="1" applyAlignment="1">
      <alignment horizontal="center" vertical="center"/>
    </xf>
    <xf numFmtId="0" fontId="231" fillId="98" borderId="131" xfId="31" applyFont="1" applyFill="1" applyBorder="1" applyAlignment="1">
      <alignment horizontal="center" vertical="center"/>
    </xf>
    <xf numFmtId="0" fontId="259" fillId="4" borderId="184" xfId="58" applyFont="1" applyFill="1" applyBorder="1" applyAlignment="1">
      <alignment horizontal="center" vertical="center"/>
    </xf>
    <xf numFmtId="0" fontId="259" fillId="4" borderId="185" xfId="58" applyFont="1" applyFill="1" applyBorder="1" applyAlignment="1">
      <alignment horizontal="center" vertical="center"/>
    </xf>
    <xf numFmtId="0" fontId="309" fillId="3" borderId="4" xfId="58" applyFont="1" applyFill="1" applyBorder="1" applyAlignment="1">
      <alignment horizontal="center" vertical="center" wrapText="1"/>
    </xf>
    <xf numFmtId="0" fontId="257" fillId="0" borderId="204" xfId="31" applyFont="1" applyBorder="1" applyAlignment="1" applyProtection="1">
      <alignment horizontal="center" vertical="center"/>
      <protection locked="0"/>
    </xf>
    <xf numFmtId="0" fontId="257" fillId="0" borderId="0" xfId="31" applyFont="1" applyAlignment="1" applyProtection="1">
      <alignment horizontal="center" vertical="center"/>
      <protection locked="0"/>
    </xf>
    <xf numFmtId="0" fontId="257" fillId="0" borderId="290" xfId="31" applyFont="1" applyBorder="1" applyAlignment="1" applyProtection="1">
      <alignment horizontal="center" vertical="center"/>
      <protection locked="0"/>
    </xf>
    <xf numFmtId="0" fontId="233" fillId="13" borderId="0" xfId="31" applyFont="1" applyFill="1" applyAlignment="1">
      <alignment horizontal="center" vertical="center"/>
    </xf>
    <xf numFmtId="0" fontId="297" fillId="3" borderId="207" xfId="33" applyFont="1" applyFill="1" applyBorder="1" applyAlignment="1">
      <alignment horizontal="center" vertical="center"/>
    </xf>
    <xf numFmtId="188" fontId="292" fillId="13" borderId="245" xfId="48" applyNumberFormat="1" applyFont="1" applyFill="1" applyBorder="1" applyAlignment="1">
      <alignment horizontal="center" vertical="center"/>
    </xf>
    <xf numFmtId="188" fontId="292" fillId="13" borderId="0" xfId="48" applyNumberFormat="1" applyFont="1" applyFill="1" applyAlignment="1">
      <alignment horizontal="center" vertical="center"/>
    </xf>
    <xf numFmtId="189" fontId="292" fillId="13" borderId="0" xfId="48" applyNumberFormat="1" applyFont="1" applyFill="1" applyAlignment="1">
      <alignment horizontal="center" vertical="center"/>
    </xf>
    <xf numFmtId="188" fontId="292" fillId="13" borderId="245" xfId="48" applyNumberFormat="1" applyFont="1" applyFill="1" applyBorder="1" applyAlignment="1">
      <alignment horizontal="left" vertical="center" wrapText="1"/>
    </xf>
    <xf numFmtId="188" fontId="292" fillId="13" borderId="0" xfId="48" applyNumberFormat="1" applyFont="1" applyFill="1" applyAlignment="1">
      <alignment horizontal="left" vertical="center" wrapText="1"/>
    </xf>
    <xf numFmtId="188" fontId="292" fillId="13" borderId="131" xfId="48" applyNumberFormat="1" applyFont="1" applyFill="1" applyBorder="1" applyAlignment="1">
      <alignment horizontal="left" vertical="center" wrapText="1"/>
    </xf>
    <xf numFmtId="188" fontId="292" fillId="13" borderId="150" xfId="48" applyNumberFormat="1" applyFont="1" applyFill="1" applyBorder="1" applyAlignment="1">
      <alignment horizontal="left" vertical="center" wrapText="1"/>
    </xf>
    <xf numFmtId="188" fontId="292" fillId="13" borderId="212" xfId="48" applyNumberFormat="1" applyFont="1" applyFill="1" applyBorder="1" applyAlignment="1">
      <alignment horizontal="left" vertical="center" wrapText="1"/>
    </xf>
    <xf numFmtId="188" fontId="292" fillId="13" borderId="213" xfId="48" applyNumberFormat="1" applyFont="1" applyFill="1" applyBorder="1" applyAlignment="1">
      <alignment horizontal="left" vertical="center" wrapText="1"/>
    </xf>
    <xf numFmtId="0" fontId="256" fillId="12" borderId="207" xfId="33" applyFont="1" applyFill="1" applyBorder="1" applyAlignment="1" applyProtection="1">
      <alignment horizontal="center" vertical="center"/>
      <protection hidden="1"/>
    </xf>
    <xf numFmtId="188" fontId="259" fillId="104" borderId="245" xfId="48" applyNumberFormat="1" applyFont="1" applyFill="1" applyBorder="1" applyAlignment="1">
      <alignment horizontal="center" vertical="center"/>
    </xf>
    <xf numFmtId="188" fontId="259" fillId="104" borderId="0" xfId="48" applyNumberFormat="1" applyFont="1" applyFill="1" applyAlignment="1">
      <alignment horizontal="center" vertical="center"/>
    </xf>
    <xf numFmtId="189" fontId="262" fillId="14" borderId="0" xfId="48" applyNumberFormat="1" applyFont="1" applyFill="1" applyAlignment="1">
      <alignment horizontal="center" vertical="center"/>
    </xf>
    <xf numFmtId="2" fontId="232" fillId="13" borderId="0" xfId="48" applyNumberFormat="1" applyFont="1" applyFill="1" applyAlignment="1">
      <alignment horizontal="center" vertical="center"/>
    </xf>
    <xf numFmtId="0" fontId="291" fillId="13" borderId="0" xfId="48" applyFont="1" applyFill="1" applyAlignment="1">
      <alignment horizontal="left" vertical="center"/>
    </xf>
    <xf numFmtId="0" fontId="291" fillId="13" borderId="131" xfId="48" applyFont="1" applyFill="1" applyBorder="1" applyAlignment="1">
      <alignment horizontal="left" vertical="center"/>
    </xf>
    <xf numFmtId="188" fontId="232" fillId="24" borderId="245" xfId="48" applyNumberFormat="1" applyFont="1" applyFill="1" applyBorder="1" applyAlignment="1">
      <alignment horizontal="center" vertical="center"/>
    </xf>
    <xf numFmtId="188" fontId="232" fillId="24" borderId="0" xfId="48" applyNumberFormat="1" applyFont="1" applyFill="1" applyAlignment="1">
      <alignment horizontal="center" vertical="center"/>
    </xf>
    <xf numFmtId="188" fontId="232" fillId="24" borderId="131" xfId="48" applyNumberFormat="1" applyFont="1" applyFill="1" applyBorder="1" applyAlignment="1">
      <alignment horizontal="center" vertical="center"/>
    </xf>
    <xf numFmtId="174" fontId="284" fillId="13" borderId="204" xfId="48" applyNumberFormat="1" applyFont="1" applyFill="1" applyBorder="1" applyAlignment="1">
      <alignment horizontal="center" vertical="center"/>
    </xf>
    <xf numFmtId="174" fontId="284" fillId="13" borderId="0" xfId="48" applyNumberFormat="1" applyFont="1" applyFill="1" applyAlignment="1">
      <alignment horizontal="center" vertical="center"/>
    </xf>
    <xf numFmtId="0" fontId="284" fillId="13" borderId="0" xfId="48" applyFont="1" applyFill="1" applyAlignment="1">
      <alignment horizontal="center" vertical="center"/>
    </xf>
    <xf numFmtId="0" fontId="233" fillId="13" borderId="0" xfId="48" applyFont="1" applyFill="1" applyAlignment="1">
      <alignment horizontal="right" vertical="center"/>
    </xf>
    <xf numFmtId="0" fontId="290" fillId="104" borderId="144" xfId="47" applyFont="1" applyFill="1" applyBorder="1" applyAlignment="1">
      <alignment horizontal="center" vertical="center" wrapText="1"/>
    </xf>
    <xf numFmtId="0" fontId="290" fillId="104" borderId="49" xfId="47" applyFont="1" applyFill="1" applyBorder="1" applyAlignment="1">
      <alignment horizontal="center" vertical="center" wrapText="1"/>
    </xf>
    <xf numFmtId="0" fontId="290" fillId="104" borderId="245" xfId="47" applyFont="1" applyFill="1" applyBorder="1" applyAlignment="1">
      <alignment horizontal="center" vertical="center" wrapText="1"/>
    </xf>
    <xf numFmtId="0" fontId="290" fillId="104" borderId="0" xfId="47" applyFont="1" applyFill="1" applyAlignment="1">
      <alignment horizontal="center" vertical="center" wrapText="1"/>
    </xf>
    <xf numFmtId="0" fontId="263" fillId="14" borderId="49" xfId="48" applyFont="1" applyFill="1" applyBorder="1" applyAlignment="1">
      <alignment horizontal="center" vertical="center" wrapText="1"/>
    </xf>
    <xf numFmtId="0" fontId="263" fillId="14" borderId="0" xfId="48" applyFont="1" applyFill="1" applyAlignment="1">
      <alignment horizontal="center" vertical="center" wrapText="1"/>
    </xf>
    <xf numFmtId="0" fontId="246" fillId="13" borderId="49" xfId="48" applyFont="1" applyFill="1" applyBorder="1" applyAlignment="1">
      <alignment horizontal="center" vertical="center" wrapText="1"/>
    </xf>
    <xf numFmtId="0" fontId="246" fillId="13" borderId="0" xfId="48" applyFont="1" applyFill="1" applyAlignment="1">
      <alignment horizontal="center" vertical="center" wrapText="1"/>
    </xf>
    <xf numFmtId="0" fontId="255" fillId="110" borderId="49" xfId="47" applyFont="1" applyFill="1" applyBorder="1" applyAlignment="1">
      <alignment horizontal="center" vertical="center"/>
    </xf>
    <xf numFmtId="0" fontId="255" fillId="110" borderId="145" xfId="47" applyFont="1" applyFill="1" applyBorder="1" applyAlignment="1">
      <alignment horizontal="center" vertical="center"/>
    </xf>
    <xf numFmtId="0" fontId="288" fillId="13" borderId="204" xfId="47" applyFont="1" applyFill="1" applyBorder="1" applyAlignment="1">
      <alignment horizontal="center" vertical="center" wrapText="1"/>
    </xf>
    <xf numFmtId="0" fontId="288" fillId="13" borderId="0" xfId="47" applyFont="1" applyFill="1" applyAlignment="1">
      <alignment horizontal="center" vertical="center" wrapText="1"/>
    </xf>
    <xf numFmtId="0" fontId="288" fillId="13" borderId="0" xfId="48" applyFont="1" applyFill="1" applyAlignment="1">
      <alignment horizontal="center" vertical="center" wrapText="1"/>
    </xf>
    <xf numFmtId="0" fontId="233" fillId="13" borderId="0" xfId="48" applyFont="1" applyFill="1" applyAlignment="1">
      <alignment horizontal="center" vertical="center"/>
    </xf>
    <xf numFmtId="0" fontId="233" fillId="13" borderId="290" xfId="48" applyFont="1" applyFill="1" applyBorder="1" applyAlignment="1">
      <alignment horizontal="center" wrapText="1"/>
    </xf>
    <xf numFmtId="0" fontId="277" fillId="113" borderId="204" xfId="47" applyFont="1" applyFill="1" applyBorder="1" applyAlignment="1">
      <alignment horizontal="center" vertical="center"/>
    </xf>
    <xf numFmtId="0" fontId="277" fillId="113" borderId="0" xfId="47" applyFont="1" applyFill="1" applyAlignment="1">
      <alignment horizontal="center" vertical="center"/>
    </xf>
    <xf numFmtId="0" fontId="277" fillId="113" borderId="290" xfId="47" applyFont="1" applyFill="1" applyBorder="1" applyAlignment="1">
      <alignment horizontal="center" vertical="center"/>
    </xf>
    <xf numFmtId="0" fontId="277" fillId="113" borderId="0" xfId="47" applyFont="1" applyFill="1" applyAlignment="1">
      <alignment horizontal="left" vertical="center"/>
    </xf>
    <xf numFmtId="0" fontId="277" fillId="113" borderId="290" xfId="47" applyFont="1" applyFill="1" applyBorder="1" applyAlignment="1">
      <alignment horizontal="left" vertical="center"/>
    </xf>
    <xf numFmtId="0" fontId="287" fillId="110" borderId="168" xfId="47" applyFont="1" applyFill="1" applyBorder="1" applyAlignment="1">
      <alignment horizontal="center" vertical="center"/>
    </xf>
    <xf numFmtId="0" fontId="287" fillId="110" borderId="2" xfId="47" applyFont="1" applyFill="1" applyBorder="1" applyAlignment="1">
      <alignment horizontal="center" vertical="center"/>
    </xf>
    <xf numFmtId="0" fontId="287" fillId="110" borderId="119" xfId="47" applyFont="1" applyFill="1" applyBorder="1" applyAlignment="1">
      <alignment horizontal="center" vertical="center"/>
    </xf>
    <xf numFmtId="0" fontId="277" fillId="110" borderId="204" xfId="47" applyFont="1" applyFill="1" applyBorder="1" applyAlignment="1">
      <alignment horizontal="center" vertical="center"/>
    </xf>
    <xf numFmtId="0" fontId="277" fillId="110" borderId="0" xfId="47" applyFont="1" applyFill="1" applyAlignment="1">
      <alignment horizontal="center" vertical="center"/>
    </xf>
    <xf numFmtId="0" fontId="277" fillId="110" borderId="290" xfId="47" applyFont="1" applyFill="1" applyBorder="1" applyAlignment="1">
      <alignment horizontal="center" vertical="center"/>
    </xf>
    <xf numFmtId="0" fontId="277" fillId="110" borderId="0" xfId="47" applyFont="1" applyFill="1" applyAlignment="1">
      <alignment horizontal="left" vertical="center"/>
    </xf>
    <xf numFmtId="0" fontId="277" fillId="110" borderId="290" xfId="47" applyFont="1" applyFill="1" applyBorder="1" applyAlignment="1">
      <alignment horizontal="left" vertical="center"/>
    </xf>
    <xf numFmtId="0" fontId="233" fillId="90" borderId="204" xfId="47" applyFont="1" applyFill="1" applyBorder="1" applyAlignment="1">
      <alignment horizontal="center" vertical="center"/>
    </xf>
    <xf numFmtId="0" fontId="233" fillId="90" borderId="0" xfId="47" applyFont="1" applyFill="1" applyAlignment="1">
      <alignment horizontal="center" vertical="center"/>
    </xf>
    <xf numFmtId="0" fontId="233" fillId="90" borderId="290" xfId="47" applyFont="1" applyFill="1" applyBorder="1" applyAlignment="1">
      <alignment horizontal="center" vertical="center"/>
    </xf>
    <xf numFmtId="180" fontId="260" fillId="17" borderId="0" xfId="31" applyNumberFormat="1" applyFont="1" applyFill="1" applyAlignment="1">
      <alignment horizontal="center" vertical="center"/>
    </xf>
    <xf numFmtId="180" fontId="260" fillId="17" borderId="131" xfId="31" applyNumberFormat="1" applyFont="1" applyFill="1" applyBorder="1" applyAlignment="1">
      <alignment horizontal="center" vertical="center"/>
    </xf>
    <xf numFmtId="0" fontId="232" fillId="17" borderId="245" xfId="58" applyFont="1" applyFill="1" applyBorder="1" applyAlignment="1">
      <alignment horizontal="right" vertical="center"/>
    </xf>
    <xf numFmtId="1" fontId="232" fillId="17" borderId="0" xfId="58" applyNumberFormat="1" applyFont="1" applyFill="1" applyAlignment="1">
      <alignment horizontal="center" vertical="center"/>
    </xf>
    <xf numFmtId="0" fontId="260" fillId="17" borderId="0" xfId="58" applyFont="1" applyFill="1" applyAlignment="1">
      <alignment horizontal="center" vertical="center"/>
    </xf>
    <xf numFmtId="0" fontId="232" fillId="111" borderId="0" xfId="58" applyFont="1" applyFill="1" applyAlignment="1">
      <alignment horizontal="center" vertical="center"/>
    </xf>
    <xf numFmtId="0" fontId="236" fillId="17" borderId="0" xfId="58" applyFont="1" applyFill="1" applyAlignment="1">
      <alignment horizontal="center" vertical="center"/>
    </xf>
    <xf numFmtId="1" fontId="232" fillId="17" borderId="0" xfId="31" applyNumberFormat="1" applyFont="1" applyFill="1" applyAlignment="1">
      <alignment horizontal="center" vertical="center"/>
    </xf>
    <xf numFmtId="178" fontId="283" fillId="14" borderId="245" xfId="31" applyNumberFormat="1" applyFont="1" applyFill="1" applyBorder="1" applyAlignment="1">
      <alignment horizontal="center" vertical="center" wrapText="1"/>
    </xf>
    <xf numFmtId="178" fontId="283" fillId="14" borderId="0" xfId="31" applyNumberFormat="1" applyFont="1" applyFill="1" applyAlignment="1">
      <alignment horizontal="center" vertical="center" wrapText="1"/>
    </xf>
    <xf numFmtId="178" fontId="284" fillId="13" borderId="0" xfId="31" applyNumberFormat="1" applyFont="1" applyFill="1" applyAlignment="1">
      <alignment horizontal="right" vertical="center" wrapText="1"/>
    </xf>
    <xf numFmtId="180" fontId="261" fillId="4" borderId="0" xfId="31" applyNumberFormat="1" applyFont="1" applyFill="1" applyAlignment="1">
      <alignment horizontal="center" vertical="center"/>
    </xf>
    <xf numFmtId="178" fontId="285" fillId="13" borderId="0" xfId="31" applyNumberFormat="1" applyFont="1" applyFill="1" applyAlignment="1">
      <alignment horizontal="right" vertical="center" wrapText="1"/>
    </xf>
    <xf numFmtId="180" fontId="259" fillId="4" borderId="131" xfId="31" applyNumberFormat="1" applyFont="1" applyFill="1" applyBorder="1" applyAlignment="1">
      <alignment horizontal="center" vertical="center"/>
    </xf>
    <xf numFmtId="0" fontId="233" fillId="111" borderId="245" xfId="58" applyFont="1" applyFill="1" applyBorder="1" applyAlignment="1">
      <alignment horizontal="right" vertical="center" wrapText="1"/>
    </xf>
    <xf numFmtId="0" fontId="233" fillId="111" borderId="0" xfId="58" applyFont="1" applyFill="1" applyAlignment="1">
      <alignment horizontal="right" vertical="center" wrapText="1"/>
    </xf>
    <xf numFmtId="2" fontId="232" fillId="111" borderId="0" xfId="58" applyNumberFormat="1" applyFont="1" applyFill="1" applyAlignment="1">
      <alignment horizontal="center" vertical="center"/>
    </xf>
    <xf numFmtId="178" fontId="279" fillId="13" borderId="0" xfId="31" applyNumberFormat="1" applyFont="1" applyFill="1" applyAlignment="1">
      <alignment horizontal="right" vertical="center" wrapText="1"/>
    </xf>
    <xf numFmtId="0" fontId="265" fillId="98" borderId="144" xfId="58" applyFont="1" applyFill="1" applyBorder="1" applyAlignment="1">
      <alignment horizontal="center" vertical="center"/>
    </xf>
    <xf numFmtId="0" fontId="265" fillId="98" borderId="49" xfId="58" applyFont="1" applyFill="1" applyBorder="1" applyAlignment="1">
      <alignment horizontal="center" vertical="center"/>
    </xf>
    <xf numFmtId="0" fontId="265" fillId="98" borderId="145" xfId="58" applyFont="1" applyFill="1" applyBorder="1" applyAlignment="1">
      <alignment horizontal="center" vertical="center"/>
    </xf>
    <xf numFmtId="0" fontId="150" fillId="13" borderId="245" xfId="58" applyFont="1" applyFill="1" applyBorder="1" applyAlignment="1">
      <alignment horizontal="left" vertical="center" wrapText="1"/>
    </xf>
    <xf numFmtId="0" fontId="150" fillId="13" borderId="0" xfId="58" applyFont="1" applyFill="1" applyAlignment="1">
      <alignment horizontal="left" vertical="center" wrapText="1"/>
    </xf>
    <xf numFmtId="0" fontId="150" fillId="13" borderId="131" xfId="58" applyFont="1" applyFill="1" applyBorder="1" applyAlignment="1">
      <alignment horizontal="left" vertical="center" wrapText="1"/>
    </xf>
    <xf numFmtId="0" fontId="150" fillId="13" borderId="118" xfId="58" applyFont="1" applyFill="1" applyBorder="1" applyAlignment="1">
      <alignment horizontal="left" vertical="center" wrapText="1"/>
    </xf>
    <xf numFmtId="0" fontId="150" fillId="13" borderId="93" xfId="58" applyFont="1" applyFill="1" applyBorder="1" applyAlignment="1">
      <alignment horizontal="left" vertical="center" wrapText="1"/>
    </xf>
    <xf numFmtId="0" fontId="150" fillId="13" borderId="113" xfId="58" applyFont="1" applyFill="1" applyBorder="1" applyAlignment="1">
      <alignment horizontal="left" vertical="center" wrapText="1"/>
    </xf>
    <xf numFmtId="0" fontId="277" fillId="110" borderId="245" xfId="58" applyFont="1" applyFill="1" applyBorder="1" applyAlignment="1">
      <alignment horizontal="center" vertical="center"/>
    </xf>
    <xf numFmtId="178" fontId="246" fillId="13" borderId="0" xfId="31" applyNumberFormat="1" applyFont="1" applyFill="1" applyAlignment="1">
      <alignment horizontal="right" vertical="center" wrapText="1"/>
    </xf>
    <xf numFmtId="0" fontId="2" fillId="13" borderId="204" xfId="58" applyFill="1" applyBorder="1" applyAlignment="1">
      <alignment horizontal="right" vertical="center"/>
    </xf>
    <xf numFmtId="0" fontId="2" fillId="13" borderId="0" xfId="58" applyFill="1" applyAlignment="1">
      <alignment horizontal="right" vertical="center"/>
    </xf>
    <xf numFmtId="0" fontId="51" fillId="110" borderId="144" xfId="47" applyFont="1" applyFill="1" applyBorder="1" applyAlignment="1">
      <alignment horizontal="center" vertical="center" wrapText="1"/>
    </xf>
    <xf numFmtId="0" fontId="51" fillId="110" borderId="49" xfId="47" applyFont="1" applyFill="1" applyBorder="1" applyAlignment="1">
      <alignment horizontal="center" vertical="center" wrapText="1"/>
    </xf>
    <xf numFmtId="0" fontId="51" fillId="110" borderId="145" xfId="47" applyFont="1" applyFill="1" applyBorder="1" applyAlignment="1">
      <alignment horizontal="center" vertical="center" wrapText="1"/>
    </xf>
    <xf numFmtId="0" fontId="216" fillId="13" borderId="245" xfId="47" applyFont="1" applyFill="1" applyBorder="1" applyAlignment="1">
      <alignment horizontal="center" vertical="center" wrapText="1"/>
    </xf>
    <xf numFmtId="0" fontId="216" fillId="13" borderId="0" xfId="47" applyFont="1" applyFill="1" applyAlignment="1">
      <alignment horizontal="center" vertical="center" wrapText="1"/>
    </xf>
    <xf numFmtId="0" fontId="216" fillId="13" borderId="131" xfId="47" applyFont="1" applyFill="1" applyBorder="1" applyAlignment="1">
      <alignment horizontal="center" vertical="center" wrapText="1"/>
    </xf>
    <xf numFmtId="0" fontId="265" fillId="17" borderId="245" xfId="47" applyFont="1" applyFill="1" applyBorder="1" applyAlignment="1">
      <alignment horizontal="center" vertical="center"/>
    </xf>
    <xf numFmtId="0" fontId="265" fillId="17" borderId="0" xfId="47" applyFont="1" applyFill="1" applyAlignment="1">
      <alignment horizontal="center" vertical="center"/>
    </xf>
    <xf numFmtId="0" fontId="265" fillId="17" borderId="131" xfId="47" applyFont="1" applyFill="1" applyBorder="1" applyAlignment="1">
      <alignment horizontal="center" vertical="center"/>
    </xf>
    <xf numFmtId="0" fontId="274" fillId="13" borderId="245" xfId="48" applyFont="1" applyFill="1" applyBorder="1" applyAlignment="1">
      <alignment horizontal="center" vertical="center" wrapText="1"/>
    </xf>
    <xf numFmtId="0" fontId="274" fillId="13" borderId="0" xfId="48" applyFont="1" applyFill="1" applyAlignment="1">
      <alignment horizontal="center" vertical="center" wrapText="1"/>
    </xf>
    <xf numFmtId="0" fontId="274" fillId="13" borderId="131" xfId="48" applyFont="1" applyFill="1" applyBorder="1" applyAlignment="1">
      <alignment horizontal="center" vertical="center" wrapText="1"/>
    </xf>
    <xf numFmtId="0" fontId="275" fillId="4" borderId="245" xfId="47" applyFont="1" applyFill="1" applyBorder="1" applyAlignment="1">
      <alignment horizontal="center" vertical="center"/>
    </xf>
    <xf numFmtId="0" fontId="275" fillId="4" borderId="0" xfId="47" applyFont="1" applyFill="1" applyAlignment="1">
      <alignment horizontal="center" vertical="center"/>
    </xf>
    <xf numFmtId="0" fontId="275" fillId="4" borderId="131" xfId="47" applyFont="1" applyFill="1" applyBorder="1" applyAlignment="1">
      <alignment horizontal="center" vertical="center"/>
    </xf>
    <xf numFmtId="0" fontId="271" fillId="13" borderId="204" xfId="58" applyFont="1" applyFill="1" applyBorder="1" applyAlignment="1">
      <alignment horizontal="right" vertical="center"/>
    </xf>
    <xf numFmtId="0" fontId="271" fillId="13" borderId="0" xfId="58" applyFont="1" applyFill="1" applyAlignment="1">
      <alignment horizontal="right" vertical="center"/>
    </xf>
    <xf numFmtId="180" fontId="9" fillId="13" borderId="0" xfId="58" applyNumberFormat="1" applyFont="1" applyFill="1" applyAlignment="1" applyProtection="1">
      <alignment horizontal="center" vertical="center"/>
      <protection locked="0"/>
    </xf>
    <xf numFmtId="180" fontId="246" fillId="13" borderId="0" xfId="58" applyNumberFormat="1" applyFont="1" applyFill="1" applyAlignment="1" applyProtection="1">
      <alignment horizontal="center" vertical="center"/>
      <protection locked="0"/>
    </xf>
    <xf numFmtId="180" fontId="246" fillId="13" borderId="290" xfId="58" applyNumberFormat="1" applyFont="1" applyFill="1" applyBorder="1" applyAlignment="1" applyProtection="1">
      <alignment horizontal="center" vertical="center"/>
      <protection locked="0"/>
    </xf>
    <xf numFmtId="0" fontId="246" fillId="13" borderId="204" xfId="58" applyFont="1" applyFill="1" applyBorder="1" applyAlignment="1">
      <alignment horizontal="center" vertical="center" wrapText="1"/>
    </xf>
    <xf numFmtId="0" fontId="246" fillId="13" borderId="0" xfId="58" applyFont="1" applyFill="1" applyAlignment="1">
      <alignment horizontal="center" vertical="center" wrapText="1"/>
    </xf>
    <xf numFmtId="0" fontId="246" fillId="13" borderId="0" xfId="58" applyFont="1" applyFill="1" applyAlignment="1">
      <alignment horizontal="center" vertical="center"/>
    </xf>
    <xf numFmtId="180" fontId="247" fillId="13" borderId="0" xfId="58" applyNumberFormat="1" applyFont="1" applyFill="1" applyAlignment="1" applyProtection="1">
      <alignment horizontal="center" vertical="center" wrapText="1"/>
      <protection locked="0"/>
    </xf>
    <xf numFmtId="180" fontId="247" fillId="13" borderId="290" xfId="58" applyNumberFormat="1" applyFont="1" applyFill="1" applyBorder="1" applyAlignment="1" applyProtection="1">
      <alignment horizontal="center" vertical="center" wrapText="1"/>
      <protection locked="0"/>
    </xf>
    <xf numFmtId="0" fontId="490" fillId="13" borderId="0" xfId="34" applyFont="1" applyFill="1" applyAlignment="1">
      <alignment horizontal="left" vertical="center"/>
    </xf>
    <xf numFmtId="0" fontId="232" fillId="98" borderId="168" xfId="58" applyFont="1" applyFill="1" applyBorder="1" applyAlignment="1">
      <alignment horizontal="center" vertical="center"/>
    </xf>
    <xf numFmtId="0" fontId="232" fillId="98" borderId="2" xfId="58" applyFont="1" applyFill="1" applyBorder="1" applyAlignment="1">
      <alignment horizontal="center" vertical="center"/>
    </xf>
    <xf numFmtId="0" fontId="232" fillId="98" borderId="119" xfId="58" applyFont="1" applyFill="1" applyBorder="1" applyAlignment="1">
      <alignment horizontal="center" vertical="center"/>
    </xf>
    <xf numFmtId="0" fontId="271" fillId="13" borderId="170" xfId="58" applyFont="1" applyFill="1" applyBorder="1" applyAlignment="1">
      <alignment horizontal="center" vertical="center"/>
    </xf>
    <xf numFmtId="0" fontId="271" fillId="13" borderId="172" xfId="58" applyFont="1" applyFill="1" applyBorder="1" applyAlignment="1">
      <alignment horizontal="center" vertical="center"/>
    </xf>
    <xf numFmtId="0" fontId="2" fillId="13" borderId="245" xfId="58" applyFill="1" applyBorder="1" applyAlignment="1">
      <alignment horizontal="center"/>
    </xf>
    <xf numFmtId="0" fontId="2" fillId="13" borderId="131" xfId="58" applyFill="1" applyBorder="1" applyAlignment="1">
      <alignment horizontal="center"/>
    </xf>
    <xf numFmtId="0" fontId="271" fillId="13" borderId="170" xfId="58" applyFont="1" applyFill="1" applyBorder="1" applyAlignment="1">
      <alignment horizontal="center"/>
    </xf>
    <xf numFmtId="0" fontId="271" fillId="13" borderId="172" xfId="58" applyFont="1" applyFill="1" applyBorder="1" applyAlignment="1">
      <alignment horizontal="center"/>
    </xf>
    <xf numFmtId="0" fontId="143" fillId="0" borderId="349" xfId="58" applyFont="1" applyBorder="1" applyAlignment="1">
      <alignment horizontal="center"/>
    </xf>
    <xf numFmtId="0" fontId="143" fillId="0" borderId="350" xfId="58" applyFont="1" applyBorder="1" applyAlignment="1">
      <alignment horizontal="center"/>
    </xf>
    <xf numFmtId="0" fontId="233" fillId="13" borderId="144" xfId="58" applyFont="1" applyFill="1" applyBorder="1" applyAlignment="1">
      <alignment horizontal="center" wrapText="1"/>
    </xf>
    <xf numFmtId="0" fontId="233" fillId="13" borderId="145" xfId="58" applyFont="1" applyFill="1" applyBorder="1" applyAlignment="1">
      <alignment horizontal="center" wrapText="1"/>
    </xf>
    <xf numFmtId="0" fontId="233" fillId="13" borderId="245" xfId="58" applyFont="1" applyFill="1" applyBorder="1" applyAlignment="1">
      <alignment horizontal="center" wrapText="1"/>
    </xf>
    <xf numFmtId="0" fontId="233" fillId="13" borderId="131" xfId="58" applyFont="1" applyFill="1" applyBorder="1" applyAlignment="1">
      <alignment horizontal="center" wrapText="1"/>
    </xf>
    <xf numFmtId="0" fontId="4" fillId="13" borderId="245" xfId="58" applyFont="1" applyFill="1" applyBorder="1" applyAlignment="1">
      <alignment horizontal="center"/>
    </xf>
    <xf numFmtId="0" fontId="4" fillId="13" borderId="131" xfId="58" applyFont="1" applyFill="1" applyBorder="1" applyAlignment="1">
      <alignment horizontal="center"/>
    </xf>
    <xf numFmtId="0" fontId="2" fillId="13" borderId="349" xfId="58" applyFill="1" applyBorder="1" applyAlignment="1">
      <alignment horizontal="center"/>
    </xf>
    <xf numFmtId="0" fontId="2" fillId="13" borderId="350" xfId="58" applyFill="1" applyBorder="1" applyAlignment="1">
      <alignment horizontal="center"/>
    </xf>
    <xf numFmtId="0" fontId="271" fillId="13" borderId="144" xfId="58" applyFont="1" applyFill="1" applyBorder="1" applyAlignment="1">
      <alignment horizontal="center" vertical="center" wrapText="1"/>
    </xf>
    <xf numFmtId="0" fontId="271" fillId="13" borderId="145" xfId="58" applyFont="1" applyFill="1" applyBorder="1" applyAlignment="1">
      <alignment horizontal="center" vertical="center" wrapText="1"/>
    </xf>
    <xf numFmtId="0" fontId="271" fillId="13" borderId="245" xfId="58" applyFont="1" applyFill="1" applyBorder="1" applyAlignment="1">
      <alignment horizontal="center" vertical="center" wrapText="1"/>
    </xf>
    <xf numFmtId="0" fontId="271" fillId="13" borderId="131" xfId="58" applyFont="1" applyFill="1" applyBorder="1" applyAlignment="1">
      <alignment horizontal="center" vertical="center" wrapText="1"/>
    </xf>
    <xf numFmtId="0" fontId="255" fillId="108" borderId="245" xfId="58" applyFont="1" applyFill="1" applyBorder="1" applyAlignment="1">
      <alignment horizontal="center" vertical="center"/>
    </xf>
    <xf numFmtId="0" fontId="255" fillId="108" borderId="0" xfId="58" applyFont="1" applyFill="1" applyAlignment="1">
      <alignment horizontal="center" vertical="center"/>
    </xf>
    <xf numFmtId="0" fontId="255" fillId="108" borderId="191" xfId="58" applyFont="1" applyFill="1" applyBorder="1" applyAlignment="1">
      <alignment horizontal="center" vertical="center"/>
    </xf>
    <xf numFmtId="0" fontId="255" fillId="108" borderId="2" xfId="58" applyFont="1" applyFill="1" applyBorder="1" applyAlignment="1">
      <alignment horizontal="center" vertical="center"/>
    </xf>
    <xf numFmtId="0" fontId="361" fillId="0" borderId="0" xfId="34" applyFont="1" applyAlignment="1">
      <alignment horizontal="center" vertical="center"/>
    </xf>
    <xf numFmtId="0" fontId="153" fillId="13" borderId="144" xfId="58" applyFont="1" applyFill="1" applyBorder="1" applyAlignment="1">
      <alignment horizontal="center" vertical="center"/>
    </xf>
    <xf numFmtId="0" fontId="153" fillId="13" borderId="145" xfId="58" applyFont="1" applyFill="1" applyBorder="1" applyAlignment="1">
      <alignment horizontal="center" vertical="center"/>
    </xf>
    <xf numFmtId="0" fontId="163" fillId="13" borderId="245" xfId="58" applyFont="1" applyFill="1" applyBorder="1" applyAlignment="1">
      <alignment horizontal="center" vertical="center"/>
    </xf>
    <xf numFmtId="0" fontId="163" fillId="13" borderId="131" xfId="58" applyFont="1" applyFill="1" applyBorder="1" applyAlignment="1">
      <alignment horizontal="center" vertical="center"/>
    </xf>
    <xf numFmtId="0" fontId="271" fillId="10" borderId="0" xfId="58" applyFont="1" applyFill="1" applyAlignment="1">
      <alignment horizontal="center"/>
    </xf>
    <xf numFmtId="0" fontId="192" fillId="10" borderId="131" xfId="33" applyFont="1" applyFill="1" applyBorder="1" applyAlignment="1">
      <alignment horizontal="center" vertical="center" textRotation="90" wrapText="1"/>
    </xf>
    <xf numFmtId="0" fontId="499" fillId="13" borderId="144" xfId="33" applyFont="1" applyFill="1" applyBorder="1" applyAlignment="1" applyProtection="1">
      <alignment horizontal="center" vertical="center"/>
      <protection hidden="1"/>
    </xf>
    <xf numFmtId="0" fontId="499" fillId="13" borderId="49" xfId="33" applyFont="1" applyFill="1" applyBorder="1" applyAlignment="1" applyProtection="1">
      <alignment horizontal="center" vertical="center"/>
      <protection hidden="1"/>
    </xf>
    <xf numFmtId="0" fontId="499" fillId="13" borderId="145" xfId="33" applyFont="1" applyFill="1" applyBorder="1" applyAlignment="1" applyProtection="1">
      <alignment horizontal="center" vertical="center"/>
      <protection hidden="1"/>
    </xf>
    <xf numFmtId="0" fontId="499" fillId="13" borderId="245" xfId="33" applyFont="1" applyFill="1" applyBorder="1" applyAlignment="1" applyProtection="1">
      <alignment horizontal="center" vertical="center"/>
      <protection hidden="1"/>
    </xf>
    <xf numFmtId="0" fontId="499" fillId="13" borderId="0" xfId="33" applyFont="1" applyFill="1" applyAlignment="1" applyProtection="1">
      <alignment horizontal="center" vertical="center"/>
      <protection hidden="1"/>
    </xf>
    <xf numFmtId="0" fontId="499" fillId="13" borderId="131" xfId="33" applyFont="1" applyFill="1" applyBorder="1" applyAlignment="1" applyProtection="1">
      <alignment horizontal="center" vertical="center"/>
      <protection hidden="1"/>
    </xf>
    <xf numFmtId="0" fontId="47" fillId="13" borderId="245" xfId="39" applyFont="1" applyFill="1" applyBorder="1" applyAlignment="1">
      <alignment horizontal="center" vertical="center" wrapText="1"/>
    </xf>
    <xf numFmtId="0" fontId="47" fillId="13" borderId="0" xfId="39" applyFont="1" applyFill="1" applyAlignment="1">
      <alignment horizontal="center" vertical="center" wrapText="1"/>
    </xf>
    <xf numFmtId="0" fontId="47" fillId="13" borderId="131" xfId="39" applyFont="1" applyFill="1" applyBorder="1" applyAlignment="1">
      <alignment horizontal="center" vertical="center" wrapText="1"/>
    </xf>
    <xf numFmtId="0" fontId="47" fillId="13" borderId="58" xfId="39" applyFont="1" applyFill="1" applyBorder="1" applyAlignment="1">
      <alignment horizontal="center" vertical="center" wrapText="1"/>
    </xf>
    <xf numFmtId="0" fontId="47" fillId="13" borderId="207" xfId="39" applyFont="1" applyFill="1" applyBorder="1" applyAlignment="1">
      <alignment horizontal="center" vertical="center" wrapText="1"/>
    </xf>
    <xf numFmtId="0" fontId="47" fillId="13" borderId="317" xfId="39" applyFont="1" applyFill="1" applyBorder="1" applyAlignment="1">
      <alignment horizontal="center" vertical="center" wrapText="1"/>
    </xf>
    <xf numFmtId="0" fontId="233" fillId="2" borderId="245" xfId="58" applyFont="1" applyFill="1" applyBorder="1" applyAlignment="1">
      <alignment horizontal="center" vertical="center"/>
    </xf>
    <xf numFmtId="0" fontId="233" fillId="2" borderId="0" xfId="58" applyFont="1" applyFill="1" applyAlignment="1">
      <alignment horizontal="center" vertical="center"/>
    </xf>
    <xf numFmtId="0" fontId="233" fillId="2" borderId="131" xfId="58" applyFont="1" applyFill="1" applyBorder="1" applyAlignment="1">
      <alignment horizontal="center" vertical="center"/>
    </xf>
    <xf numFmtId="0" fontId="146" fillId="13" borderId="191" xfId="58" applyFont="1" applyFill="1" applyBorder="1" applyAlignment="1">
      <alignment horizontal="right" vertical="center"/>
    </xf>
    <xf numFmtId="0" fontId="146" fillId="13" borderId="2" xfId="58" applyFont="1" applyFill="1" applyBorder="1" applyAlignment="1">
      <alignment horizontal="right" vertical="center"/>
    </xf>
    <xf numFmtId="0" fontId="143" fillId="13" borderId="191" xfId="58" applyFont="1" applyFill="1" applyBorder="1" applyAlignment="1">
      <alignment horizontal="right" vertical="center"/>
    </xf>
    <xf numFmtId="0" fontId="143" fillId="13" borderId="2" xfId="58" applyFont="1" applyFill="1" applyBorder="1" applyAlignment="1">
      <alignment horizontal="right" vertical="center"/>
    </xf>
    <xf numFmtId="0" fontId="200" fillId="13" borderId="191" xfId="58" applyFont="1" applyFill="1" applyBorder="1" applyAlignment="1">
      <alignment horizontal="center" vertical="center" wrapText="1"/>
    </xf>
    <xf numFmtId="0" fontId="200" fillId="13" borderId="2" xfId="58" applyFont="1" applyFill="1" applyBorder="1" applyAlignment="1">
      <alignment horizontal="center" vertical="center" wrapText="1"/>
    </xf>
    <xf numFmtId="0" fontId="200" fillId="13" borderId="68" xfId="58" applyFont="1" applyFill="1" applyBorder="1" applyAlignment="1">
      <alignment horizontal="center" vertical="center" wrapText="1"/>
    </xf>
    <xf numFmtId="0" fontId="200" fillId="13" borderId="150" xfId="58" applyFont="1" applyFill="1" applyBorder="1" applyAlignment="1">
      <alignment horizontal="center" vertical="center" wrapText="1"/>
    </xf>
    <xf numFmtId="0" fontId="200" fillId="13" borderId="212" xfId="58" applyFont="1" applyFill="1" applyBorder="1" applyAlignment="1">
      <alignment horizontal="center" vertical="center" wrapText="1"/>
    </xf>
    <xf numFmtId="0" fontId="200" fillId="13" borderId="213" xfId="58" applyFont="1" applyFill="1" applyBorder="1" applyAlignment="1">
      <alignment horizontal="center" vertical="center" wrapText="1"/>
    </xf>
    <xf numFmtId="0" fontId="255" fillId="108" borderId="173" xfId="58" applyFont="1" applyFill="1" applyBorder="1" applyAlignment="1">
      <alignment horizontal="center" vertical="center" wrapText="1"/>
    </xf>
    <xf numFmtId="0" fontId="255" fillId="108" borderId="174" xfId="58" applyFont="1" applyFill="1" applyBorder="1" applyAlignment="1">
      <alignment horizontal="center" vertical="center" wrapText="1"/>
    </xf>
    <xf numFmtId="0" fontId="255" fillId="108" borderId="175" xfId="58" applyFont="1" applyFill="1" applyBorder="1" applyAlignment="1">
      <alignment horizontal="center" vertical="center" wrapText="1"/>
    </xf>
    <xf numFmtId="0" fontId="498" fillId="17" borderId="193" xfId="58" applyFont="1" applyFill="1" applyBorder="1" applyAlignment="1">
      <alignment horizontal="center" vertical="center"/>
    </xf>
    <xf numFmtId="0" fontId="498" fillId="17" borderId="180" xfId="58" applyFont="1" applyFill="1" applyBorder="1" applyAlignment="1">
      <alignment horizontal="center" vertical="center"/>
    </xf>
    <xf numFmtId="0" fontId="498" fillId="17" borderId="341" xfId="58" applyFont="1" applyFill="1" applyBorder="1" applyAlignment="1">
      <alignment horizontal="center" vertical="center"/>
    </xf>
    <xf numFmtId="0" fontId="498" fillId="17" borderId="194" xfId="58" applyFont="1" applyFill="1" applyBorder="1" applyAlignment="1">
      <alignment horizontal="center" vertical="center"/>
    </xf>
    <xf numFmtId="0" fontId="498" fillId="17" borderId="195" xfId="58" applyFont="1" applyFill="1" applyBorder="1" applyAlignment="1">
      <alignment horizontal="center" vertical="center"/>
    </xf>
    <xf numFmtId="0" fontId="498" fillId="17" borderId="342" xfId="58" applyFont="1" applyFill="1" applyBorder="1" applyAlignment="1">
      <alignment horizontal="center" vertical="center"/>
    </xf>
    <xf numFmtId="0" fontId="233" fillId="2" borderId="168" xfId="58" applyFont="1" applyFill="1" applyBorder="1" applyAlignment="1">
      <alignment horizontal="center" vertical="center"/>
    </xf>
    <xf numFmtId="0" fontId="233" fillId="2" borderId="2" xfId="58" applyFont="1" applyFill="1" applyBorder="1" applyAlignment="1">
      <alignment horizontal="center" vertical="center"/>
    </xf>
    <xf numFmtId="0" fontId="233" fillId="2" borderId="119" xfId="58" applyFont="1" applyFill="1" applyBorder="1" applyAlignment="1">
      <alignment horizontal="center" vertical="center"/>
    </xf>
    <xf numFmtId="0" fontId="233" fillId="130" borderId="0" xfId="58" applyFont="1" applyFill="1" applyAlignment="1">
      <alignment horizontal="center" vertical="center"/>
    </xf>
    <xf numFmtId="0" fontId="233" fillId="130" borderId="290" xfId="58" applyFont="1" applyFill="1" applyBorder="1" applyAlignment="1">
      <alignment horizontal="center" vertical="center"/>
    </xf>
    <xf numFmtId="0" fontId="143" fillId="13" borderId="0" xfId="58" applyFont="1" applyFill="1" applyAlignment="1">
      <alignment horizontal="right" vertical="center"/>
    </xf>
    <xf numFmtId="180" fontId="4" fillId="13" borderId="19" xfId="58" applyNumberFormat="1" applyFont="1" applyFill="1" applyBorder="1" applyAlignment="1">
      <alignment horizontal="center" vertical="center"/>
    </xf>
    <xf numFmtId="180" fontId="4" fillId="13" borderId="40" xfId="58" applyNumberFormat="1" applyFont="1" applyFill="1" applyBorder="1" applyAlignment="1">
      <alignment horizontal="center" vertical="center"/>
    </xf>
    <xf numFmtId="178" fontId="496" fillId="109" borderId="338" xfId="31" applyNumberFormat="1" applyFont="1" applyFill="1" applyBorder="1" applyAlignment="1">
      <alignment horizontal="right" vertical="center"/>
    </xf>
    <xf numFmtId="178" fontId="496" fillId="109" borderId="58" xfId="31" applyNumberFormat="1" applyFont="1" applyFill="1" applyBorder="1" applyAlignment="1">
      <alignment horizontal="right" vertical="center"/>
    </xf>
    <xf numFmtId="0" fontId="497" fillId="109" borderId="339" xfId="58" applyFont="1" applyFill="1" applyBorder="1" applyAlignment="1">
      <alignment horizontal="center" vertical="center"/>
    </xf>
    <xf numFmtId="0" fontId="497" fillId="109" borderId="207" xfId="58" applyFont="1" applyFill="1" applyBorder="1" applyAlignment="1">
      <alignment horizontal="center" vertical="center"/>
    </xf>
    <xf numFmtId="0" fontId="440" fillId="109" borderId="339" xfId="58" applyFont="1" applyFill="1" applyBorder="1" applyAlignment="1">
      <alignment horizontal="right" vertical="center"/>
    </xf>
    <xf numFmtId="0" fontId="440" fillId="109" borderId="207" xfId="58" applyFont="1" applyFill="1" applyBorder="1" applyAlignment="1">
      <alignment horizontal="right" vertical="center"/>
    </xf>
    <xf numFmtId="182" fontId="497" fillId="109" borderId="340" xfId="58" applyNumberFormat="1" applyFont="1" applyFill="1" applyBorder="1" applyAlignment="1">
      <alignment horizontal="center" vertical="center"/>
    </xf>
    <xf numFmtId="182" fontId="497" fillId="109" borderId="317" xfId="58" applyNumberFormat="1" applyFont="1" applyFill="1" applyBorder="1" applyAlignment="1">
      <alignment horizontal="center" vertical="center"/>
    </xf>
    <xf numFmtId="0" fontId="255" fillId="108" borderId="150" xfId="58" applyFont="1" applyFill="1" applyBorder="1" applyAlignment="1">
      <alignment horizontal="center" vertical="center"/>
    </xf>
    <xf numFmtId="0" fontId="255" fillId="108" borderId="212" xfId="58" applyFont="1" applyFill="1" applyBorder="1" applyAlignment="1">
      <alignment horizontal="center" vertical="center"/>
    </xf>
    <xf numFmtId="0" fontId="255" fillId="108" borderId="213" xfId="58" applyFont="1" applyFill="1" applyBorder="1" applyAlignment="1">
      <alignment horizontal="center" vertical="center"/>
    </xf>
    <xf numFmtId="180" fontId="236" fillId="0" borderId="0" xfId="58" applyNumberFormat="1" applyFont="1" applyAlignment="1">
      <alignment horizontal="center" vertical="center"/>
    </xf>
    <xf numFmtId="181" fontId="285" fillId="62" borderId="131" xfId="58" applyNumberFormat="1" applyFont="1" applyFill="1" applyBorder="1" applyAlignment="1" applyProtection="1">
      <alignment horizontal="center" vertical="center"/>
      <protection locked="0"/>
    </xf>
    <xf numFmtId="0" fontId="254" fillId="4" borderId="245" xfId="31" applyFont="1" applyFill="1" applyBorder="1" applyAlignment="1">
      <alignment horizontal="center" vertical="center"/>
    </xf>
    <xf numFmtId="0" fontId="254" fillId="4" borderId="335" xfId="31" applyFont="1" applyFill="1" applyBorder="1" applyAlignment="1">
      <alignment horizontal="center" vertical="center"/>
    </xf>
    <xf numFmtId="0" fontId="254" fillId="4" borderId="0" xfId="31" applyFont="1" applyFill="1" applyAlignment="1">
      <alignment horizontal="center" vertical="center"/>
    </xf>
    <xf numFmtId="0" fontId="254" fillId="4" borderId="336" xfId="31" applyFont="1" applyFill="1" applyBorder="1" applyAlignment="1">
      <alignment horizontal="center" vertical="center"/>
    </xf>
    <xf numFmtId="0" fontId="254" fillId="4" borderId="131" xfId="31" applyFont="1" applyFill="1" applyBorder="1" applyAlignment="1">
      <alignment horizontal="center" vertical="center"/>
    </xf>
    <xf numFmtId="0" fontId="254" fillId="4" borderId="337" xfId="31" applyFont="1" applyFill="1" applyBorder="1" applyAlignment="1">
      <alignment horizontal="center" vertical="center"/>
    </xf>
    <xf numFmtId="180" fontId="236" fillId="13" borderId="170" xfId="58" applyNumberFormat="1" applyFont="1" applyFill="1" applyBorder="1" applyAlignment="1">
      <alignment horizontal="center" vertical="center"/>
    </xf>
    <xf numFmtId="180" fontId="236" fillId="13" borderId="171" xfId="58" applyNumberFormat="1" applyFont="1" applyFill="1" applyBorder="1" applyAlignment="1">
      <alignment horizontal="center" vertical="center"/>
    </xf>
    <xf numFmtId="180" fontId="236" fillId="13" borderId="172" xfId="58" applyNumberFormat="1" applyFont="1" applyFill="1" applyBorder="1" applyAlignment="1">
      <alignment horizontal="center" vertical="center"/>
    </xf>
    <xf numFmtId="180" fontId="4" fillId="13" borderId="253" xfId="58" applyNumberFormat="1" applyFont="1" applyFill="1" applyBorder="1" applyAlignment="1">
      <alignment horizontal="center" vertical="center"/>
    </xf>
    <xf numFmtId="180" fontId="2" fillId="0" borderId="131" xfId="58" applyNumberFormat="1" applyBorder="1" applyAlignment="1">
      <alignment horizontal="center" vertical="center"/>
    </xf>
    <xf numFmtId="180" fontId="318" fillId="4" borderId="332" xfId="31" applyNumberFormat="1" applyFont="1" applyFill="1" applyBorder="1" applyAlignment="1">
      <alignment horizontal="center" vertical="center"/>
    </xf>
    <xf numFmtId="180" fontId="318" fillId="4" borderId="245" xfId="31" applyNumberFormat="1" applyFont="1" applyFill="1" applyBorder="1" applyAlignment="1">
      <alignment horizontal="center" vertical="center"/>
    </xf>
    <xf numFmtId="180" fontId="318" fillId="4" borderId="333" xfId="31" applyNumberFormat="1" applyFont="1" applyFill="1" applyBorder="1" applyAlignment="1">
      <alignment horizontal="center" vertical="center"/>
    </xf>
    <xf numFmtId="180" fontId="318" fillId="4" borderId="0" xfId="31" applyNumberFormat="1" applyFont="1" applyFill="1" applyAlignment="1">
      <alignment horizontal="center" vertical="center"/>
    </xf>
    <xf numFmtId="180" fontId="318" fillId="4" borderId="334" xfId="31" applyNumberFormat="1" applyFont="1" applyFill="1" applyBorder="1" applyAlignment="1">
      <alignment horizontal="center" vertical="center"/>
    </xf>
    <xf numFmtId="180" fontId="318" fillId="4" borderId="131" xfId="31" applyNumberFormat="1" applyFont="1" applyFill="1" applyBorder="1" applyAlignment="1">
      <alignment horizontal="center" vertical="center"/>
    </xf>
    <xf numFmtId="180" fontId="236" fillId="0" borderId="245" xfId="58" applyNumberFormat="1" applyFont="1" applyBorder="1" applyAlignment="1">
      <alignment horizontal="center" vertical="center"/>
    </xf>
    <xf numFmtId="180" fontId="285" fillId="62" borderId="245" xfId="58" applyNumberFormat="1" applyFont="1" applyFill="1" applyBorder="1" applyAlignment="1" applyProtection="1">
      <alignment horizontal="center" vertical="center"/>
      <protection locked="0"/>
    </xf>
    <xf numFmtId="180" fontId="284" fillId="4" borderId="0" xfId="58" applyNumberFormat="1" applyFont="1" applyFill="1" applyAlignment="1" applyProtection="1">
      <alignment horizontal="center" vertical="center"/>
      <protection locked="0"/>
    </xf>
    <xf numFmtId="0" fontId="9" fillId="13" borderId="204" xfId="33" applyFill="1" applyBorder="1" applyAlignment="1">
      <alignment horizontal="center" vertical="center" wrapText="1"/>
    </xf>
    <xf numFmtId="0" fontId="9" fillId="13" borderId="0" xfId="33" applyFill="1" applyAlignment="1">
      <alignment horizontal="center" vertical="center" wrapText="1"/>
    </xf>
    <xf numFmtId="0" fontId="9" fillId="13" borderId="290" xfId="33" applyFill="1" applyBorder="1" applyAlignment="1">
      <alignment horizontal="center" vertical="center" wrapText="1"/>
    </xf>
    <xf numFmtId="0" fontId="9" fillId="13" borderId="206" xfId="33" applyFill="1" applyBorder="1" applyAlignment="1">
      <alignment horizontal="center" vertical="center" wrapText="1"/>
    </xf>
    <xf numFmtId="0" fontId="9" fillId="13" borderId="207" xfId="33" applyFill="1" applyBorder="1" applyAlignment="1">
      <alignment horizontal="center" vertical="center" wrapText="1"/>
    </xf>
    <xf numFmtId="0" fontId="9" fillId="13" borderId="208" xfId="33" applyFill="1" applyBorder="1" applyAlignment="1">
      <alignment horizontal="center" vertical="center" wrapText="1"/>
    </xf>
    <xf numFmtId="178" fontId="248" fillId="0" borderId="245" xfId="31" applyNumberFormat="1" applyFont="1" applyBorder="1" applyAlignment="1">
      <alignment horizontal="center" vertical="center"/>
    </xf>
    <xf numFmtId="178" fontId="248" fillId="0" borderId="0" xfId="31" applyNumberFormat="1" applyFont="1" applyAlignment="1">
      <alignment horizontal="center" vertical="center"/>
    </xf>
    <xf numFmtId="178" fontId="248" fillId="0" borderId="329" xfId="31" applyNumberFormat="1" applyFont="1" applyBorder="1" applyAlignment="1">
      <alignment horizontal="center" vertical="center"/>
    </xf>
    <xf numFmtId="178" fontId="248" fillId="0" borderId="330" xfId="31" applyNumberFormat="1" applyFont="1" applyBorder="1" applyAlignment="1">
      <alignment horizontal="center" vertical="center"/>
    </xf>
    <xf numFmtId="179" fontId="249" fillId="109" borderId="0" xfId="58" applyNumberFormat="1" applyFont="1" applyFill="1" applyAlignment="1" applyProtection="1">
      <alignment horizontal="right" vertical="center" wrapText="1"/>
      <protection locked="0"/>
    </xf>
    <xf numFmtId="179" fontId="249" fillId="109" borderId="330" xfId="58" applyNumberFormat="1" applyFont="1" applyFill="1" applyBorder="1" applyAlignment="1" applyProtection="1">
      <alignment horizontal="right" vertical="center" wrapText="1"/>
      <protection locked="0"/>
    </xf>
    <xf numFmtId="2" fontId="250" fillId="109" borderId="131" xfId="31" applyNumberFormat="1" applyFont="1" applyFill="1" applyBorder="1" applyAlignment="1">
      <alignment horizontal="center" vertical="center"/>
    </xf>
    <xf numFmtId="2" fontId="250" fillId="109" borderId="331" xfId="31" applyNumberFormat="1" applyFont="1" applyFill="1" applyBorder="1" applyAlignment="1">
      <alignment horizontal="center" vertical="center"/>
    </xf>
    <xf numFmtId="0" fontId="9" fillId="13" borderId="0" xfId="33" applyFill="1" applyAlignment="1">
      <alignment horizontal="left" vertical="center"/>
    </xf>
    <xf numFmtId="0" fontId="9" fillId="13" borderId="290" xfId="33" applyFill="1" applyBorder="1" applyAlignment="1">
      <alignment horizontal="left" vertical="center"/>
    </xf>
    <xf numFmtId="0" fontId="9" fillId="13" borderId="150" xfId="33" applyFill="1" applyBorder="1" applyAlignment="1">
      <alignment horizontal="center" vertical="center"/>
    </xf>
    <xf numFmtId="0" fontId="9" fillId="13" borderId="212" xfId="33" applyFill="1" applyBorder="1" applyAlignment="1">
      <alignment horizontal="center" vertical="center"/>
    </xf>
    <xf numFmtId="0" fontId="246" fillId="13" borderId="245" xfId="33" applyFont="1" applyFill="1" applyBorder="1" applyAlignment="1">
      <alignment horizontal="center" vertical="center"/>
    </xf>
    <xf numFmtId="0" fontId="246" fillId="13" borderId="0" xfId="33" applyFont="1" applyFill="1" applyAlignment="1">
      <alignment horizontal="center" vertical="center"/>
    </xf>
    <xf numFmtId="0" fontId="9" fillId="13" borderId="245" xfId="33" applyFill="1" applyBorder="1" applyAlignment="1">
      <alignment horizontal="center" vertical="center"/>
    </xf>
    <xf numFmtId="0" fontId="9" fillId="13" borderId="0" xfId="33" applyFill="1" applyAlignment="1">
      <alignment horizontal="center" vertical="center"/>
    </xf>
    <xf numFmtId="0" fontId="271" fillId="0" borderId="191" xfId="58" applyFont="1" applyBorder="1" applyAlignment="1">
      <alignment horizontal="center" vertical="center"/>
    </xf>
    <xf numFmtId="0" fontId="271" fillId="0" borderId="2" xfId="58" applyFont="1" applyBorder="1" applyAlignment="1">
      <alignment horizontal="center" vertical="center"/>
    </xf>
    <xf numFmtId="0" fontId="271" fillId="0" borderId="68" xfId="58" applyFont="1" applyBorder="1" applyAlignment="1">
      <alignment horizontal="center" vertical="center"/>
    </xf>
    <xf numFmtId="49" fontId="242" fillId="0" borderId="173" xfId="7" applyNumberFormat="1" applyFont="1" applyBorder="1" applyAlignment="1">
      <alignment horizontal="center" vertical="center"/>
    </xf>
    <xf numFmtId="49" fontId="242" fillId="0" borderId="174" xfId="7" applyNumberFormat="1" applyFont="1" applyBorder="1" applyAlignment="1">
      <alignment horizontal="center" vertical="center"/>
    </xf>
    <xf numFmtId="49" fontId="242" fillId="0" borderId="175" xfId="7" applyNumberFormat="1" applyFont="1" applyBorder="1" applyAlignment="1">
      <alignment horizontal="center" vertical="center"/>
    </xf>
    <xf numFmtId="0" fontId="492" fillId="98" borderId="184" xfId="59" applyFont="1" applyFill="1" applyBorder="1" applyAlignment="1" applyProtection="1">
      <alignment horizontal="center" vertical="center" wrapText="1"/>
      <protection locked="0"/>
    </xf>
    <xf numFmtId="0" fontId="492" fillId="98" borderId="186" xfId="59" applyFont="1" applyFill="1" applyBorder="1" applyAlignment="1" applyProtection="1">
      <alignment horizontal="center" vertical="center" wrapText="1"/>
      <protection locked="0"/>
    </xf>
    <xf numFmtId="0" fontId="492" fillId="98" borderId="185" xfId="59" applyFont="1" applyFill="1" applyBorder="1" applyAlignment="1" applyProtection="1">
      <alignment horizontal="center" vertical="center" wrapText="1"/>
      <protection locked="0"/>
    </xf>
    <xf numFmtId="0" fontId="246" fillId="98" borderId="168" xfId="33" applyFont="1" applyFill="1" applyBorder="1" applyAlignment="1">
      <alignment horizontal="center" vertical="center"/>
    </xf>
    <xf numFmtId="0" fontId="246" fillId="98" borderId="2" xfId="33" applyFont="1" applyFill="1" applyBorder="1" applyAlignment="1">
      <alignment horizontal="center" vertical="center"/>
    </xf>
    <xf numFmtId="0" fontId="246" fillId="98" borderId="119" xfId="33" applyFont="1" applyFill="1" applyBorder="1" applyAlignment="1">
      <alignment horizontal="center" vertical="center"/>
    </xf>
    <xf numFmtId="0" fontId="246" fillId="98" borderId="204" xfId="33" applyFont="1" applyFill="1" applyBorder="1" applyAlignment="1">
      <alignment horizontal="center" vertical="center"/>
    </xf>
    <xf numFmtId="0" fontId="246" fillId="98" borderId="0" xfId="33" applyFont="1" applyFill="1" applyAlignment="1">
      <alignment horizontal="center" vertical="center"/>
    </xf>
    <xf numFmtId="0" fontId="246" fillId="98" borderId="290" xfId="33" applyFont="1" applyFill="1" applyBorder="1" applyAlignment="1">
      <alignment horizontal="center" vertical="center"/>
    </xf>
    <xf numFmtId="0" fontId="246" fillId="98" borderId="144" xfId="33" applyFont="1" applyFill="1" applyBorder="1" applyAlignment="1">
      <alignment horizontal="center" vertical="center" wrapText="1"/>
    </xf>
    <xf numFmtId="0" fontId="246" fillId="98" borderId="49" xfId="33" applyFont="1" applyFill="1" applyBorder="1" applyAlignment="1">
      <alignment horizontal="center" vertical="center" wrapText="1"/>
    </xf>
    <xf numFmtId="0" fontId="246" fillId="98" borderId="245" xfId="33" applyFont="1" applyFill="1" applyBorder="1" applyAlignment="1">
      <alignment horizontal="center" vertical="center" wrapText="1"/>
    </xf>
    <xf numFmtId="0" fontId="246" fillId="98" borderId="0" xfId="33" applyFont="1" applyFill="1" applyAlignment="1">
      <alignment horizontal="center" vertical="center" wrapText="1"/>
    </xf>
    <xf numFmtId="0" fontId="247" fillId="98" borderId="49" xfId="33" applyFont="1" applyFill="1" applyBorder="1" applyAlignment="1">
      <alignment horizontal="center" vertical="center" wrapText="1"/>
    </xf>
    <xf numFmtId="0" fontId="247" fillId="98" borderId="0" xfId="33" applyFont="1" applyFill="1" applyAlignment="1">
      <alignment horizontal="center" vertical="center" wrapText="1"/>
    </xf>
    <xf numFmtId="0" fontId="11" fillId="98" borderId="49" xfId="33" applyFont="1" applyFill="1" applyBorder="1" applyAlignment="1">
      <alignment horizontal="center" vertical="center" wrapText="1"/>
    </xf>
    <xf numFmtId="0" fontId="11" fillId="98" borderId="0" xfId="33" applyFont="1" applyFill="1" applyAlignment="1">
      <alignment horizontal="center" vertical="center" wrapText="1"/>
    </xf>
    <xf numFmtId="0" fontId="247" fillId="98" borderId="145" xfId="33" applyFont="1" applyFill="1" applyBorder="1" applyAlignment="1">
      <alignment horizontal="center" vertical="center"/>
    </xf>
    <xf numFmtId="0" fontId="247" fillId="98" borderId="131" xfId="33" applyFont="1" applyFill="1" applyBorder="1" applyAlignment="1">
      <alignment horizontal="center" vertical="center"/>
    </xf>
    <xf numFmtId="0" fontId="176" fillId="129" borderId="144" xfId="58" applyFont="1" applyFill="1" applyBorder="1" applyAlignment="1">
      <alignment horizontal="center" vertical="center" wrapText="1"/>
    </xf>
    <xf numFmtId="0" fontId="176" fillId="129" borderId="49" xfId="58" applyFont="1" applyFill="1" applyBorder="1" applyAlignment="1">
      <alignment horizontal="center" vertical="center" wrapText="1"/>
    </xf>
    <xf numFmtId="0" fontId="176" fillId="129" borderId="145" xfId="58" applyFont="1" applyFill="1" applyBorder="1" applyAlignment="1">
      <alignment horizontal="center" vertical="center" wrapText="1"/>
    </xf>
    <xf numFmtId="0" fontId="176" fillId="129" borderId="150" xfId="58" applyFont="1" applyFill="1" applyBorder="1" applyAlignment="1">
      <alignment horizontal="center" vertical="center" wrapText="1"/>
    </xf>
    <xf numFmtId="0" fontId="176" fillId="129" borderId="212" xfId="58" applyFont="1" applyFill="1" applyBorder="1" applyAlignment="1">
      <alignment horizontal="center" vertical="center" wrapText="1"/>
    </xf>
    <xf numFmtId="0" fontId="176" fillId="129" borderId="213" xfId="58" applyFont="1" applyFill="1" applyBorder="1" applyAlignment="1">
      <alignment horizontal="center" vertical="center" wrapText="1"/>
    </xf>
    <xf numFmtId="0" fontId="233" fillId="13" borderId="245" xfId="33" applyFont="1" applyFill="1" applyBorder="1" applyAlignment="1" applyProtection="1">
      <alignment horizontal="center" vertical="center"/>
      <protection hidden="1"/>
    </xf>
    <xf numFmtId="0" fontId="233" fillId="13" borderId="0" xfId="33" applyFont="1" applyFill="1" applyAlignment="1" applyProtection="1">
      <alignment horizontal="center" vertical="center"/>
      <protection hidden="1"/>
    </xf>
    <xf numFmtId="0" fontId="233" fillId="13" borderId="131" xfId="33" applyFont="1" applyFill="1" applyBorder="1" applyAlignment="1" applyProtection="1">
      <alignment horizontal="center" vertical="center"/>
      <protection hidden="1"/>
    </xf>
    <xf numFmtId="49" fontId="2" fillId="13" borderId="325" xfId="58" applyNumberFormat="1" applyFill="1" applyBorder="1" applyAlignment="1">
      <alignment horizontal="center" vertical="center"/>
    </xf>
    <xf numFmtId="49" fontId="2" fillId="13" borderId="326" xfId="58" applyNumberFormat="1" applyFill="1" applyBorder="1" applyAlignment="1">
      <alignment horizontal="center" vertical="center"/>
    </xf>
    <xf numFmtId="49" fontId="2" fillId="13" borderId="327" xfId="58" applyNumberFormat="1" applyFill="1" applyBorder="1" applyAlignment="1">
      <alignment horizontal="center" vertical="center"/>
    </xf>
    <xf numFmtId="49" fontId="156" fillId="0" borderId="245" xfId="58" applyNumberFormat="1" applyFont="1" applyBorder="1" applyAlignment="1">
      <alignment horizontal="center" vertical="center" wrapText="1"/>
    </xf>
    <xf numFmtId="49" fontId="156" fillId="0" borderId="118" xfId="58" applyNumberFormat="1" applyFont="1" applyBorder="1" applyAlignment="1">
      <alignment horizontal="center" vertical="center" wrapText="1"/>
    </xf>
    <xf numFmtId="49" fontId="156" fillId="0" borderId="0" xfId="58" applyNumberFormat="1" applyFont="1" applyAlignment="1">
      <alignment horizontal="center" vertical="center" wrapText="1"/>
    </xf>
    <xf numFmtId="49" fontId="156" fillId="0" borderId="93" xfId="58" applyNumberFormat="1" applyFont="1" applyBorder="1" applyAlignment="1">
      <alignment horizontal="center" vertical="center" wrapText="1"/>
    </xf>
    <xf numFmtId="49" fontId="156" fillId="0" borderId="131" xfId="58" applyNumberFormat="1" applyFont="1" applyBorder="1" applyAlignment="1">
      <alignment horizontal="center" vertical="center" wrapText="1"/>
    </xf>
    <xf numFmtId="49" fontId="156" fillId="0" borderId="113" xfId="58" applyNumberFormat="1" applyFont="1" applyBorder="1" applyAlignment="1">
      <alignment horizontal="center" vertical="center" wrapText="1"/>
    </xf>
    <xf numFmtId="0" fontId="236" fillId="13" borderId="291" xfId="33" applyFont="1" applyFill="1" applyBorder="1" applyAlignment="1" applyProtection="1">
      <alignment horizontal="center" vertical="center"/>
      <protection hidden="1"/>
    </xf>
    <xf numFmtId="0" fontId="236" fillId="13" borderId="292" xfId="33" applyFont="1" applyFill="1" applyBorder="1" applyAlignment="1" applyProtection="1">
      <alignment horizontal="center" vertical="center"/>
      <protection hidden="1"/>
    </xf>
    <xf numFmtId="0" fontId="233" fillId="13" borderId="292" xfId="33" applyFont="1" applyFill="1" applyBorder="1" applyAlignment="1" applyProtection="1">
      <alignment horizontal="center" vertical="center"/>
      <protection hidden="1"/>
    </xf>
    <xf numFmtId="0" fontId="233" fillId="13" borderId="293" xfId="33" applyFont="1" applyFill="1" applyBorder="1" applyAlignment="1" applyProtection="1">
      <alignment horizontal="center" vertical="center"/>
      <protection hidden="1"/>
    </xf>
    <xf numFmtId="203" fontId="491" fillId="14" borderId="245" xfId="33" applyNumberFormat="1" applyFont="1" applyFill="1" applyBorder="1" applyAlignment="1" applyProtection="1">
      <alignment horizontal="center" vertical="center"/>
      <protection hidden="1"/>
    </xf>
    <xf numFmtId="203" fontId="491" fillId="14" borderId="150" xfId="33" applyNumberFormat="1" applyFont="1" applyFill="1" applyBorder="1" applyAlignment="1" applyProtection="1">
      <alignment horizontal="center" vertical="center"/>
      <protection hidden="1"/>
    </xf>
    <xf numFmtId="190" fontId="232" fillId="17" borderId="0" xfId="33" applyNumberFormat="1" applyFont="1" applyFill="1" applyAlignment="1" applyProtection="1">
      <alignment horizontal="center" vertical="center"/>
      <protection hidden="1"/>
    </xf>
    <xf numFmtId="190" fontId="232" fillId="17" borderId="212" xfId="33" applyNumberFormat="1" applyFont="1" applyFill="1" applyBorder="1" applyAlignment="1" applyProtection="1">
      <alignment horizontal="center" vertical="center"/>
      <protection hidden="1"/>
    </xf>
    <xf numFmtId="206" fontId="491" fillId="14" borderId="245" xfId="33" applyNumberFormat="1" applyFont="1" applyFill="1" applyBorder="1" applyAlignment="1" applyProtection="1">
      <alignment horizontal="center" vertical="center"/>
      <protection hidden="1"/>
    </xf>
    <xf numFmtId="206" fontId="491" fillId="14" borderId="150" xfId="33" applyNumberFormat="1" applyFont="1" applyFill="1" applyBorder="1" applyAlignment="1" applyProtection="1">
      <alignment horizontal="center" vertical="center"/>
      <protection hidden="1"/>
    </xf>
    <xf numFmtId="165" fontId="236" fillId="17" borderId="131" xfId="33" applyNumberFormat="1" applyFont="1" applyFill="1" applyBorder="1" applyAlignment="1">
      <alignment horizontal="center" vertical="center"/>
    </xf>
    <xf numFmtId="0" fontId="489" fillId="13" borderId="245" xfId="58" applyFont="1" applyFill="1" applyBorder="1" applyAlignment="1">
      <alignment horizontal="center" vertical="center" wrapText="1"/>
    </xf>
    <xf numFmtId="0" fontId="489" fillId="13" borderId="0" xfId="58" applyFont="1" applyFill="1" applyAlignment="1">
      <alignment horizontal="center" vertical="center" wrapText="1"/>
    </xf>
    <xf numFmtId="0" fontId="489" fillId="13" borderId="131" xfId="58" applyFont="1" applyFill="1" applyBorder="1" applyAlignment="1">
      <alignment horizontal="center" vertical="center" wrapText="1"/>
    </xf>
    <xf numFmtId="49" fontId="277" fillId="108" borderId="144" xfId="33" applyNumberFormat="1" applyFont="1" applyFill="1" applyBorder="1" applyAlignment="1">
      <alignment horizontal="center" vertical="center"/>
    </xf>
    <xf numFmtId="49" fontId="277" fillId="108" borderId="49" xfId="33" applyNumberFormat="1" applyFont="1" applyFill="1" applyBorder="1" applyAlignment="1">
      <alignment horizontal="center" vertical="center"/>
    </xf>
    <xf numFmtId="49" fontId="277" fillId="108" borderId="145" xfId="33" applyNumberFormat="1" applyFont="1" applyFill="1" applyBorder="1" applyAlignment="1">
      <alignment horizontal="center" vertical="center"/>
    </xf>
    <xf numFmtId="0" fontId="486" fillId="13" borderId="245" xfId="58" applyFont="1" applyFill="1" applyBorder="1" applyAlignment="1">
      <alignment horizontal="center" vertical="center" wrapText="1"/>
    </xf>
    <xf numFmtId="0" fontId="486" fillId="13" borderId="0" xfId="58" applyFont="1" applyFill="1" applyAlignment="1">
      <alignment horizontal="center" vertical="center" wrapText="1"/>
    </xf>
    <xf numFmtId="0" fontId="486" fillId="13" borderId="131" xfId="58" applyFont="1" applyFill="1" applyBorder="1" applyAlignment="1">
      <alignment horizontal="center" vertical="center" wrapText="1"/>
    </xf>
    <xf numFmtId="0" fontId="486" fillId="13" borderId="245" xfId="58" applyFont="1" applyFill="1" applyBorder="1" applyAlignment="1">
      <alignment horizontal="center" wrapText="1"/>
    </xf>
    <xf numFmtId="0" fontId="486" fillId="13" borderId="0" xfId="58" applyFont="1" applyFill="1" applyAlignment="1">
      <alignment horizontal="center" wrapText="1"/>
    </xf>
    <xf numFmtId="0" fontId="486" fillId="13" borderId="131" xfId="58" applyFont="1" applyFill="1" applyBorder="1" applyAlignment="1">
      <alignment horizontal="center" wrapText="1"/>
    </xf>
    <xf numFmtId="0" fontId="486" fillId="13" borderId="245" xfId="58" applyFont="1" applyFill="1" applyBorder="1" applyAlignment="1">
      <alignment horizontal="left" wrapText="1"/>
    </xf>
    <xf numFmtId="0" fontId="486" fillId="13" borderId="0" xfId="58" applyFont="1" applyFill="1" applyAlignment="1">
      <alignment horizontal="left" wrapText="1"/>
    </xf>
    <xf numFmtId="0" fontId="486" fillId="13" borderId="131" xfId="58" applyFont="1" applyFill="1" applyBorder="1" applyAlignment="1">
      <alignment horizontal="left" wrapText="1"/>
    </xf>
    <xf numFmtId="0" fontId="236" fillId="90" borderId="245" xfId="33" applyFont="1" applyFill="1" applyBorder="1" applyAlignment="1">
      <alignment horizontal="right" vertical="center"/>
    </xf>
    <xf numFmtId="0" fontId="236" fillId="90" borderId="0" xfId="33" applyFont="1" applyFill="1" applyAlignment="1">
      <alignment horizontal="right" vertical="center"/>
    </xf>
    <xf numFmtId="0" fontId="488" fillId="90" borderId="0" xfId="33" applyFont="1" applyFill="1" applyAlignment="1">
      <alignment horizontal="center" vertical="center"/>
    </xf>
    <xf numFmtId="0" fontId="236" fillId="90" borderId="0" xfId="33" applyFont="1" applyFill="1" applyAlignment="1">
      <alignment horizontal="center" vertical="center"/>
    </xf>
    <xf numFmtId="0" fontId="236" fillId="90" borderId="0" xfId="33" quotePrefix="1" applyFont="1" applyFill="1" applyAlignment="1">
      <alignment horizontal="center" vertical="center" wrapText="1"/>
    </xf>
    <xf numFmtId="0" fontId="236" fillId="17" borderId="0" xfId="33" applyFont="1" applyFill="1" applyAlignment="1">
      <alignment horizontal="center" vertical="center"/>
    </xf>
    <xf numFmtId="0" fontId="475" fillId="13" borderId="156" xfId="33" applyFont="1" applyFill="1" applyBorder="1" applyAlignment="1">
      <alignment horizontal="center" vertical="center"/>
    </xf>
    <xf numFmtId="0" fontId="146" fillId="13" borderId="0" xfId="33" applyFont="1" applyFill="1" applyAlignment="1">
      <alignment horizontal="center" vertical="center" wrapText="1"/>
    </xf>
    <xf numFmtId="0" fontId="146" fillId="13" borderId="292" xfId="33" applyFont="1" applyFill="1" applyBorder="1" applyAlignment="1">
      <alignment horizontal="center" vertical="center" wrapText="1"/>
    </xf>
    <xf numFmtId="0" fontId="483" fillId="13" borderId="0" xfId="58" applyFont="1" applyFill="1" applyAlignment="1">
      <alignment horizontal="left" vertical="center" wrapText="1"/>
    </xf>
    <xf numFmtId="0" fontId="200" fillId="13" borderId="4" xfId="58" applyFont="1" applyFill="1" applyBorder="1" applyAlignment="1">
      <alignment horizontal="center" vertical="center" wrapText="1"/>
    </xf>
    <xf numFmtId="0" fontId="277" fillId="108" borderId="144" xfId="33" applyFont="1" applyFill="1" applyBorder="1" applyAlignment="1">
      <alignment horizontal="center"/>
    </xf>
    <xf numFmtId="0" fontId="277" fillId="108" borderId="49" xfId="33" applyFont="1" applyFill="1" applyBorder="1" applyAlignment="1">
      <alignment horizontal="center"/>
    </xf>
    <xf numFmtId="0" fontId="277" fillId="108" borderId="145" xfId="33" applyFont="1" applyFill="1" applyBorder="1" applyAlignment="1">
      <alignment horizontal="center"/>
    </xf>
    <xf numFmtId="0" fontId="277" fillId="108" borderId="245" xfId="33" applyFont="1" applyFill="1" applyBorder="1" applyAlignment="1">
      <alignment horizontal="center"/>
    </xf>
    <xf numFmtId="0" fontId="277" fillId="108" borderId="0" xfId="33" applyFont="1" applyFill="1" applyAlignment="1">
      <alignment horizontal="center"/>
    </xf>
    <xf numFmtId="0" fontId="277" fillId="108" borderId="131" xfId="33" applyFont="1" applyFill="1" applyBorder="1" applyAlignment="1">
      <alignment horizontal="center"/>
    </xf>
    <xf numFmtId="201" fontId="475" fillId="6" borderId="0" xfId="33" applyNumberFormat="1" applyFont="1" applyFill="1" applyAlignment="1">
      <alignment horizontal="center" vertical="center"/>
    </xf>
    <xf numFmtId="174" fontId="476" fillId="104" borderId="0" xfId="33" applyNumberFormat="1" applyFont="1" applyFill="1" applyAlignment="1">
      <alignment horizontal="center" vertical="center"/>
    </xf>
    <xf numFmtId="174" fontId="48" fillId="104" borderId="0" xfId="33" applyNumberFormat="1" applyFont="1" applyFill="1" applyAlignment="1">
      <alignment horizontal="center" vertical="center"/>
    </xf>
    <xf numFmtId="0" fontId="478" fillId="17" borderId="0" xfId="33" applyFont="1" applyFill="1" applyAlignment="1">
      <alignment horizontal="center" vertical="center"/>
    </xf>
    <xf numFmtId="2" fontId="150" fillId="128" borderId="0" xfId="33" applyNumberFormat="1" applyFont="1" applyFill="1" applyAlignment="1" applyProtection="1">
      <alignment horizontal="left" vertical="center" wrapText="1"/>
      <protection locked="0"/>
    </xf>
    <xf numFmtId="174" fontId="43" fillId="17" borderId="0" xfId="33" applyNumberFormat="1" applyFont="1" applyFill="1" applyAlignment="1">
      <alignment horizontal="center" vertical="center"/>
    </xf>
    <xf numFmtId="174" fontId="47" fillId="17" borderId="0" xfId="33" applyNumberFormat="1" applyFont="1" applyFill="1" applyAlignment="1">
      <alignment horizontal="center" vertical="center"/>
    </xf>
    <xf numFmtId="0" fontId="329" fillId="13" borderId="156" xfId="33" applyFont="1" applyFill="1" applyBorder="1" applyAlignment="1">
      <alignment horizontal="center" vertical="center"/>
    </xf>
    <xf numFmtId="0" fontId="245" fillId="13" borderId="0" xfId="33" applyFont="1" applyFill="1" applyAlignment="1">
      <alignment horizontal="right" vertical="center"/>
    </xf>
    <xf numFmtId="0" fontId="475" fillId="6" borderId="0" xfId="33" applyFont="1" applyFill="1" applyAlignment="1">
      <alignment horizontal="center" vertical="center"/>
    </xf>
    <xf numFmtId="200" fontId="475" fillId="6" borderId="0" xfId="39" applyNumberFormat="1" applyFont="1" applyFill="1" applyAlignment="1">
      <alignment horizontal="center" vertical="center"/>
    </xf>
    <xf numFmtId="200" fontId="475" fillId="6" borderId="0" xfId="33" applyNumberFormat="1" applyFont="1" applyFill="1" applyAlignment="1">
      <alignment horizontal="center" vertical="center"/>
    </xf>
    <xf numFmtId="2" fontId="471" fillId="128" borderId="0" xfId="33" applyNumberFormat="1" applyFont="1" applyFill="1" applyAlignment="1" applyProtection="1">
      <alignment horizontal="center" vertical="center" wrapText="1"/>
      <protection locked="0"/>
    </xf>
    <xf numFmtId="0" fontId="150" fillId="13" borderId="0" xfId="39" applyFont="1" applyFill="1" applyAlignment="1">
      <alignment horizontal="center" vertical="center" wrapText="1"/>
    </xf>
    <xf numFmtId="0" fontId="470" fillId="13" borderId="0" xfId="39" applyFont="1" applyFill="1" applyAlignment="1">
      <alignment horizontal="center" vertical="center" wrapText="1"/>
    </xf>
    <xf numFmtId="0" fontId="215" fillId="104" borderId="0" xfId="33" applyFont="1" applyFill="1" applyAlignment="1">
      <alignment horizontal="center" vertical="center"/>
    </xf>
    <xf numFmtId="200" fontId="48" fillId="104" borderId="0" xfId="39" applyNumberFormat="1" applyFont="1" applyFill="1" applyAlignment="1">
      <alignment horizontal="center" vertical="center"/>
    </xf>
    <xf numFmtId="200" fontId="48" fillId="104" borderId="0" xfId="33" applyNumberFormat="1" applyFont="1" applyFill="1" applyAlignment="1">
      <alignment horizontal="center" vertical="center"/>
    </xf>
    <xf numFmtId="201" fontId="48" fillId="104" borderId="0" xfId="33" applyNumberFormat="1" applyFont="1" applyFill="1" applyAlignment="1">
      <alignment horizontal="center" vertical="center"/>
    </xf>
    <xf numFmtId="0" fontId="469" fillId="13" borderId="0" xfId="39" applyFont="1" applyFill="1" applyAlignment="1">
      <alignment horizontal="center" vertical="center" wrapText="1"/>
    </xf>
    <xf numFmtId="0" fontId="467" fillId="13" borderId="0" xfId="39" applyFont="1" applyFill="1" applyAlignment="1">
      <alignment horizontal="center" vertical="center" wrapText="1"/>
    </xf>
    <xf numFmtId="0" fontId="200" fillId="13" borderId="245" xfId="58" applyFont="1" applyFill="1" applyBorder="1" applyAlignment="1">
      <alignment horizontal="center" vertical="center" wrapText="1"/>
    </xf>
    <xf numFmtId="0" fontId="200" fillId="13" borderId="0" xfId="58" applyFont="1" applyFill="1" applyAlignment="1">
      <alignment horizontal="center" vertical="center" wrapText="1"/>
    </xf>
    <xf numFmtId="0" fontId="200" fillId="13" borderId="131" xfId="58" applyFont="1" applyFill="1" applyBorder="1" applyAlignment="1">
      <alignment horizontal="center" vertical="center" wrapText="1"/>
    </xf>
    <xf numFmtId="0" fontId="51" fillId="108" borderId="49" xfId="58" applyFont="1" applyFill="1" applyBorder="1" applyAlignment="1">
      <alignment horizontal="center" vertical="center" wrapText="1"/>
    </xf>
    <xf numFmtId="0" fontId="51" fillId="108" borderId="145" xfId="58" applyFont="1" applyFill="1" applyBorder="1" applyAlignment="1">
      <alignment horizontal="center" vertical="center" wrapText="1"/>
    </xf>
    <xf numFmtId="0" fontId="51" fillId="108" borderId="0" xfId="58" applyFont="1" applyFill="1" applyAlignment="1">
      <alignment horizontal="center" vertical="center" wrapText="1"/>
    </xf>
    <xf numFmtId="0" fontId="51" fillId="108" borderId="131" xfId="58" applyFont="1" applyFill="1" applyBorder="1" applyAlignment="1">
      <alignment horizontal="center" vertical="center" wrapText="1"/>
    </xf>
    <xf numFmtId="0" fontId="468" fillId="13" borderId="0" xfId="58" applyFont="1" applyFill="1" applyAlignment="1">
      <alignment horizontal="center" vertical="center" wrapText="1"/>
    </xf>
    <xf numFmtId="0" fontId="215" fillId="104" borderId="0" xfId="58" applyFont="1" applyFill="1" applyAlignment="1">
      <alignment horizontal="center" vertical="center" wrapText="1"/>
    </xf>
    <xf numFmtId="0" fontId="465" fillId="13" borderId="0" xfId="58" applyFont="1" applyFill="1" applyAlignment="1">
      <alignment horizontal="center" vertical="center" wrapText="1"/>
    </xf>
    <xf numFmtId="0" fontId="465" fillId="13" borderId="320" xfId="58" applyFont="1" applyFill="1" applyBorder="1" applyAlignment="1">
      <alignment horizontal="center" vertical="center" wrapText="1"/>
    </xf>
    <xf numFmtId="0" fontId="158" fillId="13" borderId="156" xfId="33" applyFont="1" applyFill="1" applyBorder="1" applyAlignment="1">
      <alignment horizontal="center" vertical="center"/>
    </xf>
    <xf numFmtId="0" fontId="4" fillId="13" borderId="245" xfId="58" applyFont="1" applyFill="1" applyBorder="1" applyAlignment="1">
      <alignment horizontal="right" vertical="center"/>
    </xf>
    <xf numFmtId="0" fontId="4" fillId="13" borderId="0" xfId="58" applyFont="1" applyFill="1" applyAlignment="1">
      <alignment horizontal="right" vertical="center"/>
    </xf>
    <xf numFmtId="0" fontId="4" fillId="13" borderId="187" xfId="58" applyFont="1" applyFill="1" applyBorder="1" applyAlignment="1">
      <alignment horizontal="right" vertical="center"/>
    </xf>
    <xf numFmtId="0" fontId="4" fillId="13" borderId="188" xfId="58" applyFont="1" applyFill="1" applyBorder="1" applyAlignment="1">
      <alignment horizontal="right" vertical="center"/>
    </xf>
    <xf numFmtId="0" fontId="466" fillId="0" borderId="245" xfId="33" applyFont="1" applyBorder="1" applyAlignment="1">
      <alignment horizontal="center" vertical="center"/>
    </xf>
    <xf numFmtId="0" fontId="466" fillId="0" borderId="0" xfId="33" applyFont="1" applyAlignment="1">
      <alignment horizontal="center" vertical="center"/>
    </xf>
    <xf numFmtId="0" fontId="466" fillId="0" borderId="131" xfId="33" applyFont="1" applyBorder="1" applyAlignment="1">
      <alignment horizontal="center" vertical="center"/>
    </xf>
    <xf numFmtId="0" fontId="40" fillId="13" borderId="0" xfId="33" applyFont="1" applyFill="1" applyAlignment="1">
      <alignment horizontal="left" vertical="center" wrapText="1"/>
    </xf>
    <xf numFmtId="0" fontId="40" fillId="13" borderId="131" xfId="33" applyFont="1" applyFill="1" applyBorder="1" applyAlignment="1">
      <alignment horizontal="left" vertical="center" wrapText="1"/>
    </xf>
    <xf numFmtId="0" fontId="464" fillId="13" borderId="245" xfId="33" applyFont="1" applyFill="1" applyBorder="1" applyAlignment="1">
      <alignment horizontal="center" vertical="center"/>
    </xf>
    <xf numFmtId="0" fontId="153" fillId="13" borderId="0" xfId="33" applyFont="1" applyFill="1" applyAlignment="1">
      <alignment horizontal="left" vertical="center" wrapText="1"/>
    </xf>
    <xf numFmtId="0" fontId="153" fillId="13" borderId="131" xfId="33" applyFont="1" applyFill="1" applyBorder="1" applyAlignment="1">
      <alignment horizontal="left" vertical="center" wrapText="1"/>
    </xf>
    <xf numFmtId="0" fontId="200" fillId="0" borderId="245" xfId="58" applyFont="1" applyBorder="1" applyAlignment="1">
      <alignment horizontal="center" wrapText="1"/>
    </xf>
    <xf numFmtId="0" fontId="200" fillId="0" borderId="0" xfId="58" applyFont="1" applyAlignment="1">
      <alignment horizontal="center" wrapText="1"/>
    </xf>
    <xf numFmtId="0" fontId="200" fillId="0" borderId="131" xfId="58" applyFont="1" applyBorder="1" applyAlignment="1">
      <alignment horizontal="center" wrapText="1"/>
    </xf>
    <xf numFmtId="0" fontId="143" fillId="13" borderId="170" xfId="58" applyFont="1" applyFill="1" applyBorder="1" applyAlignment="1">
      <alignment horizontal="center" vertical="center"/>
    </xf>
    <xf numFmtId="0" fontId="143" fillId="13" borderId="171" xfId="58" applyFont="1" applyFill="1" applyBorder="1" applyAlignment="1">
      <alignment horizontal="center" vertical="center"/>
    </xf>
    <xf numFmtId="0" fontId="158" fillId="13" borderId="155" xfId="33" applyFont="1" applyFill="1" applyBorder="1" applyAlignment="1">
      <alignment horizontal="center" vertical="center"/>
    </xf>
    <xf numFmtId="0" fontId="158" fillId="13" borderId="157" xfId="33" applyFont="1" applyFill="1" applyBorder="1" applyAlignment="1">
      <alignment horizontal="center" vertical="center"/>
    </xf>
    <xf numFmtId="0" fontId="464" fillId="106" borderId="245" xfId="33" applyFont="1" applyFill="1" applyBorder="1" applyAlignment="1">
      <alignment horizontal="center" vertical="center"/>
    </xf>
    <xf numFmtId="0" fontId="47" fillId="106" borderId="0" xfId="33" applyFont="1" applyFill="1" applyAlignment="1">
      <alignment horizontal="center" vertical="center"/>
    </xf>
    <xf numFmtId="199" fontId="47" fillId="106" borderId="0" xfId="33" applyNumberFormat="1" applyFont="1" applyFill="1" applyAlignment="1">
      <alignment horizontal="center" vertical="center"/>
    </xf>
    <xf numFmtId="174" fontId="465" fillId="104" borderId="0" xfId="39" applyNumberFormat="1" applyFont="1" applyFill="1" applyAlignment="1">
      <alignment horizontal="center" vertical="center"/>
    </xf>
    <xf numFmtId="176" fontId="43" fillId="24" borderId="131" xfId="33" applyNumberFormat="1" applyFont="1" applyFill="1" applyBorder="1" applyAlignment="1">
      <alignment horizontal="center" vertical="center"/>
    </xf>
    <xf numFmtId="0" fontId="338" fillId="104" borderId="245" xfId="33" applyFont="1" applyFill="1" applyBorder="1" applyAlignment="1">
      <alignment horizontal="center" vertical="center"/>
    </xf>
    <xf numFmtId="199" fontId="48" fillId="104" borderId="0" xfId="33" applyNumberFormat="1" applyFont="1" applyFill="1" applyAlignment="1">
      <alignment horizontal="center" vertical="center"/>
    </xf>
    <xf numFmtId="174" fontId="47" fillId="98" borderId="0" xfId="39" applyNumberFormat="1" applyFont="1" applyFill="1" applyAlignment="1">
      <alignment horizontal="center" vertical="center"/>
    </xf>
    <xf numFmtId="176" fontId="33" fillId="24" borderId="131" xfId="33" applyNumberFormat="1" applyFont="1" applyFill="1" applyBorder="1" applyAlignment="1">
      <alignment horizontal="center" vertical="center"/>
    </xf>
    <xf numFmtId="0" fontId="461" fillId="13" borderId="245" xfId="39" applyFont="1" applyFill="1" applyBorder="1" applyAlignment="1">
      <alignment horizontal="center" vertical="center"/>
    </xf>
    <xf numFmtId="0" fontId="461" fillId="13" borderId="0" xfId="39" applyFont="1" applyFill="1" applyAlignment="1">
      <alignment horizontal="center" vertical="center"/>
    </xf>
    <xf numFmtId="0" fontId="461" fillId="13" borderId="131" xfId="39" applyFont="1" applyFill="1" applyBorder="1" applyAlignment="1">
      <alignment horizontal="center" vertical="center"/>
    </xf>
    <xf numFmtId="0" fontId="459" fillId="13" borderId="245" xfId="33" applyFont="1" applyFill="1" applyBorder="1" applyAlignment="1">
      <alignment horizontal="center" vertical="center" wrapText="1"/>
    </xf>
    <xf numFmtId="0" fontId="459" fillId="13" borderId="0" xfId="33" applyFont="1" applyFill="1" applyAlignment="1">
      <alignment horizontal="center" vertical="center" wrapText="1"/>
    </xf>
    <xf numFmtId="0" fontId="459" fillId="13" borderId="131" xfId="33" applyFont="1" applyFill="1" applyBorder="1" applyAlignment="1">
      <alignment horizontal="center" vertical="center" wrapText="1"/>
    </xf>
    <xf numFmtId="0" fontId="459" fillId="13" borderId="150" xfId="33" applyFont="1" applyFill="1" applyBorder="1" applyAlignment="1">
      <alignment horizontal="center" vertical="center" wrapText="1"/>
    </xf>
    <xf numFmtId="0" fontId="459" fillId="13" borderId="212" xfId="33" applyFont="1" applyFill="1" applyBorder="1" applyAlignment="1">
      <alignment horizontal="center" vertical="center" wrapText="1"/>
    </xf>
    <xf numFmtId="0" fontId="459" fillId="13" borderId="213" xfId="33" applyFont="1" applyFill="1" applyBorder="1" applyAlignment="1">
      <alignment horizontal="center" vertical="center" wrapText="1"/>
    </xf>
    <xf numFmtId="0" fontId="56" fillId="108" borderId="245" xfId="39" applyFont="1" applyFill="1" applyBorder="1" applyAlignment="1">
      <alignment horizontal="center" vertical="center" wrapText="1"/>
    </xf>
    <xf numFmtId="0" fontId="56" fillId="108" borderId="0" xfId="39" applyFont="1" applyFill="1" applyAlignment="1">
      <alignment horizontal="center" vertical="center" wrapText="1"/>
    </xf>
    <xf numFmtId="0" fontId="158" fillId="13" borderId="245" xfId="33" applyFont="1" applyFill="1" applyBorder="1" applyAlignment="1">
      <alignment horizontal="center" vertical="center"/>
    </xf>
    <xf numFmtId="0" fontId="158" fillId="13" borderId="0" xfId="33" applyFont="1" applyFill="1" applyAlignment="1">
      <alignment horizontal="center" vertical="center"/>
    </xf>
    <xf numFmtId="0" fontId="158" fillId="13" borderId="131" xfId="33" applyFont="1" applyFill="1" applyBorder="1" applyAlignment="1">
      <alignment horizontal="center" vertical="center"/>
    </xf>
    <xf numFmtId="0" fontId="155" fillId="13" borderId="0" xfId="39" applyFont="1" applyFill="1" applyAlignment="1">
      <alignment horizontal="center" vertical="center" wrapText="1"/>
    </xf>
    <xf numFmtId="0" fontId="66" fillId="98" borderId="0" xfId="33" applyFont="1" applyFill="1" applyAlignment="1">
      <alignment horizontal="center" vertical="center" wrapText="1"/>
    </xf>
    <xf numFmtId="0" fontId="150" fillId="13" borderId="131" xfId="39" applyFont="1" applyFill="1" applyBorder="1" applyAlignment="1">
      <alignment horizontal="center" vertical="center" wrapText="1"/>
    </xf>
    <xf numFmtId="0" fontId="48" fillId="104" borderId="245" xfId="33" applyFont="1" applyFill="1" applyBorder="1" applyAlignment="1">
      <alignment horizontal="center" vertical="center"/>
    </xf>
    <xf numFmtId="0" fontId="462" fillId="106" borderId="0" xfId="33" applyFont="1" applyFill="1" applyAlignment="1">
      <alignment horizontal="center" vertical="center"/>
    </xf>
    <xf numFmtId="176" fontId="153" fillId="24" borderId="0" xfId="33" applyNumberFormat="1" applyFont="1" applyFill="1" applyAlignment="1">
      <alignment horizontal="center" vertical="center"/>
    </xf>
    <xf numFmtId="176" fontId="153" fillId="24" borderId="131" xfId="33" applyNumberFormat="1" applyFont="1" applyFill="1" applyBorder="1" applyAlignment="1">
      <alignment horizontal="center" vertical="center"/>
    </xf>
    <xf numFmtId="0" fontId="150" fillId="13" borderId="245" xfId="39" applyFont="1" applyFill="1" applyBorder="1" applyAlignment="1">
      <alignment horizontal="center" vertical="center" wrapText="1"/>
    </xf>
    <xf numFmtId="0" fontId="150" fillId="13" borderId="245" xfId="39" applyFont="1" applyFill="1" applyBorder="1" applyAlignment="1">
      <alignment horizontal="center" vertical="center"/>
    </xf>
    <xf numFmtId="0" fontId="150" fillId="13" borderId="0" xfId="39" applyFont="1" applyFill="1" applyAlignment="1">
      <alignment horizontal="center" vertical="center"/>
    </xf>
    <xf numFmtId="0" fontId="150" fillId="13" borderId="131" xfId="39" applyFont="1" applyFill="1" applyBorder="1" applyAlignment="1">
      <alignment horizontal="center" vertical="center"/>
    </xf>
    <xf numFmtId="0" fontId="2" fillId="17" borderId="0" xfId="58" applyFill="1" applyAlignment="1">
      <alignment horizontal="center"/>
    </xf>
    <xf numFmtId="199" fontId="40" fillId="17" borderId="0" xfId="33" applyNumberFormat="1" applyFont="1" applyFill="1" applyAlignment="1">
      <alignment horizontal="center" vertical="center"/>
    </xf>
    <xf numFmtId="0" fontId="51" fillId="108" borderId="245" xfId="39" applyFont="1" applyFill="1" applyBorder="1" applyAlignment="1">
      <alignment horizontal="center" vertical="center"/>
    </xf>
    <xf numFmtId="0" fontId="51" fillId="108" borderId="0" xfId="39" applyFont="1" applyFill="1" applyAlignment="1">
      <alignment horizontal="center" vertical="center"/>
    </xf>
    <xf numFmtId="0" fontId="51" fillId="108" borderId="131" xfId="39" applyFont="1" applyFill="1" applyBorder="1" applyAlignment="1">
      <alignment horizontal="center" vertical="center"/>
    </xf>
    <xf numFmtId="0" fontId="153" fillId="13" borderId="0" xfId="39" applyFont="1" applyFill="1" applyAlignment="1">
      <alignment horizontal="center" vertical="top" wrapText="1"/>
    </xf>
    <xf numFmtId="0" fontId="150" fillId="13" borderId="131" xfId="39" applyFont="1" applyFill="1" applyBorder="1" applyAlignment="1">
      <alignment horizontal="center" vertical="top" wrapText="1"/>
    </xf>
    <xf numFmtId="0" fontId="200" fillId="13" borderId="245" xfId="58" applyFont="1" applyFill="1" applyBorder="1" applyAlignment="1">
      <alignment horizontal="center" vertical="center"/>
    </xf>
    <xf numFmtId="0" fontId="200" fillId="13" borderId="0" xfId="58" applyFont="1" applyFill="1" applyAlignment="1">
      <alignment horizontal="center" vertical="center"/>
    </xf>
    <xf numFmtId="0" fontId="200" fillId="13" borderId="131" xfId="58" applyFont="1" applyFill="1" applyBorder="1" applyAlignment="1">
      <alignment horizontal="center" vertical="center"/>
    </xf>
    <xf numFmtId="0" fontId="200" fillId="13" borderId="150" xfId="58" applyFont="1" applyFill="1" applyBorder="1" applyAlignment="1">
      <alignment horizontal="center" vertical="center"/>
    </xf>
    <xf numFmtId="0" fontId="200" fillId="13" borderId="212" xfId="58" applyFont="1" applyFill="1" applyBorder="1" applyAlignment="1">
      <alignment horizontal="center" vertical="center"/>
    </xf>
    <xf numFmtId="0" fontId="200" fillId="13" borderId="213" xfId="58" applyFont="1" applyFill="1" applyBorder="1" applyAlignment="1">
      <alignment horizontal="center" vertical="center"/>
    </xf>
    <xf numFmtId="0" fontId="51" fillId="108" borderId="144" xfId="39" applyFont="1" applyFill="1" applyBorder="1" applyAlignment="1">
      <alignment horizontal="center" vertical="center" wrapText="1"/>
    </xf>
    <xf numFmtId="0" fontId="51" fillId="108" borderId="49" xfId="39" applyFont="1" applyFill="1" applyBorder="1" applyAlignment="1">
      <alignment horizontal="center" vertical="center" wrapText="1"/>
    </xf>
    <xf numFmtId="0" fontId="51" fillId="108" borderId="145" xfId="39" applyFont="1" applyFill="1" applyBorder="1" applyAlignment="1">
      <alignment horizontal="center" vertical="center" wrapText="1"/>
    </xf>
    <xf numFmtId="0" fontId="51" fillId="108" borderId="245" xfId="39" applyFont="1" applyFill="1" applyBorder="1" applyAlignment="1">
      <alignment horizontal="center" vertical="center" wrapText="1"/>
    </xf>
    <xf numFmtId="0" fontId="51" fillId="108" borderId="0" xfId="39" applyFont="1" applyFill="1" applyAlignment="1">
      <alignment horizontal="center" vertical="center" wrapText="1"/>
    </xf>
    <xf numFmtId="0" fontId="51" fillId="108" borderId="131" xfId="39" applyFont="1" applyFill="1" applyBorder="1" applyAlignment="1">
      <alignment horizontal="center" vertical="center" wrapText="1"/>
    </xf>
    <xf numFmtId="0" fontId="460" fillId="13" borderId="245" xfId="33" applyFont="1" applyFill="1" applyBorder="1" applyAlignment="1">
      <alignment horizontal="center" vertical="center" wrapText="1"/>
    </xf>
    <xf numFmtId="0" fontId="460" fillId="13" borderId="0" xfId="33" applyFont="1" applyFill="1" applyAlignment="1">
      <alignment horizontal="center" vertical="center" wrapText="1"/>
    </xf>
    <xf numFmtId="0" fontId="460" fillId="13" borderId="150" xfId="33" applyFont="1" applyFill="1" applyBorder="1" applyAlignment="1">
      <alignment horizontal="center" vertical="center" wrapText="1"/>
    </xf>
    <xf numFmtId="0" fontId="460" fillId="13" borderId="212" xfId="33" applyFont="1" applyFill="1" applyBorder="1" applyAlignment="1">
      <alignment horizontal="center" vertical="center" wrapText="1"/>
    </xf>
    <xf numFmtId="176" fontId="150" fillId="17" borderId="0" xfId="33" applyNumberFormat="1" applyFont="1" applyFill="1" applyAlignment="1">
      <alignment horizontal="center" vertical="center"/>
    </xf>
    <xf numFmtId="2" fontId="159" fillId="17" borderId="131" xfId="33" applyNumberFormat="1" applyFont="1" applyFill="1" applyBorder="1" applyAlignment="1">
      <alignment horizontal="center" vertical="center"/>
    </xf>
    <xf numFmtId="0" fontId="238" fillId="13" borderId="245" xfId="12" applyFont="1" applyFill="1" applyBorder="1" applyAlignment="1">
      <alignment horizontal="center" vertical="center" wrapText="1"/>
    </xf>
    <xf numFmtId="0" fontId="238" fillId="13" borderId="0" xfId="12" applyFont="1" applyFill="1" applyBorder="1" applyAlignment="1">
      <alignment horizontal="center" vertical="center" wrapText="1"/>
    </xf>
    <xf numFmtId="0" fontId="238" fillId="13" borderId="131" xfId="12" applyFont="1" applyFill="1" applyBorder="1" applyAlignment="1">
      <alignment horizontal="center" vertical="center" wrapText="1"/>
    </xf>
    <xf numFmtId="0" fontId="47" fillId="13" borderId="245" xfId="39" applyFont="1" applyFill="1" applyBorder="1" applyAlignment="1">
      <alignment horizontal="center" vertical="center"/>
    </xf>
    <xf numFmtId="0" fontId="47" fillId="13" borderId="0" xfId="39" applyFont="1" applyFill="1" applyAlignment="1">
      <alignment horizontal="center" vertical="center"/>
    </xf>
    <xf numFmtId="0" fontId="47" fillId="13" borderId="131" xfId="39" applyFont="1" applyFill="1" applyBorder="1" applyAlignment="1">
      <alignment horizontal="center" vertical="center"/>
    </xf>
    <xf numFmtId="174" fontId="153" fillId="17" borderId="0" xfId="39" applyNumberFormat="1" applyFont="1" applyFill="1" applyAlignment="1">
      <alignment horizontal="center" vertical="center"/>
    </xf>
    <xf numFmtId="0" fontId="192" fillId="10" borderId="131" xfId="33" applyFont="1" applyFill="1" applyBorder="1" applyAlignment="1">
      <alignment horizontal="center" vertical="center" textRotation="90"/>
    </xf>
    <xf numFmtId="0" fontId="150" fillId="17" borderId="0" xfId="33" applyFont="1" applyFill="1" applyAlignment="1">
      <alignment horizontal="center" vertical="center"/>
    </xf>
    <xf numFmtId="174" fontId="48" fillId="104" borderId="0" xfId="39" applyNumberFormat="1" applyFont="1" applyFill="1" applyAlignment="1">
      <alignment horizontal="center" vertical="center"/>
    </xf>
    <xf numFmtId="0" fontId="150" fillId="13" borderId="245" xfId="39" applyFont="1" applyFill="1" applyBorder="1" applyAlignment="1">
      <alignment horizontal="center" vertical="top" wrapText="1"/>
    </xf>
    <xf numFmtId="0" fontId="150" fillId="13" borderId="0" xfId="39" applyFont="1" applyFill="1" applyAlignment="1">
      <alignment horizontal="center" vertical="top" wrapText="1"/>
    </xf>
    <xf numFmtId="0" fontId="155" fillId="13" borderId="0" xfId="33" applyFont="1" applyFill="1" applyAlignment="1">
      <alignment horizontal="center" vertical="top" wrapText="1"/>
    </xf>
    <xf numFmtId="0" fontId="216" fillId="13" borderId="0" xfId="33" applyFont="1" applyFill="1" applyAlignment="1">
      <alignment horizontal="center" vertical="center" wrapText="1"/>
    </xf>
    <xf numFmtId="0" fontId="153" fillId="13" borderId="0" xfId="33" applyFont="1" applyFill="1" applyAlignment="1">
      <alignment horizontal="center" vertical="center" wrapText="1"/>
    </xf>
    <xf numFmtId="0" fontId="457" fillId="13" borderId="144" xfId="33" applyFont="1" applyFill="1" applyBorder="1" applyAlignment="1">
      <alignment horizontal="center" vertical="center"/>
    </xf>
    <xf numFmtId="0" fontId="457" fillId="13" borderId="49" xfId="33" applyFont="1" applyFill="1" applyBorder="1" applyAlignment="1">
      <alignment horizontal="center" vertical="center"/>
    </xf>
    <xf numFmtId="0" fontId="457" fillId="13" borderId="145" xfId="33" applyFont="1" applyFill="1" applyBorder="1" applyAlignment="1">
      <alignment horizontal="center" vertical="center"/>
    </xf>
    <xf numFmtId="0" fontId="4" fillId="13" borderId="245" xfId="58" applyFont="1" applyFill="1" applyBorder="1" applyAlignment="1">
      <alignment horizontal="center" vertical="center" wrapText="1"/>
    </xf>
    <xf numFmtId="0" fontId="4" fillId="13" borderId="0" xfId="58" applyFont="1" applyFill="1" applyAlignment="1">
      <alignment horizontal="center" vertical="center" wrapText="1"/>
    </xf>
    <xf numFmtId="0" fontId="4" fillId="13" borderId="131" xfId="58" applyFont="1" applyFill="1" applyBorder="1" applyAlignment="1">
      <alignment horizontal="center" vertical="center" wrapText="1"/>
    </xf>
    <xf numFmtId="0" fontId="4" fillId="13" borderId="150" xfId="58" applyFont="1" applyFill="1" applyBorder="1" applyAlignment="1">
      <alignment horizontal="center" vertical="center" wrapText="1"/>
    </xf>
    <xf numFmtId="0" fontId="4" fillId="13" borderId="212" xfId="58" applyFont="1" applyFill="1" applyBorder="1" applyAlignment="1">
      <alignment horizontal="center" vertical="center" wrapText="1"/>
    </xf>
    <xf numFmtId="0" fontId="4" fillId="13" borderId="213" xfId="58" applyFont="1" applyFill="1" applyBorder="1" applyAlignment="1">
      <alignment horizontal="center" vertical="center" wrapText="1"/>
    </xf>
    <xf numFmtId="0" fontId="156" fillId="104" borderId="245" xfId="33" applyFont="1" applyFill="1" applyBorder="1" applyAlignment="1">
      <alignment horizontal="center" vertical="center"/>
    </xf>
    <xf numFmtId="0" fontId="156" fillId="104" borderId="319" xfId="33" applyFont="1" applyFill="1" applyBorder="1" applyAlignment="1">
      <alignment horizontal="center" vertical="center"/>
    </xf>
    <xf numFmtId="199" fontId="156" fillId="104" borderId="0" xfId="33" applyNumberFormat="1" applyFont="1" applyFill="1" applyAlignment="1">
      <alignment horizontal="center" vertical="center"/>
    </xf>
    <xf numFmtId="199" fontId="156" fillId="104" borderId="320" xfId="33" applyNumberFormat="1" applyFont="1" applyFill="1" applyBorder="1" applyAlignment="1">
      <alignment horizontal="center" vertical="center"/>
    </xf>
    <xf numFmtId="0" fontId="150" fillId="17" borderId="320" xfId="33" applyFont="1" applyFill="1" applyBorder="1" applyAlignment="1">
      <alignment horizontal="center" vertical="center"/>
    </xf>
    <xf numFmtId="2" fontId="153" fillId="17" borderId="0" xfId="33" applyNumberFormat="1" applyFont="1" applyFill="1" applyAlignment="1">
      <alignment horizontal="center" vertical="center"/>
    </xf>
    <xf numFmtId="2" fontId="153" fillId="17" borderId="320" xfId="33" applyNumberFormat="1" applyFont="1" applyFill="1" applyBorder="1" applyAlignment="1">
      <alignment horizontal="center" vertical="center"/>
    </xf>
    <xf numFmtId="0" fontId="454" fillId="13" borderId="155" xfId="33" applyFont="1" applyFill="1" applyBorder="1" applyAlignment="1">
      <alignment horizontal="center" vertical="center" wrapText="1"/>
    </xf>
    <xf numFmtId="0" fontId="454" fillId="13" borderId="156" xfId="33" applyFont="1" applyFill="1" applyBorder="1" applyAlignment="1">
      <alignment horizontal="center" vertical="center" wrapText="1"/>
    </xf>
    <xf numFmtId="0" fontId="454" fillId="13" borderId="157" xfId="33" applyFont="1" applyFill="1" applyBorder="1" applyAlignment="1">
      <alignment horizontal="center" vertical="center" wrapText="1"/>
    </xf>
    <xf numFmtId="0" fontId="56" fillId="108" borderId="144" xfId="39" applyFont="1" applyFill="1" applyBorder="1" applyAlignment="1">
      <alignment horizontal="center" vertical="center"/>
    </xf>
    <xf numFmtId="0" fontId="56" fillId="108" borderId="49" xfId="39" applyFont="1" applyFill="1" applyBorder="1" applyAlignment="1">
      <alignment horizontal="center" vertical="center"/>
    </xf>
    <xf numFmtId="0" fontId="56" fillId="108" borderId="145" xfId="39" applyFont="1" applyFill="1" applyBorder="1" applyAlignment="1">
      <alignment horizontal="center" vertical="center"/>
    </xf>
    <xf numFmtId="0" fontId="56" fillId="108" borderId="245" xfId="39" applyFont="1" applyFill="1" applyBorder="1" applyAlignment="1">
      <alignment horizontal="center" vertical="center"/>
    </xf>
    <xf numFmtId="0" fontId="56" fillId="108" borderId="0" xfId="39" applyFont="1" applyFill="1" applyAlignment="1">
      <alignment horizontal="center" vertical="center"/>
    </xf>
    <xf numFmtId="0" fontId="56" fillId="108" borderId="131" xfId="39" applyFont="1" applyFill="1" applyBorder="1" applyAlignment="1">
      <alignment horizontal="center" vertical="center"/>
    </xf>
    <xf numFmtId="2" fontId="192" fillId="13" borderId="207" xfId="33" applyNumberFormat="1" applyFont="1" applyFill="1" applyBorder="1" applyAlignment="1">
      <alignment horizontal="center" vertical="center"/>
    </xf>
    <xf numFmtId="2" fontId="192" fillId="13" borderId="317" xfId="33" applyNumberFormat="1" applyFont="1" applyFill="1" applyBorder="1" applyAlignment="1">
      <alignment horizontal="center" vertical="center"/>
    </xf>
    <xf numFmtId="0" fontId="47" fillId="17" borderId="0" xfId="39" applyFont="1" applyFill="1" applyAlignment="1">
      <alignment horizontal="right" vertical="center"/>
    </xf>
    <xf numFmtId="3" fontId="214" fillId="104" borderId="0" xfId="39" applyNumberFormat="1" applyFont="1" applyFill="1" applyAlignment="1">
      <alignment horizontal="center" vertical="center"/>
    </xf>
    <xf numFmtId="174" fontId="50" fillId="17" borderId="0" xfId="39" applyNumberFormat="1" applyFont="1" applyFill="1" applyAlignment="1">
      <alignment horizontal="center" vertical="center"/>
    </xf>
    <xf numFmtId="0" fontId="47" fillId="17" borderId="131" xfId="39" applyFont="1" applyFill="1" applyBorder="1" applyAlignment="1">
      <alignment horizontal="center" vertical="center"/>
    </xf>
    <xf numFmtId="3" fontId="453" fillId="104" borderId="319" xfId="39" applyNumberFormat="1" applyFont="1" applyFill="1" applyBorder="1" applyAlignment="1">
      <alignment horizontal="center" vertical="center"/>
    </xf>
    <xf numFmtId="3" fontId="453" fillId="104" borderId="320" xfId="39" applyNumberFormat="1" applyFont="1" applyFill="1" applyBorder="1" applyAlignment="1">
      <alignment horizontal="center" vertical="center"/>
    </xf>
    <xf numFmtId="3" fontId="453" fillId="104" borderId="321" xfId="39" applyNumberFormat="1" applyFont="1" applyFill="1" applyBorder="1" applyAlignment="1">
      <alignment horizontal="center" vertical="center"/>
    </xf>
    <xf numFmtId="0" fontId="276" fillId="10" borderId="131" xfId="33" applyFont="1" applyFill="1" applyBorder="1" applyAlignment="1">
      <alignment horizontal="center" vertical="center" textRotation="90"/>
    </xf>
    <xf numFmtId="0" fontId="47" fillId="13" borderId="245" xfId="33" applyFont="1" applyFill="1" applyBorder="1" applyAlignment="1">
      <alignment horizontal="center" vertical="center" wrapText="1"/>
    </xf>
    <xf numFmtId="0" fontId="47" fillId="13" borderId="0" xfId="33" applyFont="1" applyFill="1" applyAlignment="1">
      <alignment horizontal="center" vertical="center" wrapText="1"/>
    </xf>
    <xf numFmtId="0" fontId="47" fillId="13" borderId="131" xfId="33" applyFont="1" applyFill="1" applyBorder="1" applyAlignment="1">
      <alignment horizontal="center" vertical="center" wrapText="1"/>
    </xf>
    <xf numFmtId="0" fontId="56" fillId="108" borderId="144" xfId="33" applyFont="1" applyFill="1" applyBorder="1" applyAlignment="1" applyProtection="1">
      <alignment horizontal="center" vertical="center"/>
      <protection hidden="1"/>
    </xf>
    <xf numFmtId="0" fontId="56" fillId="108" borderId="49" xfId="33" applyFont="1" applyFill="1" applyBorder="1" applyAlignment="1" applyProtection="1">
      <alignment horizontal="center" vertical="center"/>
      <protection hidden="1"/>
    </xf>
    <xf numFmtId="0" fontId="56" fillId="108" borderId="145" xfId="33" applyFont="1" applyFill="1" applyBorder="1" applyAlignment="1" applyProtection="1">
      <alignment horizontal="center" vertical="center"/>
      <protection hidden="1"/>
    </xf>
    <xf numFmtId="0" fontId="47" fillId="17" borderId="245" xfId="39" applyFont="1" applyFill="1" applyBorder="1" applyAlignment="1">
      <alignment horizontal="center" vertical="center" wrapText="1"/>
    </xf>
    <xf numFmtId="174" fontId="214" fillId="104" borderId="0" xfId="39" applyNumberFormat="1" applyFont="1" applyFill="1" applyAlignment="1">
      <alignment horizontal="center" vertical="center"/>
    </xf>
    <xf numFmtId="172" fontId="47" fillId="17" borderId="0" xfId="39" applyNumberFormat="1" applyFont="1" applyFill="1" applyAlignment="1">
      <alignment horizontal="right" vertical="center"/>
    </xf>
    <xf numFmtId="3" fontId="50" fillId="17" borderId="0" xfId="39" applyNumberFormat="1" applyFont="1" applyFill="1" applyAlignment="1">
      <alignment horizontal="center" vertical="center"/>
    </xf>
    <xf numFmtId="0" fontId="192" fillId="13" borderId="2" xfId="33" applyFont="1" applyFill="1" applyBorder="1" applyAlignment="1">
      <alignment horizontal="center" vertical="center"/>
    </xf>
    <xf numFmtId="0" fontId="192" fillId="13" borderId="68" xfId="33" applyFont="1" applyFill="1" applyBorder="1" applyAlignment="1">
      <alignment horizontal="center" vertical="center"/>
    </xf>
    <xf numFmtId="0" fontId="388" fillId="13" borderId="0" xfId="34" applyFont="1" applyFill="1" applyAlignment="1">
      <alignment horizontal="center" vertical="center"/>
    </xf>
    <xf numFmtId="0" fontId="388" fillId="13" borderId="0" xfId="34" applyFont="1" applyFill="1" applyAlignment="1">
      <alignment horizontal="center" vertical="center" wrapText="1"/>
    </xf>
    <xf numFmtId="0" fontId="388" fillId="13" borderId="0" xfId="34" applyFont="1" applyFill="1" applyBorder="1" applyAlignment="1">
      <alignment horizontal="center" vertical="center" wrapText="1"/>
    </xf>
    <xf numFmtId="0" fontId="240" fillId="13" borderId="0" xfId="34" applyFont="1" applyFill="1" applyBorder="1" applyAlignment="1">
      <alignment horizontal="center" vertical="center" wrapText="1"/>
    </xf>
    <xf numFmtId="0" fontId="50" fillId="24" borderId="0" xfId="58" applyFont="1" applyFill="1" applyAlignment="1">
      <alignment horizontal="center" vertical="center"/>
    </xf>
    <xf numFmtId="0" fontId="244" fillId="108" borderId="144" xfId="33" applyFont="1" applyFill="1" applyBorder="1" applyAlignment="1">
      <alignment horizontal="center"/>
    </xf>
    <xf numFmtId="0" fontId="244" fillId="108" borderId="49" xfId="33" applyFont="1" applyFill="1" applyBorder="1" applyAlignment="1">
      <alignment horizontal="center"/>
    </xf>
    <xf numFmtId="0" fontId="244" fillId="108" borderId="145" xfId="33" applyFont="1" applyFill="1" applyBorder="1" applyAlignment="1">
      <alignment horizontal="center"/>
    </xf>
    <xf numFmtId="0" fontId="443" fillId="13" borderId="0" xfId="12" applyFont="1" applyFill="1" applyAlignment="1">
      <alignment horizontal="center" vertical="center"/>
    </xf>
    <xf numFmtId="0" fontId="443" fillId="13" borderId="0" xfId="12" applyFont="1" applyFill="1" applyAlignment="1">
      <alignment horizontal="center" vertical="center" wrapText="1"/>
    </xf>
    <xf numFmtId="0" fontId="446" fillId="13" borderId="0" xfId="58" applyFont="1" applyFill="1" applyAlignment="1">
      <alignment horizontal="center" vertical="center" wrapText="1"/>
    </xf>
    <xf numFmtId="0" fontId="38" fillId="13" borderId="0" xfId="12" applyFont="1" applyFill="1" applyAlignment="1">
      <alignment horizontal="center" vertical="center" wrapText="1"/>
    </xf>
    <xf numFmtId="2" fontId="75" fillId="127" borderId="0" xfId="33" applyNumberFormat="1" applyFont="1" applyFill="1" applyAlignment="1" applyProtection="1">
      <alignment horizontal="center" vertical="center"/>
      <protection locked="0"/>
    </xf>
    <xf numFmtId="0" fontId="56" fillId="109" borderId="0" xfId="58" applyFont="1" applyFill="1" applyAlignment="1">
      <alignment horizontal="center" vertical="center"/>
    </xf>
    <xf numFmtId="0" fontId="47" fillId="24" borderId="0" xfId="39" applyFont="1" applyFill="1" applyAlignment="1">
      <alignment horizontal="center" vertical="center" wrapText="1"/>
    </xf>
    <xf numFmtId="0" fontId="415" fillId="13" borderId="0" xfId="34" applyFont="1" applyFill="1" applyAlignment="1">
      <alignment horizontal="left" vertical="center"/>
    </xf>
    <xf numFmtId="0" fontId="436" fillId="13" borderId="0" xfId="7" applyFont="1" applyFill="1" applyAlignment="1">
      <alignment horizontal="left" vertical="center"/>
    </xf>
    <xf numFmtId="0" fontId="367" fillId="13" borderId="0" xfId="7" applyFont="1" applyFill="1" applyAlignment="1">
      <alignment horizontal="left" vertical="center"/>
    </xf>
    <xf numFmtId="0" fontId="388" fillId="0" borderId="0" xfId="34" applyFont="1" applyAlignment="1">
      <alignment horizontal="left" vertical="center"/>
    </xf>
    <xf numFmtId="0" fontId="388" fillId="13" borderId="0" xfId="34" applyFont="1" applyFill="1" applyBorder="1" applyAlignment="1">
      <alignment horizontal="left" vertical="center"/>
    </xf>
    <xf numFmtId="0" fontId="361" fillId="13" borderId="0" xfId="34" applyFont="1" applyFill="1" applyAlignment="1">
      <alignment horizontal="left" vertical="center"/>
    </xf>
    <xf numFmtId="0" fontId="430" fillId="6" borderId="191" xfId="33" applyFont="1" applyFill="1" applyBorder="1" applyAlignment="1">
      <alignment horizontal="center" vertical="center"/>
    </xf>
    <xf numFmtId="0" fontId="430" fillId="6" borderId="245" xfId="33" applyFont="1" applyFill="1" applyBorder="1" applyAlignment="1">
      <alignment horizontal="center" vertical="center"/>
    </xf>
    <xf numFmtId="0" fontId="430" fillId="6" borderId="58" xfId="33" applyFont="1" applyFill="1" applyBorder="1" applyAlignment="1">
      <alignment horizontal="center" vertical="center"/>
    </xf>
    <xf numFmtId="0" fontId="434" fillId="6" borderId="2" xfId="33" applyFont="1" applyFill="1" applyBorder="1" applyAlignment="1">
      <alignment horizontal="left" vertical="top" wrapText="1"/>
    </xf>
    <xf numFmtId="0" fontId="434" fillId="6" borderId="68" xfId="33" applyFont="1" applyFill="1" applyBorder="1" applyAlignment="1">
      <alignment horizontal="left" vertical="top" wrapText="1"/>
    </xf>
    <xf numFmtId="0" fontId="434" fillId="6" borderId="0" xfId="33" applyFont="1" applyFill="1" applyAlignment="1">
      <alignment horizontal="left" vertical="top" wrapText="1"/>
    </xf>
    <xf numFmtId="0" fontId="434" fillId="6" borderId="131" xfId="33" applyFont="1" applyFill="1" applyBorder="1" applyAlignment="1">
      <alignment horizontal="left" vertical="top" wrapText="1"/>
    </xf>
    <xf numFmtId="0" fontId="434" fillId="6" borderId="207" xfId="33" applyFont="1" applyFill="1" applyBorder="1" applyAlignment="1">
      <alignment horizontal="left" vertical="top" wrapText="1"/>
    </xf>
    <xf numFmtId="0" fontId="434" fillId="6" borderId="317" xfId="33" applyFont="1" applyFill="1" applyBorder="1" applyAlignment="1">
      <alignment horizontal="left" vertical="top" wrapText="1"/>
    </xf>
    <xf numFmtId="0" fontId="430" fillId="6" borderId="150" xfId="33" applyFont="1" applyFill="1" applyBorder="1" applyAlignment="1">
      <alignment horizontal="center" vertical="center"/>
    </xf>
    <xf numFmtId="0" fontId="435" fillId="6" borderId="0" xfId="33" applyFont="1" applyFill="1" applyAlignment="1">
      <alignment horizontal="left" vertical="top" wrapText="1"/>
    </xf>
    <xf numFmtId="0" fontId="435" fillId="6" borderId="131" xfId="33" applyFont="1" applyFill="1" applyBorder="1" applyAlignment="1">
      <alignment horizontal="left" vertical="top" wrapText="1"/>
    </xf>
    <xf numFmtId="0" fontId="435" fillId="6" borderId="212" xfId="33" applyFont="1" applyFill="1" applyBorder="1" applyAlignment="1">
      <alignment horizontal="left" vertical="top" wrapText="1"/>
    </xf>
    <xf numFmtId="0" fontId="435" fillId="6" borderId="213" xfId="33" applyFont="1" applyFill="1" applyBorder="1" applyAlignment="1">
      <alignment horizontal="left" vertical="top" wrapText="1"/>
    </xf>
    <xf numFmtId="0" fontId="429" fillId="98" borderId="49" xfId="33" applyFont="1" applyFill="1" applyBorder="1" applyAlignment="1">
      <alignment horizontal="center" vertical="center"/>
    </xf>
    <xf numFmtId="0" fontId="429" fillId="98" borderId="145" xfId="33" applyFont="1" applyFill="1" applyBorder="1" applyAlignment="1">
      <alignment horizontal="center" vertical="center"/>
    </xf>
    <xf numFmtId="0" fontId="75" fillId="13" borderId="0" xfId="33" applyFont="1" applyFill="1" applyAlignment="1">
      <alignment horizontal="center" vertical="center"/>
    </xf>
    <xf numFmtId="0" fontId="75" fillId="13" borderId="131" xfId="33" applyFont="1" applyFill="1" applyBorder="1" applyAlignment="1">
      <alignment horizontal="center" vertical="center"/>
    </xf>
    <xf numFmtId="0" fontId="432" fillId="31" borderId="0" xfId="33" applyFont="1" applyFill="1" applyAlignment="1">
      <alignment horizontal="left" vertical="center"/>
    </xf>
    <xf numFmtId="0" fontId="432" fillId="31" borderId="131" xfId="33" applyFont="1" applyFill="1" applyBorder="1" applyAlignment="1">
      <alignment horizontal="left" vertical="center"/>
    </xf>
    <xf numFmtId="0" fontId="50" fillId="0" borderId="0" xfId="33" applyFont="1" applyAlignment="1">
      <alignment horizontal="center" vertical="center"/>
    </xf>
    <xf numFmtId="0" fontId="50" fillId="0" borderId="131" xfId="33" applyFont="1" applyBorder="1" applyAlignment="1">
      <alignment horizontal="center" vertical="center"/>
    </xf>
    <xf numFmtId="0" fontId="418" fillId="125" borderId="245" xfId="33" applyFont="1" applyFill="1" applyBorder="1" applyAlignment="1">
      <alignment horizontal="center" vertical="center"/>
    </xf>
    <xf numFmtId="0" fontId="433" fillId="27" borderId="0" xfId="33" applyFont="1" applyFill="1" applyAlignment="1">
      <alignment horizontal="left" vertical="top" wrapText="1"/>
    </xf>
    <xf numFmtId="0" fontId="433" fillId="27" borderId="131" xfId="33" applyFont="1" applyFill="1" applyBorder="1" applyAlignment="1">
      <alignment horizontal="left" vertical="top" wrapText="1"/>
    </xf>
    <xf numFmtId="0" fontId="156" fillId="123" borderId="204" xfId="58" applyFont="1" applyFill="1" applyBorder="1" applyAlignment="1">
      <alignment horizontal="center" vertical="center" wrapText="1"/>
    </xf>
    <xf numFmtId="0" fontId="156" fillId="123" borderId="0" xfId="58" applyFont="1" applyFill="1" applyAlignment="1">
      <alignment horizontal="center" vertical="center" wrapText="1"/>
    </xf>
    <xf numFmtId="0" fontId="156" fillId="123" borderId="290" xfId="58" applyFont="1" applyFill="1" applyBorder="1" applyAlignment="1">
      <alignment horizontal="center" vertical="center" wrapText="1"/>
    </xf>
    <xf numFmtId="0" fontId="415" fillId="10" borderId="0" xfId="34" applyFont="1" applyFill="1" applyAlignment="1">
      <alignment horizontal="left" vertical="center"/>
    </xf>
    <xf numFmtId="0" fontId="415" fillId="90" borderId="0" xfId="34" applyFont="1" applyFill="1" applyAlignment="1" applyProtection="1">
      <alignment horizontal="left" vertical="center"/>
      <protection hidden="1"/>
    </xf>
    <xf numFmtId="0" fontId="245" fillId="14" borderId="204" xfId="58" applyFont="1" applyFill="1" applyBorder="1" applyAlignment="1">
      <alignment horizontal="center" vertical="center" wrapText="1"/>
    </xf>
    <xf numFmtId="0" fontId="245" fillId="14" borderId="0" xfId="58" applyFont="1" applyFill="1" applyAlignment="1">
      <alignment horizontal="center" vertical="center" wrapText="1"/>
    </xf>
    <xf numFmtId="0" fontId="245" fillId="14" borderId="290" xfId="58" applyFont="1" applyFill="1" applyBorder="1" applyAlignment="1">
      <alignment horizontal="center" vertical="center" wrapText="1"/>
    </xf>
    <xf numFmtId="0" fontId="245" fillId="14" borderId="206" xfId="58" applyFont="1" applyFill="1" applyBorder="1" applyAlignment="1">
      <alignment horizontal="center" vertical="center" wrapText="1"/>
    </xf>
    <xf numFmtId="0" fontId="245" fillId="14" borderId="207" xfId="58" applyFont="1" applyFill="1" applyBorder="1" applyAlignment="1">
      <alignment horizontal="center" vertical="center" wrapText="1"/>
    </xf>
    <xf numFmtId="0" fontId="245" fillId="14" borderId="208" xfId="58" applyFont="1" applyFill="1" applyBorder="1" applyAlignment="1">
      <alignment horizontal="center" vertical="center" wrapText="1"/>
    </xf>
    <xf numFmtId="0" fontId="418" fillId="108" borderId="144" xfId="33" applyFont="1" applyFill="1" applyBorder="1" applyAlignment="1">
      <alignment horizontal="center" vertical="center"/>
    </xf>
    <xf numFmtId="0" fontId="418" fillId="108" borderId="49" xfId="33" applyFont="1" applyFill="1" applyBorder="1" applyAlignment="1">
      <alignment horizontal="center" vertical="center"/>
    </xf>
    <xf numFmtId="0" fontId="418" fillId="108" borderId="145" xfId="33" applyFont="1" applyFill="1" applyBorder="1" applyAlignment="1">
      <alignment horizontal="center" vertical="center"/>
    </xf>
    <xf numFmtId="0" fontId="421" fillId="13" borderId="0" xfId="33" applyFont="1" applyFill="1" applyAlignment="1">
      <alignment horizontal="center" vertical="center" wrapText="1"/>
    </xf>
    <xf numFmtId="0" fontId="421" fillId="13" borderId="131" xfId="33" applyFont="1" applyFill="1" applyBorder="1" applyAlignment="1">
      <alignment horizontal="center" vertical="center" wrapText="1"/>
    </xf>
    <xf numFmtId="0" fontId="415" fillId="13" borderId="0" xfId="34" applyFont="1" applyFill="1" applyAlignment="1">
      <alignment horizontal="left"/>
    </xf>
    <xf numFmtId="0" fontId="415" fillId="0" borderId="0" xfId="34" applyFont="1" applyAlignment="1">
      <alignment horizontal="left" vertical="center"/>
    </xf>
    <xf numFmtId="0" fontId="176" fillId="92" borderId="204" xfId="58" applyFont="1" applyFill="1" applyBorder="1" applyAlignment="1">
      <alignment horizontal="center" vertical="center"/>
    </xf>
    <xf numFmtId="0" fontId="176" fillId="92" borderId="0" xfId="58" applyFont="1" applyFill="1" applyAlignment="1">
      <alignment horizontal="center" vertical="center"/>
    </xf>
    <xf numFmtId="0" fontId="176" fillId="92" borderId="290" xfId="58" applyFont="1" applyFill="1" applyBorder="1" applyAlignment="1">
      <alignment horizontal="center" vertical="center"/>
    </xf>
    <xf numFmtId="0" fontId="153" fillId="13" borderId="204" xfId="58" applyFont="1" applyFill="1" applyBorder="1" applyAlignment="1">
      <alignment horizontal="center" vertical="center" wrapText="1"/>
    </xf>
    <xf numFmtId="0" fontId="153" fillId="13" borderId="0" xfId="58" applyFont="1" applyFill="1" applyAlignment="1">
      <alignment horizontal="center" vertical="center" wrapText="1"/>
    </xf>
    <xf numFmtId="0" fontId="153" fillId="13" borderId="290" xfId="58" applyFont="1" applyFill="1" applyBorder="1" applyAlignment="1">
      <alignment horizontal="center" vertical="center" wrapText="1"/>
    </xf>
    <xf numFmtId="0" fontId="234" fillId="13" borderId="312" xfId="33" applyFont="1" applyFill="1" applyBorder="1" applyAlignment="1" applyProtection="1">
      <alignment horizontal="center" vertical="center"/>
      <protection hidden="1"/>
    </xf>
    <xf numFmtId="0" fontId="234" fillId="13" borderId="313" xfId="33" applyFont="1" applyFill="1" applyBorder="1" applyAlignment="1" applyProtection="1">
      <alignment horizontal="center" vertical="center"/>
      <protection hidden="1"/>
    </xf>
    <xf numFmtId="0" fontId="234" fillId="13" borderId="314" xfId="33" applyFont="1" applyFill="1" applyBorder="1" applyAlignment="1" applyProtection="1">
      <alignment horizontal="center" vertical="center"/>
      <protection hidden="1"/>
    </xf>
    <xf numFmtId="0" fontId="53" fillId="13" borderId="168" xfId="58" applyFont="1" applyFill="1" applyBorder="1" applyAlignment="1">
      <alignment horizontal="center" vertical="center" wrapText="1"/>
    </xf>
    <xf numFmtId="0" fontId="53" fillId="13" borderId="2" xfId="58" applyFont="1" applyFill="1" applyBorder="1" applyAlignment="1">
      <alignment horizontal="center" vertical="center" wrapText="1"/>
    </xf>
    <xf numFmtId="0" fontId="53" fillId="13" borderId="119" xfId="58" applyFont="1" applyFill="1" applyBorder="1" applyAlignment="1">
      <alignment horizontal="center" vertical="center" wrapText="1"/>
    </xf>
    <xf numFmtId="0" fontId="53" fillId="13" borderId="204" xfId="58" applyFont="1" applyFill="1" applyBorder="1" applyAlignment="1">
      <alignment horizontal="center" vertical="center" wrapText="1"/>
    </xf>
    <xf numFmtId="0" fontId="53" fillId="13" borderId="0" xfId="58" applyFont="1" applyFill="1" applyAlignment="1">
      <alignment horizontal="center" vertical="center" wrapText="1"/>
    </xf>
    <xf numFmtId="0" fontId="53" fillId="13" borderId="290" xfId="58" applyFont="1" applyFill="1" applyBorder="1" applyAlignment="1">
      <alignment horizontal="center" vertical="center" wrapText="1"/>
    </xf>
    <xf numFmtId="0" fontId="53" fillId="13" borderId="206" xfId="58" applyFont="1" applyFill="1" applyBorder="1" applyAlignment="1">
      <alignment horizontal="center" vertical="center" wrapText="1"/>
    </xf>
    <xf numFmtId="0" fontId="53" fillId="13" borderId="207" xfId="58" applyFont="1" applyFill="1" applyBorder="1" applyAlignment="1">
      <alignment horizontal="center" vertical="center" wrapText="1"/>
    </xf>
    <xf numFmtId="0" fontId="53" fillId="13" borderId="208" xfId="58" applyFont="1" applyFill="1" applyBorder="1" applyAlignment="1">
      <alignment horizontal="center" vertical="center" wrapText="1"/>
    </xf>
    <xf numFmtId="0" fontId="143" fillId="90" borderId="168" xfId="58" applyFont="1" applyFill="1" applyBorder="1" applyAlignment="1">
      <alignment horizontal="center" vertical="center" wrapText="1"/>
    </xf>
    <xf numFmtId="0" fontId="143" fillId="90" borderId="2" xfId="58" applyFont="1" applyFill="1" applyBorder="1" applyAlignment="1">
      <alignment horizontal="center" vertical="center" wrapText="1"/>
    </xf>
    <xf numFmtId="0" fontId="143" fillId="90" borderId="119" xfId="58" applyFont="1" applyFill="1" applyBorder="1" applyAlignment="1">
      <alignment horizontal="center" vertical="center" wrapText="1"/>
    </xf>
    <xf numFmtId="0" fontId="143" fillId="90" borderId="204" xfId="58" applyFont="1" applyFill="1" applyBorder="1" applyAlignment="1">
      <alignment horizontal="center" vertical="center" wrapText="1"/>
    </xf>
    <xf numFmtId="0" fontId="143" fillId="90" borderId="0" xfId="58" applyFont="1" applyFill="1" applyAlignment="1">
      <alignment horizontal="center" vertical="center" wrapText="1"/>
    </xf>
    <xf numFmtId="0" fontId="143" fillId="90" borderId="290" xfId="58" applyFont="1" applyFill="1" applyBorder="1" applyAlignment="1">
      <alignment horizontal="center" vertical="center" wrapText="1"/>
    </xf>
    <xf numFmtId="0" fontId="143" fillId="90" borderId="206" xfId="58" applyFont="1" applyFill="1" applyBorder="1" applyAlignment="1">
      <alignment horizontal="center" vertical="center" wrapText="1"/>
    </xf>
    <xf numFmtId="0" fontId="143" fillId="90" borderId="207" xfId="58" applyFont="1" applyFill="1" applyBorder="1" applyAlignment="1">
      <alignment horizontal="center" vertical="center" wrapText="1"/>
    </xf>
    <xf numFmtId="0" fontId="143" fillId="90" borderId="208" xfId="58" applyFont="1" applyFill="1" applyBorder="1" applyAlignment="1">
      <alignment horizontal="center" vertical="center" wrapText="1"/>
    </xf>
    <xf numFmtId="0" fontId="48" fillId="13" borderId="168" xfId="58" applyFont="1" applyFill="1" applyBorder="1" applyAlignment="1">
      <alignment horizontal="center" vertical="center" wrapText="1"/>
    </xf>
    <xf numFmtId="0" fontId="48" fillId="13" borderId="2" xfId="58" applyFont="1" applyFill="1" applyBorder="1" applyAlignment="1">
      <alignment horizontal="center" vertical="center" wrapText="1"/>
    </xf>
    <xf numFmtId="0" fontId="48" fillId="13" borderId="119" xfId="58" applyFont="1" applyFill="1" applyBorder="1" applyAlignment="1">
      <alignment horizontal="center" vertical="center" wrapText="1"/>
    </xf>
    <xf numFmtId="0" fontId="48" fillId="13" borderId="204" xfId="58" applyFont="1" applyFill="1" applyBorder="1" applyAlignment="1">
      <alignment horizontal="center" vertical="center" wrapText="1"/>
    </xf>
    <xf numFmtId="0" fontId="48" fillId="13" borderId="0" xfId="58" applyFont="1" applyFill="1" applyAlignment="1">
      <alignment horizontal="center" vertical="center" wrapText="1"/>
    </xf>
    <xf numFmtId="0" fontId="48" fillId="13" borderId="290" xfId="58" applyFont="1" applyFill="1" applyBorder="1" applyAlignment="1">
      <alignment horizontal="center" vertical="center" wrapText="1"/>
    </xf>
    <xf numFmtId="0" fontId="417" fillId="13" borderId="0" xfId="11" applyFont="1" applyFill="1" applyAlignment="1" applyProtection="1">
      <alignment horizontal="left" vertical="center"/>
    </xf>
    <xf numFmtId="0" fontId="47" fillId="13" borderId="204" xfId="58" applyFont="1" applyFill="1" applyBorder="1" applyAlignment="1">
      <alignment horizontal="center" vertical="center" wrapText="1"/>
    </xf>
    <xf numFmtId="0" fontId="47" fillId="13" borderId="0" xfId="58" applyFont="1" applyFill="1" applyAlignment="1">
      <alignment horizontal="center" vertical="center" wrapText="1"/>
    </xf>
    <xf numFmtId="0" fontId="47" fillId="13" borderId="290" xfId="58" applyFont="1" applyFill="1" applyBorder="1" applyAlignment="1">
      <alignment horizontal="center" vertical="center" wrapText="1"/>
    </xf>
    <xf numFmtId="0" fontId="47" fillId="13" borderId="206" xfId="58" applyFont="1" applyFill="1" applyBorder="1" applyAlignment="1">
      <alignment horizontal="center" vertical="center" wrapText="1"/>
    </xf>
    <xf numFmtId="0" fontId="47" fillId="13" borderId="207" xfId="58" applyFont="1" applyFill="1" applyBorder="1" applyAlignment="1">
      <alignment horizontal="center" vertical="center" wrapText="1"/>
    </xf>
    <xf numFmtId="0" fontId="47" fillId="13" borderId="208" xfId="58" applyFont="1" applyFill="1" applyBorder="1" applyAlignment="1">
      <alignment horizontal="center" vertical="center" wrapText="1"/>
    </xf>
    <xf numFmtId="0" fontId="415" fillId="13" borderId="0" xfId="12" applyFont="1" applyFill="1" applyAlignment="1" applyProtection="1">
      <alignment horizontal="left" vertical="center"/>
    </xf>
    <xf numFmtId="0" fontId="231" fillId="105" borderId="144" xfId="33" applyFont="1" applyFill="1" applyBorder="1" applyAlignment="1" applyProtection="1">
      <alignment horizontal="center" vertical="center"/>
      <protection hidden="1"/>
    </xf>
    <xf numFmtId="0" fontId="231" fillId="105" borderId="49" xfId="33" applyFont="1" applyFill="1" applyBorder="1" applyAlignment="1" applyProtection="1">
      <alignment horizontal="center" vertical="center"/>
      <protection hidden="1"/>
    </xf>
    <xf numFmtId="0" fontId="231" fillId="105" borderId="145" xfId="33" applyFont="1" applyFill="1" applyBorder="1" applyAlignment="1" applyProtection="1">
      <alignment horizontal="center" vertical="center"/>
      <protection hidden="1"/>
    </xf>
    <xf numFmtId="0" fontId="232" fillId="13" borderId="245" xfId="33" applyFont="1" applyFill="1" applyBorder="1" applyAlignment="1" applyProtection="1">
      <alignment horizontal="center" vertical="center"/>
      <protection hidden="1"/>
    </xf>
    <xf numFmtId="0" fontId="232" fillId="13" borderId="0" xfId="33" applyFont="1" applyFill="1" applyAlignment="1" applyProtection="1">
      <alignment horizontal="center" vertical="center"/>
      <protection hidden="1"/>
    </xf>
    <xf numFmtId="0" fontId="232" fillId="13" borderId="131" xfId="33" applyFont="1" applyFill="1" applyBorder="1" applyAlignment="1" applyProtection="1">
      <alignment horizontal="center" vertical="center"/>
      <protection hidden="1"/>
    </xf>
    <xf numFmtId="0" fontId="403" fillId="13" borderId="212" xfId="34" applyFont="1" applyFill="1" applyBorder="1" applyAlignment="1" applyProtection="1">
      <alignment horizontal="center" vertical="center"/>
      <protection hidden="1"/>
    </xf>
    <xf numFmtId="0" fontId="403" fillId="13" borderId="213" xfId="34" applyFont="1" applyFill="1" applyBorder="1" applyAlignment="1" applyProtection="1">
      <alignment horizontal="center" vertical="center"/>
      <protection hidden="1"/>
    </xf>
    <xf numFmtId="0" fontId="231" fillId="90" borderId="0" xfId="33" applyFont="1" applyFill="1" applyAlignment="1" applyProtection="1">
      <alignment horizontal="center" vertical="center" wrapText="1"/>
      <protection hidden="1"/>
    </xf>
    <xf numFmtId="0" fontId="295" fillId="90" borderId="0" xfId="33" applyFont="1" applyFill="1" applyAlignment="1">
      <alignment horizontal="center" vertical="center"/>
    </xf>
    <xf numFmtId="0" fontId="155" fillId="0" borderId="196" xfId="26" applyFont="1" applyBorder="1" applyAlignment="1">
      <alignment horizontal="center" vertical="center" wrapText="1"/>
    </xf>
    <xf numFmtId="0" fontId="155" fillId="0" borderId="197" xfId="26" applyFont="1" applyBorder="1" applyAlignment="1">
      <alignment horizontal="center" vertical="center" wrapText="1"/>
    </xf>
    <xf numFmtId="0" fontId="155" fillId="0" borderId="198" xfId="26" applyFont="1" applyBorder="1" applyAlignment="1">
      <alignment horizontal="center" vertical="center" wrapText="1"/>
    </xf>
    <xf numFmtId="0" fontId="155" fillId="0" borderId="199" xfId="26" applyFont="1" applyBorder="1" applyAlignment="1">
      <alignment horizontal="center" vertical="center" wrapText="1"/>
    </xf>
    <xf numFmtId="0" fontId="155" fillId="0" borderId="200" xfId="26" applyFont="1" applyBorder="1" applyAlignment="1">
      <alignment horizontal="center" vertical="center" wrapText="1"/>
    </xf>
    <xf numFmtId="0" fontId="155" fillId="0" borderId="201" xfId="26" applyFont="1" applyBorder="1" applyAlignment="1">
      <alignment horizontal="center" vertical="center" wrapText="1"/>
    </xf>
    <xf numFmtId="0" fontId="9" fillId="17" borderId="0" xfId="26" applyFill="1" applyAlignment="1">
      <alignment horizontal="center"/>
    </xf>
    <xf numFmtId="0" fontId="47" fillId="13" borderId="0" xfId="33" applyFont="1" applyFill="1" applyAlignment="1" applyProtection="1">
      <alignment horizontal="center" vertical="center"/>
      <protection hidden="1"/>
    </xf>
    <xf numFmtId="0" fontId="47" fillId="13" borderId="0" xfId="33" applyFont="1" applyFill="1" applyAlignment="1" applyProtection="1">
      <alignment horizontal="left" vertical="center" wrapText="1"/>
      <protection hidden="1"/>
    </xf>
    <xf numFmtId="0" fontId="47" fillId="13" borderId="0" xfId="33" applyFont="1" applyFill="1" applyAlignment="1" applyProtection="1">
      <alignment horizontal="center" vertical="center" wrapText="1"/>
      <protection hidden="1"/>
    </xf>
    <xf numFmtId="0" fontId="153" fillId="13" borderId="0" xfId="33" applyFont="1" applyFill="1" applyAlignment="1" applyProtection="1">
      <alignment horizontal="center" vertical="center" wrapText="1"/>
      <protection hidden="1"/>
    </xf>
    <xf numFmtId="0" fontId="524" fillId="13" borderId="0" xfId="33" applyFont="1" applyFill="1" applyAlignment="1" applyProtection="1">
      <alignment horizontal="center" vertical="center"/>
      <protection hidden="1"/>
    </xf>
    <xf numFmtId="0" fontId="80" fillId="13" borderId="0" xfId="33" applyFont="1" applyFill="1" applyAlignment="1" applyProtection="1">
      <alignment horizontal="center" vertical="center" wrapText="1"/>
      <protection hidden="1"/>
    </xf>
    <xf numFmtId="0" fontId="388" fillId="0" borderId="0" xfId="34" applyFont="1" applyBorder="1" applyAlignment="1">
      <alignment horizontal="center" vertical="center" wrapText="1"/>
    </xf>
    <xf numFmtId="0" fontId="57" fillId="13" borderId="0" xfId="33" applyFont="1" applyFill="1" applyAlignment="1" applyProtection="1">
      <alignment horizontal="center" vertical="center"/>
      <protection hidden="1"/>
    </xf>
    <xf numFmtId="0" fontId="57" fillId="13" borderId="0" xfId="33" applyFont="1" applyFill="1" applyAlignment="1" applyProtection="1">
      <alignment horizontal="center" vertical="center" wrapText="1"/>
      <protection hidden="1"/>
    </xf>
    <xf numFmtId="0" fontId="140" fillId="90" borderId="0" xfId="33" applyFont="1" applyFill="1" applyAlignment="1">
      <alignment horizontal="center" vertical="center"/>
    </xf>
    <xf numFmtId="0" fontId="75" fillId="0" borderId="360" xfId="33" applyFont="1" applyBorder="1" applyAlignment="1">
      <alignment horizontal="center" vertical="center"/>
    </xf>
    <xf numFmtId="0" fontId="47" fillId="0" borderId="360" xfId="33" applyFont="1" applyBorder="1" applyAlignment="1">
      <alignment horizontal="center" vertical="center" wrapText="1"/>
    </xf>
    <xf numFmtId="0" fontId="75" fillId="117" borderId="361" xfId="33" applyFont="1" applyFill="1" applyBorder="1" applyAlignment="1">
      <alignment horizontal="center" vertical="center" wrapText="1"/>
    </xf>
    <xf numFmtId="0" fontId="75" fillId="117" borderId="362" xfId="33" applyFont="1" applyFill="1" applyBorder="1" applyAlignment="1">
      <alignment horizontal="center" vertical="center" wrapText="1"/>
    </xf>
    <xf numFmtId="0" fontId="75" fillId="117" borderId="209" xfId="33" applyFont="1" applyFill="1" applyBorder="1" applyAlignment="1">
      <alignment horizontal="center" vertical="center" wrapText="1"/>
    </xf>
    <xf numFmtId="0" fontId="178" fillId="110" borderId="0" xfId="33" applyFont="1" applyFill="1" applyAlignment="1">
      <alignment horizontal="center" vertical="center" wrapText="1"/>
    </xf>
    <xf numFmtId="0" fontId="178" fillId="110" borderId="290" xfId="33" applyFont="1" applyFill="1" applyBorder="1" applyAlignment="1">
      <alignment horizontal="center" vertical="center" wrapText="1"/>
    </xf>
    <xf numFmtId="0" fontId="178" fillId="15" borderId="0" xfId="33" applyFont="1" applyFill="1" applyAlignment="1">
      <alignment horizontal="center" vertical="center" wrapText="1"/>
    </xf>
    <xf numFmtId="0" fontId="178" fillId="15" borderId="17" xfId="33" applyFont="1" applyFill="1" applyBorder="1" applyAlignment="1">
      <alignment horizontal="center" vertical="center" wrapText="1"/>
    </xf>
    <xf numFmtId="0" fontId="178" fillId="15" borderId="290" xfId="33" applyFont="1" applyFill="1" applyBorder="1" applyAlignment="1">
      <alignment horizontal="center" vertical="center" wrapText="1"/>
    </xf>
    <xf numFmtId="0" fontId="178" fillId="99" borderId="0" xfId="33" applyFont="1" applyFill="1" applyAlignment="1">
      <alignment horizontal="center" vertical="center" wrapText="1"/>
    </xf>
    <xf numFmtId="0" fontId="178" fillId="99" borderId="17" xfId="33" applyFont="1" applyFill="1" applyBorder="1" applyAlignment="1">
      <alignment horizontal="center" vertical="center" wrapText="1"/>
    </xf>
    <xf numFmtId="0" fontId="178" fillId="99" borderId="290" xfId="33" applyFont="1" applyFill="1" applyBorder="1" applyAlignment="1">
      <alignment horizontal="center" vertical="center" wrapText="1"/>
    </xf>
    <xf numFmtId="0" fontId="178" fillId="110" borderId="17" xfId="33" applyFont="1" applyFill="1" applyBorder="1" applyAlignment="1">
      <alignment horizontal="center" vertical="center" wrapText="1"/>
    </xf>
    <xf numFmtId="0" fontId="570" fillId="0" borderId="168" xfId="26" applyFont="1" applyBorder="1" applyAlignment="1">
      <alignment horizontal="center" vertical="center" wrapText="1"/>
    </xf>
    <xf numFmtId="0" fontId="570" fillId="0" borderId="2" xfId="26" applyFont="1" applyBorder="1" applyAlignment="1">
      <alignment horizontal="center" vertical="center" wrapText="1"/>
    </xf>
    <xf numFmtId="0" fontId="570" fillId="0" borderId="119" xfId="26" applyFont="1" applyBorder="1" applyAlignment="1">
      <alignment horizontal="center" vertical="center" wrapText="1"/>
    </xf>
    <xf numFmtId="0" fontId="570" fillId="0" borderId="204" xfId="26" applyFont="1" applyBorder="1" applyAlignment="1">
      <alignment horizontal="center" vertical="center" wrapText="1"/>
    </xf>
    <xf numFmtId="0" fontId="570" fillId="0" borderId="0" xfId="26" applyFont="1" applyAlignment="1">
      <alignment horizontal="center" vertical="center" wrapText="1"/>
    </xf>
    <xf numFmtId="0" fontId="570" fillId="0" borderId="290" xfId="26" applyFont="1" applyBorder="1" applyAlignment="1">
      <alignment horizontal="center" vertical="center" wrapText="1"/>
    </xf>
    <xf numFmtId="0" fontId="570" fillId="0" borderId="206" xfId="26" applyFont="1" applyBorder="1" applyAlignment="1">
      <alignment horizontal="center" vertical="center" wrapText="1"/>
    </xf>
    <xf numFmtId="0" fontId="570" fillId="0" borderId="207" xfId="26" applyFont="1" applyBorder="1" applyAlignment="1">
      <alignment horizontal="center" vertical="center" wrapText="1"/>
    </xf>
    <xf numFmtId="0" fontId="570" fillId="0" borderId="208" xfId="26" applyFont="1" applyBorder="1" applyAlignment="1">
      <alignment horizontal="center" vertical="center" wrapText="1"/>
    </xf>
    <xf numFmtId="0" fontId="545" fillId="0" borderId="0" xfId="26" applyFont="1" applyAlignment="1">
      <alignment horizontal="right" vertical="center"/>
    </xf>
    <xf numFmtId="0" fontId="573" fillId="0" borderId="0" xfId="33" applyFont="1" applyAlignment="1">
      <alignment horizontal="center" vertical="center"/>
    </xf>
    <xf numFmtId="0" fontId="40" fillId="92" borderId="0" xfId="33" applyFont="1" applyFill="1" applyAlignment="1">
      <alignment horizontal="center" vertical="center" wrapText="1"/>
    </xf>
    <xf numFmtId="0" fontId="40" fillId="92" borderId="17" xfId="33" applyFont="1" applyFill="1" applyBorder="1" applyAlignment="1">
      <alignment horizontal="center" vertical="center" wrapText="1"/>
    </xf>
    <xf numFmtId="0" fontId="40" fillId="92" borderId="290" xfId="33" applyFont="1" applyFill="1" applyBorder="1" applyAlignment="1">
      <alignment horizontal="center" vertical="center" wrapText="1"/>
    </xf>
    <xf numFmtId="0" fontId="40" fillId="16" borderId="0" xfId="33" applyFont="1" applyFill="1" applyAlignment="1">
      <alignment horizontal="center" vertical="center" wrapText="1"/>
    </xf>
    <xf numFmtId="0" fontId="40" fillId="16" borderId="290" xfId="33" applyFont="1" applyFill="1" applyBorder="1" applyAlignment="1">
      <alignment horizontal="center" vertical="center" wrapText="1"/>
    </xf>
    <xf numFmtId="0" fontId="545" fillId="0" borderId="290" xfId="26" applyFont="1" applyBorder="1" applyAlignment="1">
      <alignment horizontal="right" vertical="center"/>
    </xf>
    <xf numFmtId="0" fontId="569" fillId="90" borderId="365" xfId="33" applyFont="1" applyFill="1" applyBorder="1" applyAlignment="1">
      <alignment horizontal="center" vertical="center" wrapText="1"/>
    </xf>
    <xf numFmtId="0" fontId="569" fillId="90" borderId="156" xfId="33" applyFont="1" applyFill="1" applyBorder="1" applyAlignment="1">
      <alignment horizontal="center" vertical="center" wrapText="1"/>
    </xf>
    <xf numFmtId="0" fontId="569" fillId="90" borderId="366" xfId="33" applyFont="1" applyFill="1" applyBorder="1" applyAlignment="1">
      <alignment horizontal="center" vertical="center" wrapText="1"/>
    </xf>
    <xf numFmtId="0" fontId="569" fillId="90" borderId="367" xfId="33" applyFont="1" applyFill="1" applyBorder="1" applyAlignment="1">
      <alignment horizontal="center" vertical="center" wrapText="1"/>
    </xf>
    <xf numFmtId="0" fontId="569" fillId="90" borderId="320" xfId="33" applyFont="1" applyFill="1" applyBorder="1" applyAlignment="1">
      <alignment horizontal="center" vertical="center" wrapText="1"/>
    </xf>
    <xf numFmtId="0" fontId="569" fillId="90" borderId="368" xfId="33" applyFont="1" applyFill="1" applyBorder="1" applyAlignment="1">
      <alignment horizontal="center" vertical="center" wrapText="1"/>
    </xf>
    <xf numFmtId="0" fontId="40" fillId="8" borderId="0" xfId="33" applyFont="1" applyFill="1" applyAlignment="1">
      <alignment horizontal="center" vertical="center" wrapText="1"/>
    </xf>
    <xf numFmtId="0" fontId="40" fillId="8" borderId="17" xfId="33" applyFont="1" applyFill="1" applyBorder="1" applyAlignment="1">
      <alignment horizontal="center" vertical="center" wrapText="1"/>
    </xf>
    <xf numFmtId="0" fontId="40" fillId="8" borderId="290" xfId="33" applyFont="1" applyFill="1" applyBorder="1" applyAlignment="1">
      <alignment horizontal="center" vertical="center" wrapText="1"/>
    </xf>
    <xf numFmtId="0" fontId="40" fillId="16" borderId="17" xfId="33" applyFont="1" applyFill="1" applyBorder="1" applyAlignment="1">
      <alignment horizontal="center" vertical="center" wrapText="1"/>
    </xf>
    <xf numFmtId="0" fontId="608" fillId="139" borderId="0" xfId="26" applyFont="1" applyFill="1" applyAlignment="1">
      <alignment horizontal="center" vertical="center"/>
    </xf>
    <xf numFmtId="0" fontId="623" fillId="90" borderId="144" xfId="26" applyFont="1" applyFill="1" applyBorder="1" applyAlignment="1">
      <alignment horizontal="center" vertical="center"/>
    </xf>
    <xf numFmtId="0" fontId="623" fillId="90" borderId="49" xfId="26" applyFont="1" applyFill="1" applyBorder="1" applyAlignment="1">
      <alignment horizontal="center" vertical="center"/>
    </xf>
    <xf numFmtId="0" fontId="623" fillId="90" borderId="145" xfId="26" applyFont="1" applyFill="1" applyBorder="1" applyAlignment="1">
      <alignment horizontal="center" vertical="center"/>
    </xf>
    <xf numFmtId="0" fontId="623" fillId="90" borderId="245" xfId="26" applyFont="1" applyFill="1" applyBorder="1" applyAlignment="1">
      <alignment horizontal="center" vertical="center"/>
    </xf>
    <xf numFmtId="0" fontId="623" fillId="90" borderId="0" xfId="26" applyFont="1" applyFill="1" applyAlignment="1">
      <alignment horizontal="center" vertical="center"/>
    </xf>
    <xf numFmtId="0" fontId="623" fillId="90" borderId="36" xfId="26" applyFont="1" applyFill="1" applyBorder="1" applyAlignment="1">
      <alignment horizontal="center" vertical="center"/>
    </xf>
    <xf numFmtId="0" fontId="47" fillId="90" borderId="245" xfId="26" applyFont="1" applyFill="1" applyBorder="1" applyAlignment="1">
      <alignment horizontal="center" vertical="center" wrapText="1"/>
    </xf>
    <xf numFmtId="0" fontId="47" fillId="90" borderId="0" xfId="26" applyFont="1" applyFill="1" applyAlignment="1">
      <alignment horizontal="center" vertical="center" wrapText="1"/>
    </xf>
    <xf numFmtId="0" fontId="47" fillId="90" borderId="36" xfId="26" applyFont="1" applyFill="1" applyBorder="1" applyAlignment="1">
      <alignment horizontal="center" vertical="center" wrapText="1"/>
    </xf>
    <xf numFmtId="0" fontId="47" fillId="90" borderId="150" xfId="26" applyFont="1" applyFill="1" applyBorder="1" applyAlignment="1">
      <alignment horizontal="center" vertical="center" wrapText="1"/>
    </xf>
    <xf numFmtId="0" fontId="47" fillId="90" borderId="151" xfId="26" applyFont="1" applyFill="1" applyBorder="1" applyAlignment="1">
      <alignment horizontal="center" vertical="center" wrapText="1"/>
    </xf>
    <xf numFmtId="0" fontId="47" fillId="90" borderId="152" xfId="26" applyFont="1" applyFill="1" applyBorder="1" applyAlignment="1">
      <alignment horizontal="center" vertical="center" wrapText="1"/>
    </xf>
    <xf numFmtId="0" fontId="632" fillId="139" borderId="0" xfId="26" applyFont="1" applyFill="1" applyAlignment="1">
      <alignment horizontal="center" vertical="center"/>
    </xf>
    <xf numFmtId="0" fontId="64" fillId="139" borderId="0" xfId="26" applyFont="1" applyFill="1" applyAlignment="1">
      <alignment horizontal="right" vertical="center"/>
    </xf>
    <xf numFmtId="0" fontId="9" fillId="0" borderId="125" xfId="26" applyBorder="1" applyAlignment="1">
      <alignment horizontal="center" vertical="center" wrapText="1"/>
    </xf>
    <xf numFmtId="0" fontId="9" fillId="0" borderId="0" xfId="26" applyAlignment="1">
      <alignment horizontal="center" vertical="center" wrapText="1"/>
    </xf>
    <xf numFmtId="0" fontId="9" fillId="0" borderId="376" xfId="26" applyBorder="1" applyAlignment="1">
      <alignment horizontal="center" vertical="center" wrapText="1"/>
    </xf>
    <xf numFmtId="0" fontId="9" fillId="0" borderId="126" xfId="26" applyBorder="1" applyAlignment="1">
      <alignment horizontal="center" vertical="center" wrapText="1"/>
    </xf>
    <xf numFmtId="0" fontId="9" fillId="0" borderId="123" xfId="26" applyBorder="1" applyAlignment="1">
      <alignment horizontal="center" vertical="center" wrapText="1"/>
    </xf>
    <xf numFmtId="0" fontId="9" fillId="0" borderId="124" xfId="26" applyBorder="1" applyAlignment="1">
      <alignment horizontal="center" vertical="center" wrapText="1"/>
    </xf>
    <xf numFmtId="2" fontId="232" fillId="82" borderId="0" xfId="58" applyNumberFormat="1" applyFont="1" applyFill="1" applyAlignment="1" applyProtection="1">
      <alignment horizontal="center" vertical="center"/>
      <protection locked="0"/>
    </xf>
    <xf numFmtId="2" fontId="497" fillId="15" borderId="0" xfId="58" applyNumberFormat="1" applyFont="1" applyFill="1" applyAlignment="1" applyProtection="1">
      <alignment horizontal="center" vertical="center"/>
      <protection locked="0"/>
    </xf>
    <xf numFmtId="0" fontId="232" fillId="88" borderId="0" xfId="58" applyFont="1" applyFill="1" applyAlignment="1">
      <alignment horizontal="center" vertical="center"/>
    </xf>
    <xf numFmtId="2" fontId="497" fillId="89" borderId="0" xfId="58" applyNumberFormat="1" applyFont="1" applyFill="1" applyAlignment="1" applyProtection="1">
      <alignment horizontal="center" vertical="center"/>
      <protection locked="0"/>
    </xf>
    <xf numFmtId="2" fontId="232" fillId="16" borderId="0" xfId="58" applyNumberFormat="1" applyFont="1" applyFill="1" applyAlignment="1" applyProtection="1">
      <alignment horizontal="center" vertical="center"/>
      <protection locked="0"/>
    </xf>
    <xf numFmtId="0" fontId="49" fillId="3" borderId="373" xfId="28" applyFill="1" applyBorder="1" applyAlignment="1" applyProtection="1">
      <alignment horizontal="center" vertical="center" wrapText="1"/>
    </xf>
    <xf numFmtId="0" fontId="49" fillId="3" borderId="374" xfId="28" applyFill="1" applyBorder="1" applyAlignment="1" applyProtection="1">
      <alignment horizontal="center" vertical="center" wrapText="1"/>
    </xf>
    <xf numFmtId="0" fontId="49" fillId="3" borderId="375" xfId="28" applyFill="1" applyBorder="1" applyAlignment="1" applyProtection="1">
      <alignment horizontal="center" vertical="center" wrapText="1"/>
    </xf>
    <xf numFmtId="0" fontId="49" fillId="3" borderId="125" xfId="28" applyFill="1" applyBorder="1" applyAlignment="1" applyProtection="1">
      <alignment horizontal="center" vertical="center" wrapText="1"/>
    </xf>
    <xf numFmtId="0" fontId="49" fillId="3" borderId="0" xfId="28" applyFill="1" applyBorder="1" applyAlignment="1" applyProtection="1">
      <alignment horizontal="center" vertical="center" wrapText="1"/>
    </xf>
    <xf numFmtId="0" fontId="49" fillId="3" borderId="376" xfId="28" applyFill="1" applyBorder="1" applyAlignment="1" applyProtection="1">
      <alignment horizontal="center" vertical="center" wrapText="1"/>
    </xf>
    <xf numFmtId="2" fontId="232" fillId="83" borderId="0" xfId="58" applyNumberFormat="1" applyFont="1" applyFill="1" applyAlignment="1" applyProtection="1">
      <alignment horizontal="center" vertical="center"/>
      <protection locked="0"/>
    </xf>
    <xf numFmtId="2" fontId="232" fillId="26" borderId="0" xfId="58" applyNumberFormat="1" applyFont="1" applyFill="1" applyAlignment="1" applyProtection="1">
      <alignment horizontal="center" vertical="center"/>
      <protection locked="0"/>
    </xf>
    <xf numFmtId="2" fontId="497" fillId="84" borderId="0" xfId="58" applyNumberFormat="1" applyFont="1" applyFill="1" applyAlignment="1" applyProtection="1">
      <alignment horizontal="center" vertical="center"/>
      <protection locked="0"/>
    </xf>
    <xf numFmtId="2" fontId="497" fillId="85" borderId="0" xfId="58" applyNumberFormat="1" applyFont="1" applyFill="1" applyAlignment="1" applyProtection="1">
      <alignment horizontal="center" vertical="center"/>
      <protection locked="0"/>
    </xf>
    <xf numFmtId="2" fontId="232" fillId="86" borderId="0" xfId="58" applyNumberFormat="1" applyFont="1" applyFill="1" applyAlignment="1" applyProtection="1">
      <alignment horizontal="center" vertical="center"/>
      <protection locked="0"/>
    </xf>
    <xf numFmtId="2" fontId="497" fillId="87" borderId="0" xfId="58" applyNumberFormat="1" applyFont="1" applyFill="1" applyAlignment="1" applyProtection="1">
      <alignment horizontal="center" vertical="center"/>
      <protection locked="0"/>
    </xf>
    <xf numFmtId="2" fontId="497" fillId="42" borderId="0" xfId="58" applyNumberFormat="1" applyFont="1" applyFill="1" applyAlignment="1" applyProtection="1">
      <alignment horizontal="center" vertical="center"/>
      <protection locked="0"/>
    </xf>
    <xf numFmtId="2" fontId="232" fillId="50" borderId="0" xfId="58" applyNumberFormat="1" applyFont="1" applyFill="1" applyAlignment="1" applyProtection="1">
      <alignment horizontal="center" vertical="center"/>
      <protection locked="0"/>
    </xf>
    <xf numFmtId="2" fontId="232" fillId="59" borderId="0" xfId="58" applyNumberFormat="1" applyFont="1" applyFill="1" applyAlignment="1" applyProtection="1">
      <alignment horizontal="center" vertical="center"/>
      <protection locked="0"/>
    </xf>
    <xf numFmtId="2" fontId="497" fillId="28" borderId="0" xfId="58" applyNumberFormat="1" applyFont="1" applyFill="1" applyAlignment="1" applyProtection="1">
      <alignment horizontal="center" vertical="center"/>
      <protection locked="0"/>
    </xf>
    <xf numFmtId="0" fontId="232" fillId="71" borderId="0" xfId="58" applyFont="1" applyFill="1" applyAlignment="1">
      <alignment horizontal="center" vertical="center"/>
    </xf>
    <xf numFmtId="0" fontId="249" fillId="30" borderId="0" xfId="26" applyFont="1" applyFill="1" applyAlignment="1">
      <alignment horizontal="center"/>
    </xf>
    <xf numFmtId="0" fontId="9" fillId="69" borderId="0" xfId="26" applyFill="1" applyAlignment="1">
      <alignment horizontal="center"/>
    </xf>
    <xf numFmtId="0" fontId="249" fillId="28" borderId="0" xfId="26" applyFont="1" applyFill="1" applyAlignment="1">
      <alignment horizontal="center"/>
    </xf>
    <xf numFmtId="0" fontId="637" fillId="0" borderId="0" xfId="28" applyFont="1" applyAlignment="1" applyProtection="1">
      <alignment horizontal="center" vertical="center" wrapText="1"/>
    </xf>
    <xf numFmtId="0" fontId="637" fillId="0" borderId="123" xfId="28" applyFont="1" applyBorder="1" applyAlignment="1" applyProtection="1">
      <alignment horizontal="center" vertical="center" wrapText="1"/>
    </xf>
    <xf numFmtId="49" fontId="232" fillId="69" borderId="0" xfId="26" applyNumberFormat="1" applyFont="1" applyFill="1" applyAlignment="1" applyProtection="1">
      <alignment horizontal="center" vertical="center"/>
      <protection locked="0"/>
    </xf>
    <xf numFmtId="0" fontId="390" fillId="3" borderId="369" xfId="27" applyFont="1" applyFill="1" applyBorder="1" applyAlignment="1">
      <alignment horizontal="center" vertical="center"/>
    </xf>
    <xf numFmtId="0" fontId="390" fillId="3" borderId="370" xfId="27" applyFont="1" applyFill="1" applyBorder="1" applyAlignment="1">
      <alignment horizontal="center" vertical="center"/>
    </xf>
    <xf numFmtId="0" fontId="390" fillId="3" borderId="371" xfId="27" applyFont="1" applyFill="1" applyBorder="1" applyAlignment="1">
      <alignment horizontal="center" vertical="center"/>
    </xf>
    <xf numFmtId="0" fontId="249" fillId="35" borderId="0" xfId="26" applyFont="1" applyFill="1" applyAlignment="1">
      <alignment horizontal="center"/>
    </xf>
    <xf numFmtId="2" fontId="232" fillId="2" borderId="0" xfId="26" applyNumberFormat="1" applyFont="1" applyFill="1" applyAlignment="1" applyProtection="1">
      <alignment horizontal="center" vertical="center"/>
      <protection locked="0"/>
    </xf>
    <xf numFmtId="0" fontId="635" fillId="0" borderId="0" xfId="58" applyFont="1" applyAlignment="1">
      <alignment horizontal="center" vertical="center"/>
    </xf>
    <xf numFmtId="2" fontId="232" fillId="25" borderId="0" xfId="26" applyNumberFormat="1" applyFont="1" applyFill="1" applyAlignment="1" applyProtection="1">
      <alignment horizontal="center" vertical="center"/>
      <protection locked="0"/>
    </xf>
    <xf numFmtId="2" fontId="497" fillId="35" borderId="0" xfId="26" applyNumberFormat="1" applyFont="1" applyFill="1" applyAlignment="1" applyProtection="1">
      <alignment horizontal="center" vertical="center"/>
      <protection locked="0"/>
    </xf>
    <xf numFmtId="0" fontId="75" fillId="140" borderId="377" xfId="48" applyFont="1" applyFill="1" applyBorder="1" applyAlignment="1">
      <alignment horizontal="center" vertical="center"/>
    </xf>
    <xf numFmtId="0" fontId="75" fillId="140" borderId="378" xfId="48" applyFont="1" applyFill="1" applyBorder="1" applyAlignment="1">
      <alignment horizontal="center" vertical="center"/>
    </xf>
    <xf numFmtId="0" fontId="75" fillId="140" borderId="379" xfId="48" applyFont="1" applyFill="1" applyBorder="1" applyAlignment="1">
      <alignment horizontal="center" vertical="center"/>
    </xf>
    <xf numFmtId="0" fontId="226" fillId="0" borderId="0" xfId="63" applyFont="1" applyAlignment="1">
      <alignment horizontal="center" vertical="center"/>
    </xf>
    <xf numFmtId="0" fontId="57" fillId="3" borderId="245" xfId="48" applyFont="1" applyFill="1" applyBorder="1" applyAlignment="1">
      <alignment horizontal="center" vertical="center"/>
    </xf>
    <xf numFmtId="0" fontId="57" fillId="3" borderId="0" xfId="48" applyFont="1" applyFill="1" applyAlignment="1">
      <alignment horizontal="center" vertical="center"/>
    </xf>
    <xf numFmtId="0" fontId="57" fillId="3" borderId="131" xfId="48" applyFont="1" applyFill="1" applyBorder="1" applyAlignment="1">
      <alignment horizontal="center" vertical="center"/>
    </xf>
    <xf numFmtId="0" fontId="47" fillId="141" borderId="245" xfId="48" applyFont="1" applyFill="1" applyBorder="1" applyAlignment="1" applyProtection="1">
      <alignment vertical="center"/>
      <protection locked="0"/>
    </xf>
    <xf numFmtId="0" fontId="47" fillId="141" borderId="0" xfId="48" applyFont="1" applyFill="1" applyAlignment="1" applyProtection="1">
      <alignment vertical="center"/>
      <protection locked="0"/>
    </xf>
    <xf numFmtId="0" fontId="215" fillId="141" borderId="131" xfId="48" applyFont="1" applyFill="1" applyBorder="1" applyAlignment="1" applyProtection="1">
      <alignment horizontal="right" vertical="center"/>
      <protection locked="0"/>
    </xf>
    <xf numFmtId="0" fontId="192" fillId="142" borderId="0" xfId="33" applyFont="1" applyFill="1" applyAlignment="1" applyProtection="1">
      <alignment horizontal="center" vertical="center" wrapText="1"/>
      <protection locked="0"/>
    </xf>
    <xf numFmtId="0" fontId="192" fillId="142" borderId="0" xfId="33" applyFont="1" applyFill="1" applyAlignment="1" applyProtection="1">
      <alignment vertical="center" wrapText="1"/>
      <protection locked="0"/>
    </xf>
    <xf numFmtId="180" fontId="683" fillId="98" borderId="0" xfId="33" applyNumberFormat="1" applyFont="1" applyFill="1" applyAlignment="1" applyProtection="1">
      <alignment horizontal="center" vertical="center"/>
      <protection hidden="1"/>
    </xf>
    <xf numFmtId="0" fontId="163" fillId="142" borderId="0" xfId="33" applyFont="1" applyFill="1" applyAlignment="1">
      <alignment horizontal="center" vertical="center"/>
    </xf>
    <xf numFmtId="0" fontId="153" fillId="142" borderId="0" xfId="33" applyFont="1" applyFill="1" applyAlignment="1">
      <alignment horizontal="center" vertical="center"/>
    </xf>
    <xf numFmtId="0" fontId="153" fillId="142" borderId="131" xfId="33" applyFont="1" applyFill="1" applyBorder="1" applyAlignment="1">
      <alignment horizontal="center" vertical="center"/>
    </xf>
    <xf numFmtId="0" fontId="53" fillId="14" borderId="245" xfId="0" applyFont="1" applyFill="1" applyBorder="1" applyAlignment="1">
      <alignment horizontal="center" vertical="center"/>
    </xf>
    <xf numFmtId="0" fontId="684" fillId="13" borderId="0" xfId="0" applyFont="1" applyFill="1" applyAlignment="1">
      <alignment horizontal="right" vertical="center"/>
    </xf>
    <xf numFmtId="182" fontId="372" fillId="14" borderId="0" xfId="33" applyNumberFormat="1" applyFont="1" applyFill="1" applyAlignment="1">
      <alignment horizontal="center" vertical="center"/>
    </xf>
    <xf numFmtId="0" fontId="268" fillId="14" borderId="0" xfId="33" applyFont="1" applyFill="1" applyAlignment="1">
      <alignment horizontal="left" vertical="center"/>
    </xf>
    <xf numFmtId="182" fontId="153" fillId="143" borderId="0" xfId="33" applyNumberFormat="1" applyFont="1" applyFill="1" applyAlignment="1">
      <alignment horizontal="right" vertical="center"/>
    </xf>
    <xf numFmtId="0" fontId="155" fillId="143" borderId="0" xfId="33" applyFont="1" applyFill="1" applyAlignment="1">
      <alignment horizontal="left" vertical="center"/>
    </xf>
    <xf numFmtId="214" fontId="153" fillId="144" borderId="0" xfId="48" applyNumberFormat="1" applyFont="1" applyFill="1" applyAlignment="1" applyProtection="1">
      <alignment horizontal="center" vertical="center"/>
      <protection locked="0"/>
    </xf>
    <xf numFmtId="215" fontId="153" fillId="144" borderId="0" xfId="64" applyNumberFormat="1" applyFont="1" applyFill="1" applyAlignment="1">
      <alignment horizontal="center" vertical="center"/>
    </xf>
    <xf numFmtId="174" fontId="153" fillId="143" borderId="131" xfId="33" applyNumberFormat="1" applyFont="1" applyFill="1" applyBorder="1" applyAlignment="1">
      <alignment horizontal="left" vertical="center"/>
    </xf>
    <xf numFmtId="0" fontId="269" fillId="13" borderId="0" xfId="48" applyFont="1" applyFill="1" applyAlignment="1" applyProtection="1">
      <alignment horizontal="right" vertical="center"/>
      <protection locked="0"/>
    </xf>
    <xf numFmtId="0" fontId="372" fillId="14" borderId="0" xfId="33" applyFont="1" applyFill="1" applyAlignment="1">
      <alignment horizontal="center" vertical="center"/>
    </xf>
    <xf numFmtId="0" fontId="0" fillId="13" borderId="245" xfId="0" applyFill="1" applyBorder="1"/>
    <xf numFmtId="0" fontId="200" fillId="13" borderId="0" xfId="0" applyFont="1" applyFill="1" applyAlignment="1">
      <alignment vertical="center"/>
    </xf>
    <xf numFmtId="0" fontId="342" fillId="98" borderId="0" xfId="33" applyFont="1" applyFill="1" applyAlignment="1" applyProtection="1">
      <alignment vertical="center"/>
      <protection hidden="1"/>
    </xf>
    <xf numFmtId="0" fontId="200" fillId="13" borderId="131" xfId="0" applyFont="1" applyFill="1" applyBorder="1" applyAlignment="1">
      <alignment vertical="center"/>
    </xf>
    <xf numFmtId="174" fontId="153" fillId="143" borderId="131" xfId="33" applyNumberFormat="1" applyFont="1" applyFill="1" applyBorder="1" applyAlignment="1">
      <alignment horizontal="center" vertical="center"/>
    </xf>
    <xf numFmtId="0" fontId="1" fillId="13" borderId="0" xfId="0" applyFont="1" applyFill="1" applyAlignment="1">
      <alignment horizontal="right" vertical="center"/>
    </xf>
    <xf numFmtId="182" fontId="163" fillId="141" borderId="0" xfId="33" applyNumberFormat="1" applyFont="1" applyFill="1" applyAlignment="1">
      <alignment horizontal="center" vertical="center"/>
    </xf>
    <xf numFmtId="0" fontId="1" fillId="6" borderId="0" xfId="0" applyFont="1" applyFill="1" applyAlignment="1">
      <alignment vertical="center"/>
    </xf>
    <xf numFmtId="0" fontId="200" fillId="13" borderId="0" xfId="0" applyFont="1" applyFill="1" applyAlignment="1">
      <alignment horizontal="right" vertical="center"/>
    </xf>
    <xf numFmtId="182" fontId="40" fillId="141" borderId="0" xfId="33" applyNumberFormat="1" applyFont="1" applyFill="1" applyAlignment="1">
      <alignment horizontal="center" vertical="center"/>
    </xf>
    <xf numFmtId="0" fontId="200" fillId="6" borderId="0" xfId="0" applyFont="1" applyFill="1" applyAlignment="1">
      <alignment vertical="center"/>
    </xf>
    <xf numFmtId="0" fontId="0" fillId="13" borderId="0" xfId="0" applyFill="1"/>
    <xf numFmtId="0" fontId="0" fillId="13" borderId="317" xfId="0" applyFill="1" applyBorder="1" applyAlignment="1">
      <alignment horizontal="right" vertical="center"/>
    </xf>
    <xf numFmtId="0" fontId="47" fillId="141" borderId="380" xfId="48" applyFont="1" applyFill="1" applyBorder="1" applyAlignment="1" applyProtection="1">
      <alignment vertical="center"/>
      <protection locked="0"/>
    </xf>
    <xf numFmtId="0" fontId="47" fillId="141" borderId="381" xfId="48" applyFont="1" applyFill="1" applyBorder="1" applyAlignment="1" applyProtection="1">
      <alignment vertical="center"/>
      <protection locked="0"/>
    </xf>
    <xf numFmtId="0" fontId="215" fillId="141" borderId="382" xfId="48" applyFont="1" applyFill="1" applyBorder="1" applyAlignment="1" applyProtection="1">
      <alignment vertical="center"/>
      <protection locked="0"/>
    </xf>
    <xf numFmtId="0" fontId="685" fillId="145" borderId="0" xfId="33" applyFont="1" applyFill="1" applyAlignment="1" applyProtection="1">
      <alignment horizontal="right" vertical="center"/>
      <protection locked="0"/>
    </xf>
    <xf numFmtId="0" fontId="502" fillId="146" borderId="0" xfId="33" applyFont="1" applyFill="1" applyAlignment="1">
      <alignment vertical="center"/>
    </xf>
    <xf numFmtId="1" fontId="269" fillId="14" borderId="0" xfId="33" applyNumberFormat="1" applyFont="1" applyFill="1" applyAlignment="1" applyProtection="1">
      <alignment horizontal="center" vertical="center"/>
      <protection hidden="1"/>
    </xf>
    <xf numFmtId="0" fontId="228" fillId="14" borderId="0" xfId="33" applyFont="1" applyFill="1" applyAlignment="1" applyProtection="1">
      <alignment horizontal="center" vertical="center"/>
      <protection hidden="1"/>
    </xf>
    <xf numFmtId="174" fontId="153" fillId="143" borderId="0" xfId="33" applyNumberFormat="1" applyFont="1" applyFill="1" applyAlignment="1">
      <alignment horizontal="center" vertical="center"/>
    </xf>
    <xf numFmtId="216" fontId="153" fillId="144" borderId="0" xfId="64" applyNumberFormat="1" applyFont="1" applyFill="1" applyAlignment="1">
      <alignment horizontal="center" vertical="center"/>
    </xf>
    <xf numFmtId="174" fontId="153" fillId="143" borderId="131" xfId="33" applyNumberFormat="1" applyFont="1" applyFill="1" applyBorder="1" applyAlignment="1">
      <alignment horizontal="center" vertical="center"/>
    </xf>
    <xf numFmtId="0" fontId="268" fillId="13" borderId="0" xfId="48" applyFont="1" applyFill="1" applyAlignment="1" applyProtection="1">
      <alignment horizontal="right" vertical="center"/>
      <protection locked="0"/>
    </xf>
    <xf numFmtId="165" fontId="268" fillId="14" borderId="0" xfId="33" applyNumberFormat="1" applyFont="1" applyFill="1" applyAlignment="1" applyProtection="1">
      <alignment horizontal="center" vertical="center"/>
      <protection hidden="1"/>
    </xf>
    <xf numFmtId="0" fontId="40" fillId="13" borderId="58" xfId="0" applyFont="1" applyFill="1" applyBorder="1" applyAlignment="1">
      <alignment horizontal="left" vertical="center"/>
    </xf>
    <xf numFmtId="0" fontId="40" fillId="13" borderId="207" xfId="48" applyFont="1" applyFill="1" applyBorder="1" applyAlignment="1" applyProtection="1">
      <alignment horizontal="right" vertical="center"/>
      <protection locked="0"/>
    </xf>
    <xf numFmtId="182" fontId="40" fillId="13" borderId="207" xfId="33" applyNumberFormat="1" applyFont="1" applyFill="1" applyBorder="1" applyAlignment="1" applyProtection="1">
      <alignment horizontal="center" vertical="center"/>
      <protection hidden="1"/>
    </xf>
    <xf numFmtId="0" fontId="68" fillId="13" borderId="207" xfId="33" applyFont="1" applyFill="1" applyBorder="1" applyAlignment="1" applyProtection="1">
      <alignment horizontal="center" vertical="center"/>
      <protection hidden="1"/>
    </xf>
    <xf numFmtId="180" fontId="40" fillId="98" borderId="207" xfId="33" applyNumberFormat="1" applyFont="1" applyFill="1" applyBorder="1" applyAlignment="1" applyProtection="1">
      <alignment horizontal="center" vertical="center"/>
      <protection hidden="1"/>
    </xf>
    <xf numFmtId="182" fontId="40" fillId="147" borderId="207" xfId="33" applyNumberFormat="1" applyFont="1" applyFill="1" applyBorder="1" applyAlignment="1">
      <alignment horizontal="right" vertical="center"/>
    </xf>
    <xf numFmtId="0" fontId="40" fillId="147" borderId="207" xfId="33" applyFont="1" applyFill="1" applyBorder="1" applyAlignment="1">
      <alignment horizontal="left" vertical="center"/>
    </xf>
    <xf numFmtId="174" fontId="68" fillId="147" borderId="207" xfId="33" applyNumberFormat="1" applyFont="1" applyFill="1" applyBorder="1" applyAlignment="1">
      <alignment horizontal="center" vertical="center"/>
    </xf>
    <xf numFmtId="0" fontId="40" fillId="13" borderId="317" xfId="0" applyFont="1" applyFill="1" applyBorder="1" applyAlignment="1">
      <alignment horizontal="right" vertical="center"/>
    </xf>
    <xf numFmtId="0" fontId="163" fillId="17" borderId="380" xfId="65" applyFont="1" applyFill="1" applyBorder="1" applyAlignment="1">
      <alignment horizontal="center" vertical="center"/>
    </xf>
    <xf numFmtId="0" fontId="163" fillId="17" borderId="381" xfId="65" applyFont="1" applyFill="1" applyBorder="1" applyAlignment="1">
      <alignment horizontal="center" vertical="center"/>
    </xf>
    <xf numFmtId="0" fontId="163" fillId="17" borderId="383" xfId="65" applyFont="1" applyFill="1" applyBorder="1" applyAlignment="1">
      <alignment horizontal="center" vertical="center"/>
    </xf>
    <xf numFmtId="0" fontId="338" fillId="13" borderId="384" xfId="33" applyFont="1" applyFill="1" applyBorder="1" applyAlignment="1">
      <alignment horizontal="left" vertical="center" wrapText="1"/>
    </xf>
    <xf numFmtId="0" fontId="338" fillId="13" borderId="381" xfId="33" applyFont="1" applyFill="1" applyBorder="1" applyAlignment="1">
      <alignment horizontal="left" vertical="center" wrapText="1"/>
    </xf>
    <xf numFmtId="0" fontId="338" fillId="13" borderId="382" xfId="33" applyFont="1" applyFill="1" applyBorder="1" applyAlignment="1">
      <alignment horizontal="left" vertical="center" wrapText="1"/>
    </xf>
    <xf numFmtId="0" fontId="33" fillId="17" borderId="297" xfId="33" applyFont="1" applyFill="1" applyBorder="1" applyAlignment="1">
      <alignment horizontal="center" vertical="center"/>
    </xf>
    <xf numFmtId="0" fontId="192" fillId="17" borderId="212" xfId="33" applyFont="1" applyFill="1" applyBorder="1" applyAlignment="1">
      <alignment horizontal="center" vertical="center"/>
    </xf>
    <xf numFmtId="0" fontId="192" fillId="17" borderId="385" xfId="33" applyFont="1" applyFill="1" applyBorder="1" applyAlignment="1">
      <alignment horizontal="center" vertical="center"/>
    </xf>
    <xf numFmtId="0" fontId="338" fillId="13" borderId="386" xfId="33" applyFont="1" applyFill="1" applyBorder="1" applyAlignment="1">
      <alignment horizontal="left" vertical="center" wrapText="1"/>
    </xf>
    <xf numFmtId="0" fontId="338" fillId="13" borderId="212" xfId="33" applyFont="1" applyFill="1" applyBorder="1" applyAlignment="1">
      <alignment horizontal="left" vertical="center" wrapText="1"/>
    </xf>
    <xf numFmtId="0" fontId="338" fillId="13" borderId="213" xfId="33" applyFont="1" applyFill="1" applyBorder="1" applyAlignment="1">
      <alignment horizontal="left" vertical="center" wrapText="1"/>
    </xf>
    <xf numFmtId="0" fontId="192" fillId="98" borderId="207" xfId="63" applyFont="1" applyFill="1" applyBorder="1" applyAlignment="1">
      <alignment horizontal="center" vertical="center"/>
    </xf>
    <xf numFmtId="182" fontId="192" fillId="98" borderId="207" xfId="63" applyNumberFormat="1" applyFont="1" applyFill="1" applyBorder="1" applyAlignment="1">
      <alignment horizontal="center" vertical="center"/>
    </xf>
    <xf numFmtId="0" fontId="442" fillId="0" borderId="0" xfId="0" applyFont="1"/>
    <xf numFmtId="0" fontId="68" fillId="17" borderId="0" xfId="33" applyFont="1" applyFill="1" applyAlignment="1">
      <alignment horizontal="center" vertical="center"/>
    </xf>
    <xf numFmtId="0" fontId="57" fillId="147" borderId="245" xfId="48" applyFont="1" applyFill="1" applyBorder="1" applyAlignment="1" applyProtection="1">
      <alignment horizontal="left" vertical="center"/>
      <protection locked="0"/>
    </xf>
    <xf numFmtId="0" fontId="47" fillId="141" borderId="131" xfId="48" applyFont="1" applyFill="1" applyBorder="1" applyAlignment="1" applyProtection="1">
      <alignment horizontal="right" vertical="center"/>
      <protection locked="0"/>
    </xf>
    <xf numFmtId="0" fontId="158" fillId="0" borderId="0" xfId="0" applyFont="1" applyAlignment="1">
      <alignment horizontal="right" vertical="center"/>
    </xf>
    <xf numFmtId="1" fontId="153" fillId="144" borderId="0" xfId="48" applyNumberFormat="1" applyFont="1" applyFill="1" applyAlignment="1" applyProtection="1">
      <alignment horizontal="center" vertical="center"/>
      <protection locked="0"/>
    </xf>
    <xf numFmtId="214" fontId="153" fillId="144" borderId="0" xfId="48" applyNumberFormat="1" applyFont="1" applyFill="1" applyAlignment="1" applyProtection="1">
      <alignment horizontal="left" vertical="center"/>
      <protection locked="0"/>
    </xf>
    <xf numFmtId="0" fontId="40" fillId="142" borderId="0" xfId="33" applyFont="1" applyFill="1" applyAlignment="1">
      <alignment horizontal="left" vertical="center"/>
    </xf>
    <xf numFmtId="0" fontId="0" fillId="13" borderId="131" xfId="0" applyFill="1" applyBorder="1" applyAlignment="1">
      <alignment horizontal="right" vertical="center"/>
    </xf>
    <xf numFmtId="0" fontId="57" fillId="147" borderId="380" xfId="48" applyFont="1" applyFill="1" applyBorder="1" applyAlignment="1" applyProtection="1">
      <alignment vertical="center"/>
      <protection locked="0"/>
    </xf>
    <xf numFmtId="0" fontId="47" fillId="141" borderId="382" xfId="48" applyFont="1" applyFill="1" applyBorder="1" applyAlignment="1" applyProtection="1">
      <alignment horizontal="right" vertical="center"/>
      <protection locked="0"/>
    </xf>
    <xf numFmtId="174" fontId="153" fillId="143" borderId="0" xfId="33" applyNumberFormat="1" applyFont="1" applyFill="1" applyAlignment="1">
      <alignment horizontal="left" vertical="center"/>
    </xf>
    <xf numFmtId="1" fontId="268" fillId="14" borderId="0" xfId="33" applyNumberFormat="1" applyFont="1" applyFill="1" applyAlignment="1" applyProtection="1">
      <alignment horizontal="center" vertical="center"/>
      <protection hidden="1"/>
    </xf>
    <xf numFmtId="0" fontId="47" fillId="147" borderId="0" xfId="48" applyFont="1" applyFill="1" applyAlignment="1" applyProtection="1">
      <alignment vertical="center"/>
      <protection locked="0"/>
    </xf>
    <xf numFmtId="0" fontId="47" fillId="147" borderId="131" xfId="48" applyFont="1" applyFill="1" applyBorder="1" applyAlignment="1" applyProtection="1">
      <alignment horizontal="right" vertical="center"/>
      <protection locked="0"/>
    </xf>
    <xf numFmtId="0" fontId="47" fillId="147" borderId="381" xfId="48" applyFont="1" applyFill="1" applyBorder="1" applyAlignment="1" applyProtection="1">
      <alignment vertical="center"/>
      <protection locked="0"/>
    </xf>
    <xf numFmtId="0" fontId="47" fillId="147" borderId="382" xfId="48" applyFont="1" applyFill="1" applyBorder="1" applyAlignment="1" applyProtection="1">
      <alignment horizontal="right" vertical="center"/>
      <protection locked="0"/>
    </xf>
  </cellXfs>
  <cellStyles count="66">
    <cellStyle name="Euro" xfId="19" xr:uid="{2E340A84-9E0E-4486-BD32-6EDEE39A506C}"/>
    <cellStyle name="Lien hypertexte" xfId="41" builtinId="8"/>
    <cellStyle name="Lien hypertexte 2" xfId="16" xr:uid="{2896C018-8B9B-4D2E-B64D-4B6F1ACCA94D}"/>
    <cellStyle name="Lien hypertexte 2 2" xfId="21" xr:uid="{DD1ECEF3-DB0A-4A8A-82B4-88708C7AFC10}"/>
    <cellStyle name="Lien hypertexte 2 2 2" xfId="54" xr:uid="{66EFFD2A-E730-4A1D-B194-D5748B895953}"/>
    <cellStyle name="Lien hypertexte 3" xfId="11" xr:uid="{A3294FCB-3F6B-4687-80B7-17C5D13DFB1D}"/>
    <cellStyle name="Lien hypertexte 3 2" xfId="18" xr:uid="{F664B4FE-1D5F-479B-8ED7-03567B3001A0}"/>
    <cellStyle name="Lien hypertexte 3 2 2" xfId="34" xr:uid="{97706D1D-6049-4B7B-B879-7019C6092F61}"/>
    <cellStyle name="Lien hypertexte 4" xfId="12" xr:uid="{7AF6150C-29C7-43C5-8912-446DF3E62FCD}"/>
    <cellStyle name="Lien hypertexte 5" xfId="7" xr:uid="{A1D0ABC6-724F-4583-AD50-79AA3715CDAE}"/>
    <cellStyle name="Lien hypertexte 5 2" xfId="45" xr:uid="{706AA417-B057-4FEC-A079-932A9F405434}"/>
    <cellStyle name="Lien hypertexte 5 2 2" xfId="46" xr:uid="{7F100EFD-C9AA-4AE3-928C-9E336FFEE1C7}"/>
    <cellStyle name="Lien hypertexte 6" xfId="9" xr:uid="{3DBE5A39-AB1C-48EF-96EB-3E009762156E}"/>
    <cellStyle name="Lien hypertexte_Copie de cc2_festival_menus_gemrcn_2011" xfId="28" xr:uid="{4D04F6E4-96B2-4A83-A2C8-6A363B883B5E}"/>
    <cellStyle name="Lien hypertexte_PG Positionnement 2009 2" xfId="55" xr:uid="{A249C255-5C27-4106-8BBD-E1D1C7FC70AE}"/>
    <cellStyle name="Milliers 2" xfId="17" xr:uid="{717DD67C-B367-4B74-8574-77228499145F}"/>
    <cellStyle name="Normal" xfId="0" builtinId="0"/>
    <cellStyle name="Normal 12" xfId="26" xr:uid="{20037AFF-4CE2-4BF2-AC4B-DB96F550E961}"/>
    <cellStyle name="Normal 12 2" xfId="63" xr:uid="{2B5EA11E-E91D-429C-BDBD-5BCA6A0EB5E1}"/>
    <cellStyle name="Normal 2" xfId="13" xr:uid="{147D59B3-6491-4E17-866F-5841660A39C6}"/>
    <cellStyle name="Normal 2 2" xfId="5" xr:uid="{93B9056E-A548-429B-BDD4-A2D25E07CD7B}"/>
    <cellStyle name="Normal 2 2 2" xfId="10" xr:uid="{E5C8C07D-3180-4BB7-A1DB-018A8FA1CEA6}"/>
    <cellStyle name="Normal 2 2 2 2" xfId="33" xr:uid="{ED358DC0-953B-42EB-882E-85D57588EF8E}"/>
    <cellStyle name="Normal 2 2 3" xfId="29" xr:uid="{B5C7924E-B319-460E-BBDC-52F305738B7C}"/>
    <cellStyle name="Normal 2 3" xfId="51" xr:uid="{32AF8119-1358-4646-8E98-114B46D860C4}"/>
    <cellStyle name="Normal 2 4" xfId="53" xr:uid="{3877E3DB-7C36-47A2-B107-EE39D3A522AE}"/>
    <cellStyle name="Normal 3" xfId="20" xr:uid="{8198E083-F2DB-400D-A471-DEEBC5483446}"/>
    <cellStyle name="Normal 3 2" xfId="36" xr:uid="{187E2D0D-1742-42F7-8009-44E2FC495B85}"/>
    <cellStyle name="Normal 4" xfId="6" xr:uid="{E88BD746-3CBF-4E18-9B14-7CB4493437D1}"/>
    <cellStyle name="Normal 4 2" xfId="56" xr:uid="{34E941E9-D01C-4F4F-917D-3F330C1D4AD9}"/>
    <cellStyle name="Normal 4 2 2 2 3 2 7 3 4 2 2" xfId="65" xr:uid="{E29820C1-730B-40E3-81B6-B4DA01F17D94}"/>
    <cellStyle name="Normal 4 3" xfId="8" xr:uid="{8D19B637-ACA9-4102-9F6A-2A787D7867C2}"/>
    <cellStyle name="Normal 4 3 4" xfId="42" xr:uid="{6A1E80AB-0570-4A88-91F6-03A0A6D49663}"/>
    <cellStyle name="Normal 4 3 4 2" xfId="58" xr:uid="{34E83DB6-3853-4919-B2D7-B6F097C1C81D}"/>
    <cellStyle name="Normal 4 4" xfId="57" xr:uid="{25E63093-5F97-42E4-85B5-EB53E58B879B}"/>
    <cellStyle name="Normal 4 6" xfId="44" xr:uid="{79078830-4F96-4CC0-9479-65F89C20D240}"/>
    <cellStyle name="Normal 5" xfId="22" xr:uid="{1F5D9FF0-7648-4EE6-BE1E-291746954186}"/>
    <cellStyle name="Normal 5 2" xfId="23" xr:uid="{24FB61D6-36BC-479F-82BC-23D0E1B395B9}"/>
    <cellStyle name="Normal 5 2 2" xfId="52" xr:uid="{A0354C3A-61A9-46F6-8519-0683CB97EC37}"/>
    <cellStyle name="Normal 5 3" xfId="24" xr:uid="{97FD6128-8665-411D-9774-8F932909F08A}"/>
    <cellStyle name="Normal 5 4" xfId="25" xr:uid="{0ACD97EC-3892-4ACE-B2F2-A75229FA5074}"/>
    <cellStyle name="Normal 6" xfId="4" xr:uid="{D5CE4BE2-E203-475C-9DAD-970526F4DB19}"/>
    <cellStyle name="Normal 8" xfId="43" xr:uid="{DDC297B7-F8E1-4408-8D1F-B54EE91A7060}"/>
    <cellStyle name="Normal_Base de données recettes (1)" xfId="32" xr:uid="{1FE98668-AEB1-43C7-8955-4E8830C3A955}"/>
    <cellStyle name="Normal_Bons de commande livraison" xfId="48" xr:uid="{388832E4-6F91-4BF3-A68F-F163A938EA99}"/>
    <cellStyle name="Normal_Comparer recettes 2009 OK 2" xfId="37" xr:uid="{A9A33CE4-65F8-4108-8BD2-94BDEE2EBA9D}"/>
    <cellStyle name="Normal_Comparer recettes 2009 OK 2 2" xfId="39" xr:uid="{A5920A90-7CA8-4017-9B35-ECAA71651196}"/>
    <cellStyle name="Normal_Conditionnement 3 décembre" xfId="47" xr:uid="{D8C27FB4-A79D-49FD-9B69-FAACE0A74BB1}"/>
    <cellStyle name="Normal_Cuissons Températures portait16-11-2006" xfId="49" xr:uid="{D104DF3A-F793-4C3C-A5E6-A9ACA85A2677}"/>
    <cellStyle name="Normal_Cuissons Températures portait17-11-2006" xfId="64" xr:uid="{5498BAAE-2CDF-407B-B40B-23F8A93B7C6C}"/>
    <cellStyle name="Normal_EFECTIF1" xfId="1" xr:uid="{00000000-0005-0000-0000-000002000000}"/>
    <cellStyle name="Normal_EFECTIF1 2" xfId="61" xr:uid="{FA4DB6D3-9F04-41D7-9104-949B7CDE2610}"/>
    <cellStyle name="Normal_Effectif Conditionnement Goulin" xfId="2" xr:uid="{00000000-0005-0000-0000-000003000000}"/>
    <cellStyle name="Normal_Forum Marais 15 09 2001" xfId="31" xr:uid="{59D94E0A-ADCD-4893-A706-3BD0DA372FD5}"/>
    <cellStyle name="Normal_Forum Marais 15 09 2001 2" xfId="60" xr:uid="{0F026BBA-8CC8-49B6-AA25-BDFBA73081B5}"/>
    <cellStyle name="Normal_Forum Marais 15 09 2001 2 2" xfId="62" xr:uid="{0E34E162-B7E2-43BA-A515-918938177F89}"/>
    <cellStyle name="Normal_Forum Marais 15 09 2001_Fiche technique C2 Mars 2008 " xfId="38" xr:uid="{8061418C-647C-44B7-94DF-F997B9559347}"/>
    <cellStyle name="Normal_Gantt 27 janvier 2" xfId="40" xr:uid="{18830AB2-01F6-473F-982F-A49445533E52}"/>
    <cellStyle name="Normal_GERMCN UPC brouillon" xfId="27" xr:uid="{C17B8DCB-BE4D-4726-9757-8BBA357A7B83}"/>
    <cellStyle name="Normal_Menussuite" xfId="30" xr:uid="{47EDD3BE-324B-4430-B8A2-35DC24AB8727}"/>
    <cellStyle name="Normal_MS Définitions_1" xfId="50" xr:uid="{15124420-BC77-422C-A28C-863B5D02D7B4}"/>
    <cellStyle name="Normal_Saisie d'effectif" xfId="3" xr:uid="{00000000-0005-0000-0000-000004000000}"/>
    <cellStyle name="Normal_Salaires 2002 Modèle" xfId="59" xr:uid="{EDD09E72-F983-4083-8889-9D582A03E36A}"/>
    <cellStyle name="Normal_space" xfId="35" xr:uid="{EC2C9B19-5EE3-4297-B646-9BB80B3B4E90}"/>
    <cellStyle name="Pourcentage 2" xfId="14" xr:uid="{C264BACF-F7B6-425B-A748-0C96E968308F}"/>
    <cellStyle name="Pourcentage 2 2" xfId="15" xr:uid="{4C7334D6-64BC-4379-84AC-06E1A97B9614}"/>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CCFFCC"/>
      <color rgb="FF0000FF"/>
      <color rgb="FFFFFFCC"/>
      <color rgb="FFFFCCCC"/>
      <color rgb="FFCCCCFF"/>
      <color rgb="FFCC99FF"/>
      <color rgb="FF800000"/>
      <color rgb="FFFF9900"/>
      <color rgb="FF66CC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8.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25</xdr:col>
      <xdr:colOff>662118</xdr:colOff>
      <xdr:row>59</xdr:row>
      <xdr:rowOff>2913</xdr:rowOff>
    </xdr:from>
    <xdr:to>
      <xdr:col>27</xdr:col>
      <xdr:colOff>660400</xdr:colOff>
      <xdr:row>62</xdr:row>
      <xdr:rowOff>190500</xdr:rowOff>
    </xdr:to>
    <xdr:pic>
      <xdr:nvPicPr>
        <xdr:cNvPr id="2" name="Picture 1">
          <a:extLst>
            <a:ext uri="{FF2B5EF4-FFF2-40B4-BE49-F238E27FC236}">
              <a16:creationId xmlns:a16="http://schemas.microsoft.com/office/drawing/2014/main" id="{DF447CCB-163A-45FB-8FAD-66FF977652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04318" y="406810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197</xdr:row>
      <xdr:rowOff>0</xdr:rowOff>
    </xdr:from>
    <xdr:to>
      <xdr:col>0</xdr:col>
      <xdr:colOff>0</xdr:colOff>
      <xdr:row>197</xdr:row>
      <xdr:rowOff>0</xdr:rowOff>
    </xdr:to>
    <xdr:sp macro="" textlink="">
      <xdr:nvSpPr>
        <xdr:cNvPr id="2" name="Line 1">
          <a:extLst>
            <a:ext uri="{FF2B5EF4-FFF2-40B4-BE49-F238E27FC236}">
              <a16:creationId xmlns:a16="http://schemas.microsoft.com/office/drawing/2014/main" id="{BAB35CA9-F120-4507-9DC8-23B9363CED60}"/>
            </a:ext>
          </a:extLst>
        </xdr:cNvPr>
        <xdr:cNvSpPr>
          <a:spLocks noChangeShapeType="1"/>
        </xdr:cNvSpPr>
      </xdr:nvSpPr>
      <xdr:spPr bwMode="auto">
        <a:xfrm flipV="1">
          <a:off x="0" y="4946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0</xdr:colOff>
      <xdr:row>43</xdr:row>
      <xdr:rowOff>0</xdr:rowOff>
    </xdr:to>
    <xdr:sp macro="" textlink="">
      <xdr:nvSpPr>
        <xdr:cNvPr id="2" name="Line 1">
          <a:extLst>
            <a:ext uri="{FF2B5EF4-FFF2-40B4-BE49-F238E27FC236}">
              <a16:creationId xmlns:a16="http://schemas.microsoft.com/office/drawing/2014/main" id="{D1D074FF-6988-426B-8889-E229D3B4A365}"/>
            </a:ext>
          </a:extLst>
        </xdr:cNvPr>
        <xdr:cNvSpPr>
          <a:spLocks noChangeShapeType="1"/>
        </xdr:cNvSpPr>
      </xdr:nvSpPr>
      <xdr:spPr bwMode="auto">
        <a:xfrm flipV="1">
          <a:off x="0" y="1255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237</xdr:row>
      <xdr:rowOff>0</xdr:rowOff>
    </xdr:from>
    <xdr:to>
      <xdr:col>0</xdr:col>
      <xdr:colOff>0</xdr:colOff>
      <xdr:row>237</xdr:row>
      <xdr:rowOff>0</xdr:rowOff>
    </xdr:to>
    <xdr:sp macro="" textlink="">
      <xdr:nvSpPr>
        <xdr:cNvPr id="2" name="Line 1">
          <a:extLst>
            <a:ext uri="{FF2B5EF4-FFF2-40B4-BE49-F238E27FC236}">
              <a16:creationId xmlns:a16="http://schemas.microsoft.com/office/drawing/2014/main" id="{02E80058-F2CE-489D-A7F7-056C42600712}"/>
            </a:ext>
          </a:extLst>
        </xdr:cNvPr>
        <xdr:cNvSpPr>
          <a:spLocks noChangeShapeType="1"/>
        </xdr:cNvSpPr>
      </xdr:nvSpPr>
      <xdr:spPr bwMode="auto">
        <a:xfrm flipV="1">
          <a:off x="0" y="60502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539</xdr:row>
      <xdr:rowOff>0</xdr:rowOff>
    </xdr:from>
    <xdr:to>
      <xdr:col>0</xdr:col>
      <xdr:colOff>0</xdr:colOff>
      <xdr:row>539</xdr:row>
      <xdr:rowOff>0</xdr:rowOff>
    </xdr:to>
    <xdr:sp macro="" textlink="">
      <xdr:nvSpPr>
        <xdr:cNvPr id="2" name="Line 1">
          <a:extLst>
            <a:ext uri="{FF2B5EF4-FFF2-40B4-BE49-F238E27FC236}">
              <a16:creationId xmlns:a16="http://schemas.microsoft.com/office/drawing/2014/main" id="{3016D146-D361-4F33-BE8F-F124A93F9C9A}"/>
            </a:ext>
          </a:extLst>
        </xdr:cNvPr>
        <xdr:cNvSpPr>
          <a:spLocks noChangeShapeType="1"/>
        </xdr:cNvSpPr>
      </xdr:nvSpPr>
      <xdr:spPr bwMode="auto">
        <a:xfrm flipV="1">
          <a:off x="0" y="17138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0B11D4FC-CD39-4798-936A-5FA39E7EEF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05EDB73F-B762-444B-BAC7-C4DA975834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BF38B520-3899-4C58-8C4B-135CF1F890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0C98A7E6-41F0-482E-8598-B40B605F1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F587D7A7-2CE7-4639-B9FA-D23D2E06C0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00EB5867-BAB0-4956-9D03-AE213EA23E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39CFD015-BDB6-436A-9372-5D52F49485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FFFE58ED-2057-490E-8FDC-097FE588097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52D2005E-2220-4739-A11D-3113103941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46139DC0-A7BF-44C3-9045-957F917E1E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EE9B418A-142F-4F70-99CE-A2D994F437A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E165D0C1-DA44-4312-9FC4-9FECE4A0EB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4DD6A7A2-9FA0-412E-ADAF-AE8AA0623E1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E1032C92-E7CC-4CA5-9CDD-2C072ECD298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73265189-465F-4785-825C-64163CEFC2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3F2AFE54-86E7-4F7A-9DC5-C03E5845FCF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9E3676B1-E259-428B-AF05-AB7572AE1F9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A075578A-F24A-4D79-A4C2-6B1BD2259CA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D0C5F758-7AED-4BB5-81DD-182E30FCD7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E6B72421-8100-4468-9B47-50E410DB0CE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FF5253E7-D69E-4D36-8839-ECC076C7AC3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66A69055-D991-47C7-9C38-D4F98F544D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48B64321-5F75-4D68-B04F-13221BD38EF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CA7FFC2F-5AC9-4CD5-A725-F42A2E35CF49}"/>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83DF00E3-6EF0-4680-95DB-8EB70FCE4C32}"/>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3BF03AB9-55B0-48AB-9402-93EE7A0101A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2E7D961B-4407-4007-8AD6-B208619B9DC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40B6B99B-BDF5-4D33-B311-49E48A9933D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6CF4AF1A-8022-48B0-8417-9C5D22821FC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78B030FF-4E55-40E8-9A2F-A933E7A161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282BB842-BE14-4694-8AFF-7D104F4D0CC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5FF89384-168D-4858-AB45-CDD55A56C96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5C1C76EC-2B75-4660-8C52-731DD1D7CE2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5DA00E85-D0E4-4025-A793-6EBF3736CB8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B533D922-0442-4296-AA01-104414B004D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4E683405-D3C4-4C23-AD81-4F400C8D0FE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521C6563-A2FE-4D0C-B53E-4580EA351DF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29BFA261-65C2-4F3B-9D4F-E87D7C125AB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9D9A41A2-4C15-42F1-9468-4DC8AAC29AF2}"/>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B332E105-DDB5-4EC4-A939-6FEAFA52580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15742A0B-C186-4280-9B35-951D8AE6FB08}"/>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AA35E5B2-C5C0-476B-989C-DF319EF7D7B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F5ADB888-1221-4CEF-B4E1-6F07ABCC2D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C9A59541-1965-4C6A-AE78-8ADFF1811E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98CF53DD-B565-41D1-A68E-78FCED8B0C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F7A18CD4-F6CF-4765-AF91-C1B336D7246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5EF52F69-0ED0-442D-8DDE-0051E676D0F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A6CD7987-9769-48B6-A563-DB04CB396D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928986BB-167B-4E5F-AA34-E4C13778CA2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81C90DB3-134E-4F35-9F88-6033E0F59C0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C2A82C0D-6EE5-4F8E-B24F-4C3E0C7EE82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4F14FA32-A948-435A-BBCC-D3D42276858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704850</xdr:colOff>
      <xdr:row>0</xdr:row>
      <xdr:rowOff>209550</xdr:rowOff>
    </xdr:from>
    <xdr:to>
      <xdr:col>11</xdr:col>
      <xdr:colOff>619125</xdr:colOff>
      <xdr:row>10</xdr:row>
      <xdr:rowOff>66675</xdr:rowOff>
    </xdr:to>
    <xdr:pic>
      <xdr:nvPicPr>
        <xdr:cNvPr id="2" name="Image 1">
          <a:extLst>
            <a:ext uri="{FF2B5EF4-FFF2-40B4-BE49-F238E27FC236}">
              <a16:creationId xmlns:a16="http://schemas.microsoft.com/office/drawing/2014/main" id="{F48DC3D8-E1AE-4071-B8C0-2028DC132B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86675" y="209550"/>
          <a:ext cx="3724275" cy="31051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8.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8.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9.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10.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support.microsoft.com/fr-fr/office/probl%c3%a8mes-de-compatibilit%c3%a9-li%c3%a9s-aux-formules-dans-excel-37224100-8f79-45de-b43a-7fa28c6c15c4?ns=excel&amp;version=90&amp;syslcid=1036&amp;uilcid=1036&amp;appver=zxl900&amp;helpid=xlmain11.chm16205&amp;ui=fr-fr&amp;rs=fr-fr&amp;ad=f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3mfrance.fr/3M/fr_FR/post-it-notes/ideas/collaborate/"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7.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7.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EB94A-EBBC-406C-BD42-61F37BBDB1F6}">
  <dimension ref="A1:AR131"/>
  <sheetViews>
    <sheetView tabSelected="1" zoomScale="75" zoomScaleNormal="75" workbookViewId="0">
      <selection activeCell="S17" sqref="S17"/>
    </sheetView>
  </sheetViews>
  <sheetFormatPr baseColWidth="10" defaultRowHeight="12.75"/>
  <cols>
    <col min="1" max="2" width="11.42578125" style="80"/>
    <col min="3" max="3" width="16" style="80" customWidth="1"/>
    <col min="4" max="18" width="11.42578125" style="80"/>
    <col min="19" max="19" width="16" style="80" customWidth="1"/>
    <col min="20" max="20" width="12.140625" style="80" customWidth="1"/>
    <col min="21" max="21" width="15.28515625" style="80" customWidth="1"/>
    <col min="22" max="22" width="11.42578125" style="80"/>
    <col min="23" max="23" width="14.140625" style="80" customWidth="1"/>
    <col min="24" max="16384" width="11.42578125" style="80"/>
  </cols>
  <sheetData>
    <row r="1" spans="1:29" ht="30" customHeight="1">
      <c r="A1" s="77"/>
      <c r="B1" s="77"/>
      <c r="C1" s="77"/>
      <c r="D1" s="77"/>
      <c r="E1" s="77"/>
      <c r="F1" s="77"/>
      <c r="G1" s="77"/>
      <c r="H1" s="77"/>
      <c r="I1" s="77"/>
      <c r="J1" s="77"/>
      <c r="K1" s="77"/>
      <c r="L1" s="78"/>
      <c r="M1" s="78"/>
      <c r="N1" s="78"/>
      <c r="O1" s="78"/>
      <c r="P1" s="78"/>
      <c r="Q1" s="79"/>
      <c r="R1" s="79"/>
      <c r="S1" s="79"/>
      <c r="T1" s="79"/>
      <c r="U1" s="79"/>
      <c r="V1" s="79"/>
      <c r="W1" s="79"/>
      <c r="X1" s="79"/>
      <c r="Y1" s="79"/>
      <c r="Z1" s="79"/>
      <c r="AA1" s="79"/>
      <c r="AB1" s="79"/>
      <c r="AC1" s="79"/>
    </row>
    <row r="2" spans="1:29" ht="30" customHeight="1">
      <c r="A2" s="77"/>
      <c r="B2" s="81" t="s">
        <v>755</v>
      </c>
      <c r="C2" s="77"/>
      <c r="D2" s="77"/>
      <c r="E2" s="77"/>
      <c r="F2" s="77"/>
      <c r="G2" s="77"/>
      <c r="H2" s="77"/>
      <c r="I2" s="78"/>
      <c r="J2" s="77"/>
      <c r="K2" s="77"/>
      <c r="L2" s="78"/>
      <c r="M2" s="78"/>
      <c r="N2" s="78"/>
      <c r="O2" s="78"/>
      <c r="P2" s="78"/>
      <c r="Q2" s="79"/>
      <c r="R2" s="824"/>
      <c r="S2" s="823"/>
      <c r="T2" s="824" t="s">
        <v>1405</v>
      </c>
      <c r="U2" s="823"/>
      <c r="V2" s="79"/>
      <c r="W2" s="79"/>
      <c r="X2" s="79"/>
      <c r="Y2" s="79"/>
      <c r="Z2" s="79"/>
      <c r="AA2" s="79"/>
      <c r="AB2" s="79"/>
      <c r="AC2" s="79"/>
    </row>
    <row r="3" spans="1:29" ht="30" customHeight="1">
      <c r="A3" s="77"/>
      <c r="B3" s="82" t="s">
        <v>756</v>
      </c>
      <c r="C3" s="83"/>
      <c r="D3" s="77"/>
      <c r="E3" s="77"/>
      <c r="F3" s="77"/>
      <c r="G3" s="77"/>
      <c r="H3" s="77"/>
      <c r="I3" s="78"/>
      <c r="J3" s="77"/>
      <c r="K3" s="77"/>
      <c r="L3" s="78"/>
      <c r="M3" s="78"/>
      <c r="N3" s="78"/>
      <c r="O3" s="78"/>
      <c r="P3" s="78"/>
      <c r="Q3" s="79"/>
      <c r="R3" s="825"/>
      <c r="S3" s="823"/>
      <c r="T3" s="825" t="s">
        <v>1403</v>
      </c>
      <c r="U3" s="823"/>
      <c r="V3" s="79"/>
      <c r="W3" s="79"/>
      <c r="X3" s="79"/>
      <c r="Y3" s="79"/>
      <c r="Z3" s="79"/>
      <c r="AA3" s="79"/>
      <c r="AB3" s="79"/>
      <c r="AC3" s="79"/>
    </row>
    <row r="4" spans="1:29" ht="30" customHeight="1">
      <c r="A4" s="77"/>
      <c r="B4" s="82" t="s">
        <v>966</v>
      </c>
      <c r="C4" s="83"/>
      <c r="D4" s="77"/>
      <c r="E4" s="77"/>
      <c r="F4" s="77"/>
      <c r="G4" s="77"/>
      <c r="H4" s="77"/>
      <c r="I4" s="78"/>
      <c r="J4" s="77"/>
      <c r="K4" s="77"/>
      <c r="L4" s="78"/>
      <c r="M4" s="78"/>
      <c r="N4" s="78"/>
      <c r="O4" s="78"/>
      <c r="P4" s="78"/>
      <c r="Q4" s="79"/>
      <c r="R4" s="825"/>
      <c r="S4" s="822"/>
      <c r="T4" s="825" t="s">
        <v>1404</v>
      </c>
      <c r="U4" s="822"/>
      <c r="V4" s="79"/>
      <c r="W4" s="79"/>
      <c r="X4" s="79"/>
      <c r="Y4" s="79"/>
      <c r="Z4" s="79"/>
      <c r="AA4" s="79"/>
      <c r="AB4" s="79"/>
      <c r="AC4" s="79"/>
    </row>
    <row r="5" spans="1:29" ht="30" customHeight="1">
      <c r="A5" s="77"/>
      <c r="B5" s="82" t="s">
        <v>757</v>
      </c>
      <c r="C5" s="83"/>
      <c r="D5" s="77"/>
      <c r="E5" s="77"/>
      <c r="F5" s="77"/>
      <c r="G5" s="77"/>
      <c r="H5" s="77"/>
      <c r="I5" s="78"/>
      <c r="J5" s="77"/>
      <c r="K5" s="77"/>
      <c r="L5" s="78"/>
      <c r="M5" s="78"/>
      <c r="N5" s="78"/>
      <c r="O5" s="78"/>
      <c r="P5" s="78"/>
      <c r="Q5" s="79"/>
      <c r="R5" s="704"/>
      <c r="S5" s="79"/>
      <c r="T5" s="704" t="s">
        <v>1402</v>
      </c>
      <c r="U5" s="79"/>
      <c r="V5" s="79"/>
      <c r="W5" s="79"/>
      <c r="X5" s="79"/>
      <c r="Y5" s="79"/>
      <c r="Z5" s="79"/>
      <c r="AA5" s="79"/>
      <c r="AB5" s="79"/>
      <c r="AC5" s="79"/>
    </row>
    <row r="6" spans="1:29" ht="30" customHeight="1">
      <c r="A6" s="77"/>
      <c r="B6" s="82" t="s">
        <v>758</v>
      </c>
      <c r="C6" s="77"/>
      <c r="D6" s="77"/>
      <c r="E6" s="77"/>
      <c r="F6" s="77"/>
      <c r="G6" s="77"/>
      <c r="H6" s="77"/>
      <c r="I6" s="78"/>
      <c r="J6" s="77"/>
      <c r="K6" s="77"/>
      <c r="L6" s="78"/>
      <c r="M6" s="78"/>
      <c r="N6" s="78"/>
      <c r="O6" s="78"/>
      <c r="P6" s="78"/>
      <c r="Q6" s="79"/>
      <c r="R6" s="79"/>
      <c r="S6" s="79"/>
      <c r="T6" s="825" t="s">
        <v>1660</v>
      </c>
      <c r="U6" s="79"/>
      <c r="V6" s="79"/>
      <c r="W6" s="79"/>
      <c r="X6" s="79"/>
      <c r="Y6" s="79"/>
      <c r="Z6" s="79"/>
      <c r="AA6" s="79"/>
      <c r="AB6" s="79"/>
      <c r="AC6" s="79"/>
    </row>
    <row r="7" spans="1:29" ht="30" customHeight="1">
      <c r="A7" s="77"/>
      <c r="B7" s="82"/>
      <c r="C7" s="77"/>
      <c r="D7" s="77"/>
      <c r="E7" s="77"/>
      <c r="F7" s="77"/>
      <c r="G7" s="77"/>
      <c r="H7" s="77"/>
      <c r="I7" s="78"/>
      <c r="J7" s="77"/>
      <c r="K7" s="77"/>
      <c r="L7" s="78"/>
      <c r="M7" s="78"/>
      <c r="N7" s="78"/>
      <c r="O7" s="78"/>
      <c r="P7" s="78"/>
      <c r="Q7" s="79"/>
      <c r="R7" s="79"/>
      <c r="S7" s="79"/>
      <c r="T7" s="704" t="s">
        <v>864</v>
      </c>
      <c r="U7" s="79"/>
      <c r="V7" s="79"/>
      <c r="W7" s="79"/>
      <c r="X7" s="79"/>
      <c r="Y7" s="79"/>
      <c r="Z7" s="79"/>
      <c r="AA7" s="79"/>
      <c r="AB7" s="79"/>
      <c r="AC7" s="79"/>
    </row>
    <row r="8" spans="1:29" ht="30" customHeight="1">
      <c r="A8" s="77"/>
      <c r="B8" s="705" t="s">
        <v>967</v>
      </c>
      <c r="C8" s="705"/>
      <c r="D8" s="705"/>
      <c r="E8" s="705"/>
      <c r="F8" s="705"/>
      <c r="G8" s="705"/>
      <c r="H8" s="705"/>
      <c r="I8" s="705"/>
      <c r="J8" s="705"/>
      <c r="K8" s="705"/>
      <c r="L8" s="705"/>
      <c r="M8" s="705"/>
      <c r="N8" s="78"/>
      <c r="O8" s="78"/>
      <c r="P8" s="78"/>
      <c r="Q8" s="79"/>
      <c r="R8" s="79"/>
      <c r="S8" s="79"/>
      <c r="T8" s="79"/>
      <c r="U8" s="79"/>
      <c r="V8" s="79"/>
      <c r="W8" s="79"/>
      <c r="X8" s="79"/>
      <c r="Y8" s="79"/>
      <c r="Z8" s="79"/>
      <c r="AA8" s="79"/>
      <c r="AB8" s="79"/>
      <c r="AC8" s="79"/>
    </row>
    <row r="9" spans="1:29" ht="30" customHeight="1">
      <c r="A9" s="77"/>
      <c r="B9" s="705"/>
      <c r="C9" s="705" t="s">
        <v>975</v>
      </c>
      <c r="D9" s="705"/>
      <c r="E9" s="705"/>
      <c r="F9" s="705"/>
      <c r="G9" s="705"/>
      <c r="H9" s="705"/>
      <c r="I9" s="705"/>
      <c r="J9" s="705"/>
      <c r="K9" s="705"/>
      <c r="L9" s="705"/>
      <c r="M9" s="705"/>
      <c r="N9" s="78"/>
      <c r="O9" s="78"/>
      <c r="P9" s="78"/>
      <c r="Q9" s="79"/>
      <c r="R9" s="79"/>
      <c r="S9" s="79"/>
      <c r="T9" s="1578" t="str">
        <f ca="1">"Page "&amp;_xlfn.SHEET()&amp;" sur "&amp;_xlfn.SHEETS()</f>
        <v>Page 1 sur 16</v>
      </c>
      <c r="U9" s="1578"/>
      <c r="V9" s="79"/>
      <c r="W9" s="79"/>
      <c r="X9" s="79"/>
      <c r="Y9" s="79"/>
      <c r="Z9" s="79"/>
      <c r="AA9" s="79"/>
      <c r="AB9" s="79"/>
      <c r="AC9" s="79"/>
    </row>
    <row r="10" spans="1:29" ht="30" customHeight="1">
      <c r="A10" s="77"/>
      <c r="B10" s="705"/>
      <c r="C10" s="705" t="s">
        <v>976</v>
      </c>
      <c r="D10" s="705"/>
      <c r="E10" s="705"/>
      <c r="F10" s="705"/>
      <c r="G10" s="705"/>
      <c r="H10" s="705"/>
      <c r="I10" s="705"/>
      <c r="J10" s="705"/>
      <c r="K10" s="705"/>
      <c r="L10" s="705"/>
      <c r="M10" s="705"/>
      <c r="N10" s="78"/>
      <c r="O10" s="78"/>
      <c r="P10" s="78"/>
      <c r="Q10" s="79"/>
      <c r="R10" s="79"/>
      <c r="S10" s="79"/>
      <c r="T10" s="79"/>
      <c r="U10" s="79"/>
      <c r="V10" s="79"/>
      <c r="W10" s="79"/>
      <c r="X10" s="79"/>
      <c r="Y10" s="79"/>
      <c r="Z10" s="79"/>
      <c r="AA10" s="79"/>
      <c r="AB10" s="79"/>
      <c r="AC10" s="79"/>
    </row>
    <row r="11" spans="1:29" ht="30" customHeight="1">
      <c r="A11" s="77"/>
      <c r="B11" s="705"/>
      <c r="C11" s="705" t="s">
        <v>977</v>
      </c>
      <c r="D11" s="705"/>
      <c r="E11" s="705"/>
      <c r="F11" s="705"/>
      <c r="G11" s="705"/>
      <c r="H11" s="705"/>
      <c r="I11" s="705"/>
      <c r="J11" s="705"/>
      <c r="K11" s="705"/>
      <c r="L11" s="705"/>
      <c r="M11" s="705"/>
      <c r="N11" s="78"/>
      <c r="O11" s="78"/>
      <c r="P11" s="78"/>
      <c r="Q11" s="79"/>
      <c r="R11" s="79"/>
      <c r="S11" s="79"/>
      <c r="T11" s="79"/>
      <c r="U11" s="79"/>
      <c r="V11" s="79"/>
      <c r="W11" s="79"/>
      <c r="X11" s="79"/>
      <c r="Y11" s="79"/>
      <c r="Z11" s="79"/>
      <c r="AA11" s="79"/>
      <c r="AB11" s="79"/>
      <c r="AC11" s="79"/>
    </row>
    <row r="12" spans="1:29" ht="30" customHeight="1">
      <c r="A12" s="77"/>
      <c r="B12" s="705"/>
      <c r="C12" s="705" t="s">
        <v>978</v>
      </c>
      <c r="D12" s="705"/>
      <c r="E12" s="705"/>
      <c r="F12" s="705"/>
      <c r="G12" s="705"/>
      <c r="H12" s="705"/>
      <c r="I12" s="705"/>
      <c r="J12" s="705"/>
      <c r="K12" s="705"/>
      <c r="L12" s="705"/>
      <c r="M12" s="705"/>
      <c r="N12" s="78"/>
      <c r="O12" s="78"/>
      <c r="P12" s="78"/>
      <c r="Q12" s="79"/>
      <c r="R12" s="79"/>
      <c r="S12" s="79"/>
      <c r="T12" s="79"/>
      <c r="U12" s="79"/>
      <c r="V12" s="79"/>
      <c r="W12" s="79"/>
      <c r="X12" s="79"/>
      <c r="Y12" s="79"/>
      <c r="Z12" s="79"/>
      <c r="AA12" s="79"/>
      <c r="AB12" s="79"/>
      <c r="AC12" s="79"/>
    </row>
    <row r="13" spans="1:29" ht="30" customHeight="1">
      <c r="A13" s="77"/>
      <c r="B13" s="705"/>
      <c r="C13" s="705" t="s">
        <v>968</v>
      </c>
      <c r="D13" s="705"/>
      <c r="E13" s="705"/>
      <c r="F13" s="705"/>
      <c r="G13" s="705"/>
      <c r="H13" s="705"/>
      <c r="I13" s="705"/>
      <c r="J13" s="705"/>
      <c r="K13" s="705"/>
      <c r="L13" s="705"/>
      <c r="M13" s="705"/>
      <c r="N13" s="78"/>
      <c r="O13" s="78"/>
      <c r="P13" s="78"/>
      <c r="Q13" s="79"/>
      <c r="R13" s="79"/>
      <c r="S13" s="79"/>
      <c r="T13" s="79"/>
      <c r="U13" s="79"/>
      <c r="V13" s="79"/>
      <c r="W13" s="79"/>
      <c r="X13" s="79"/>
      <c r="Y13" s="79"/>
      <c r="Z13" s="79"/>
      <c r="AA13" s="79"/>
      <c r="AB13" s="79"/>
      <c r="AC13" s="79"/>
    </row>
    <row r="14" spans="1:29" ht="30" customHeight="1">
      <c r="A14" s="77"/>
      <c r="B14" s="705"/>
      <c r="C14" s="705" t="s">
        <v>969</v>
      </c>
      <c r="D14" s="705"/>
      <c r="E14" s="705"/>
      <c r="F14" s="705"/>
      <c r="G14" s="705"/>
      <c r="H14" s="705"/>
      <c r="I14" s="705"/>
      <c r="J14" s="705"/>
      <c r="K14" s="705"/>
      <c r="L14" s="705"/>
      <c r="M14" s="705"/>
      <c r="N14" s="78"/>
      <c r="O14" s="78"/>
      <c r="P14" s="78"/>
      <c r="Q14" s="79"/>
      <c r="R14" s="79"/>
      <c r="S14" s="79"/>
      <c r="T14" s="79"/>
      <c r="U14" s="79"/>
      <c r="V14" s="79"/>
      <c r="W14" s="79"/>
      <c r="X14" s="79"/>
      <c r="Y14" s="79"/>
      <c r="Z14" s="79"/>
      <c r="AA14" s="79"/>
      <c r="AB14" s="79"/>
      <c r="AC14" s="79"/>
    </row>
    <row r="15" spans="1:29" ht="30" customHeight="1">
      <c r="A15" s="77"/>
      <c r="B15" s="705"/>
      <c r="C15" s="705" t="s">
        <v>413</v>
      </c>
      <c r="D15" s="705"/>
      <c r="E15" s="705"/>
      <c r="F15" s="705"/>
      <c r="G15" s="705"/>
      <c r="H15" s="705"/>
      <c r="I15" s="705"/>
      <c r="J15" s="705"/>
      <c r="K15" s="705"/>
      <c r="L15" s="705"/>
      <c r="M15" s="705"/>
      <c r="N15" s="78"/>
      <c r="O15" s="78"/>
      <c r="P15" s="78"/>
      <c r="Q15" s="79"/>
      <c r="R15" s="79"/>
      <c r="S15" s="79"/>
      <c r="T15" s="79"/>
      <c r="U15" s="79"/>
      <c r="V15" s="79"/>
      <c r="W15" s="79"/>
      <c r="X15" s="79"/>
      <c r="Y15" s="79"/>
      <c r="Z15" s="79"/>
      <c r="AA15" s="79"/>
      <c r="AB15" s="79"/>
      <c r="AC15" s="79"/>
    </row>
    <row r="16" spans="1:29" ht="30" customHeight="1">
      <c r="A16" s="77"/>
      <c r="B16" s="705"/>
      <c r="C16" s="705" t="s">
        <v>970</v>
      </c>
      <c r="D16" s="705"/>
      <c r="E16" s="705"/>
      <c r="F16" s="705"/>
      <c r="G16" s="705"/>
      <c r="H16" s="705"/>
      <c r="I16" s="705"/>
      <c r="J16" s="705"/>
      <c r="K16" s="705"/>
      <c r="L16" s="705"/>
      <c r="M16" s="705"/>
      <c r="N16" s="78"/>
      <c r="O16" s="78"/>
      <c r="P16" s="78"/>
      <c r="Q16" s="79"/>
      <c r="R16" s="79"/>
      <c r="S16" s="79"/>
      <c r="T16" s="79"/>
      <c r="U16" s="79"/>
      <c r="V16" s="79"/>
      <c r="W16" s="79"/>
      <c r="X16" s="79"/>
      <c r="Y16" s="79"/>
      <c r="Z16" s="79"/>
      <c r="AA16" s="79"/>
      <c r="AB16" s="79"/>
      <c r="AC16" s="79"/>
    </row>
    <row r="17" spans="1:44" ht="30" customHeight="1">
      <c r="A17" s="77"/>
      <c r="B17" s="705"/>
      <c r="C17" s="705" t="s">
        <v>971</v>
      </c>
      <c r="D17" s="705"/>
      <c r="E17" s="705"/>
      <c r="F17" s="705"/>
      <c r="G17" s="705"/>
      <c r="H17" s="705"/>
      <c r="I17" s="705"/>
      <c r="J17" s="705"/>
      <c r="K17" s="705"/>
      <c r="L17" s="705"/>
      <c r="M17" s="705"/>
      <c r="N17" s="78"/>
      <c r="O17" s="78"/>
      <c r="P17" s="78"/>
      <c r="Q17" s="79"/>
      <c r="R17" s="79"/>
      <c r="S17" s="79"/>
      <c r="T17" s="79"/>
      <c r="U17" s="79"/>
      <c r="V17" s="79"/>
      <c r="W17" s="79"/>
      <c r="X17" s="79"/>
      <c r="Y17" s="79"/>
      <c r="Z17" s="79"/>
      <c r="AA17" s="79"/>
      <c r="AB17" s="79"/>
      <c r="AC17" s="79"/>
    </row>
    <row r="18" spans="1:44" ht="30" customHeight="1">
      <c r="A18" s="77"/>
      <c r="B18" s="2858" t="s">
        <v>972</v>
      </c>
      <c r="C18" s="2858"/>
      <c r="D18" s="2858"/>
      <c r="E18" s="2858"/>
      <c r="F18" s="2858"/>
      <c r="G18" s="2858"/>
      <c r="H18" s="2858"/>
      <c r="I18" s="2858"/>
      <c r="J18" s="2858"/>
      <c r="K18" s="2858"/>
      <c r="L18" s="2858"/>
      <c r="M18" s="2858"/>
      <c r="N18" s="78"/>
      <c r="O18" s="78"/>
      <c r="P18" s="78"/>
      <c r="Q18" s="79"/>
      <c r="R18" s="79"/>
      <c r="S18" s="79"/>
      <c r="T18" s="79"/>
      <c r="U18" s="79"/>
      <c r="V18" s="79"/>
      <c r="W18" s="79"/>
      <c r="X18" s="79"/>
      <c r="Y18" s="79"/>
      <c r="Z18" s="79"/>
      <c r="AA18" s="79"/>
      <c r="AB18" s="79"/>
      <c r="AC18" s="79"/>
    </row>
    <row r="19" spans="1:44" ht="30" customHeight="1">
      <c r="A19" s="77"/>
      <c r="B19" s="2858" t="s">
        <v>973</v>
      </c>
      <c r="C19" s="2858"/>
      <c r="D19" s="2858"/>
      <c r="E19" s="2858"/>
      <c r="F19" s="2858"/>
      <c r="G19" s="2858"/>
      <c r="H19" s="2858"/>
      <c r="I19" s="2858"/>
      <c r="J19" s="2858"/>
      <c r="K19" s="2858"/>
      <c r="L19" s="2858"/>
      <c r="M19" s="2858"/>
      <c r="N19" s="78"/>
      <c r="O19" s="78"/>
      <c r="P19" s="78"/>
      <c r="Q19" s="79"/>
      <c r="R19" s="79"/>
      <c r="S19" s="79"/>
      <c r="T19" s="79"/>
      <c r="U19" s="79"/>
      <c r="V19" s="79"/>
      <c r="W19" s="79"/>
      <c r="X19" s="79"/>
      <c r="Y19" s="79"/>
      <c r="Z19" s="79"/>
      <c r="AA19" s="79"/>
      <c r="AB19" s="79"/>
      <c r="AC19" s="79"/>
    </row>
    <row r="20" spans="1:44" ht="30" customHeight="1">
      <c r="A20" s="77"/>
      <c r="B20" s="2858" t="s">
        <v>974</v>
      </c>
      <c r="C20" s="2858"/>
      <c r="D20" s="2858"/>
      <c r="E20" s="2858"/>
      <c r="F20" s="2858"/>
      <c r="G20" s="2858"/>
      <c r="H20" s="2858"/>
      <c r="I20" s="2858"/>
      <c r="J20" s="2858"/>
      <c r="K20" s="2858"/>
      <c r="L20" s="2858"/>
      <c r="M20" s="2858"/>
      <c r="N20" s="78"/>
      <c r="O20" s="78"/>
      <c r="P20" s="78"/>
      <c r="Q20" s="79"/>
      <c r="R20" s="79"/>
      <c r="S20" s="79"/>
      <c r="T20" s="79"/>
      <c r="U20" s="79"/>
      <c r="V20" s="79"/>
      <c r="W20" s="79"/>
      <c r="X20" s="79"/>
      <c r="Y20" s="79"/>
      <c r="Z20" s="79"/>
      <c r="AA20" s="79"/>
      <c r="AB20" s="79"/>
      <c r="AC20" s="79"/>
    </row>
    <row r="21" spans="1:44" ht="30" customHeight="1">
      <c r="A21" s="77"/>
      <c r="B21" s="82"/>
      <c r="C21" s="77"/>
      <c r="D21" s="77"/>
      <c r="E21" s="77"/>
      <c r="F21" s="77"/>
      <c r="G21" s="77"/>
      <c r="H21" s="77"/>
      <c r="I21" s="78"/>
      <c r="J21" s="77"/>
      <c r="K21" s="77"/>
      <c r="L21" s="78"/>
      <c r="M21" s="78"/>
      <c r="N21" s="78"/>
      <c r="O21" s="78"/>
      <c r="P21" s="78"/>
      <c r="Q21" s="79"/>
      <c r="R21" s="79"/>
      <c r="S21" s="79"/>
      <c r="T21" s="79"/>
      <c r="U21" s="79"/>
      <c r="V21" s="79"/>
      <c r="W21" s="79"/>
      <c r="X21" s="79"/>
      <c r="Y21" s="79"/>
      <c r="Z21" s="79"/>
      <c r="AA21" s="79"/>
      <c r="AB21" s="79"/>
      <c r="AC21" s="79"/>
    </row>
    <row r="22" spans="1:44" s="89" customFormat="1" ht="40.5" customHeight="1">
      <c r="A22" s="86"/>
      <c r="B22" s="84" t="s">
        <v>765</v>
      </c>
      <c r="C22" s="86"/>
      <c r="D22" s="86"/>
      <c r="E22" s="86"/>
      <c r="F22" s="86"/>
      <c r="G22" s="86"/>
      <c r="H22" s="86"/>
      <c r="I22" s="78"/>
      <c r="J22" s="86"/>
      <c r="K22" s="86"/>
      <c r="L22" s="78"/>
      <c r="M22" s="78"/>
      <c r="N22" s="78"/>
      <c r="O22" s="78"/>
      <c r="P22" s="78"/>
      <c r="Q22" s="84" t="s">
        <v>766</v>
      </c>
      <c r="R22" s="87"/>
      <c r="S22" s="87"/>
      <c r="T22" s="87"/>
      <c r="U22" s="87"/>
      <c r="V22" s="87"/>
      <c r="W22" s="87"/>
      <c r="X22" s="87"/>
      <c r="Y22" s="87"/>
      <c r="Z22" s="87"/>
      <c r="AA22" s="87"/>
      <c r="AB22" s="87"/>
      <c r="AC22" s="87"/>
      <c r="AD22" s="88"/>
      <c r="AE22" s="88"/>
      <c r="AF22" s="88"/>
      <c r="AG22" s="88"/>
      <c r="AH22" s="88"/>
      <c r="AI22" s="88"/>
      <c r="AJ22" s="88"/>
      <c r="AK22" s="88"/>
      <c r="AL22" s="88"/>
      <c r="AM22" s="88"/>
      <c r="AN22" s="88"/>
      <c r="AO22" s="88"/>
      <c r="AP22" s="88"/>
      <c r="AQ22" s="88"/>
      <c r="AR22" s="88"/>
    </row>
    <row r="23" spans="1:44" s="89" customFormat="1" ht="40.5" customHeight="1">
      <c r="A23" s="86"/>
      <c r="B23" s="90"/>
      <c r="C23" s="124" t="s">
        <v>767</v>
      </c>
      <c r="D23" s="86"/>
      <c r="E23" s="911" t="s">
        <v>768</v>
      </c>
      <c r="F23" s="78"/>
      <c r="G23" s="1052" t="s">
        <v>769</v>
      </c>
      <c r="H23" s="86"/>
      <c r="I23" s="78"/>
      <c r="J23" s="704" t="s">
        <v>770</v>
      </c>
      <c r="K23" s="86"/>
      <c r="L23" s="78"/>
      <c r="M23" s="78"/>
      <c r="N23" s="78"/>
      <c r="O23" s="78"/>
      <c r="P23" s="78"/>
      <c r="Q23" s="1053" t="s">
        <v>771</v>
      </c>
      <c r="R23" s="1054"/>
      <c r="S23" s="85">
        <v>15.5</v>
      </c>
      <c r="T23" s="87"/>
      <c r="U23" s="1055">
        <v>15.5</v>
      </c>
      <c r="V23" s="87"/>
      <c r="W23" s="1056">
        <v>15.5</v>
      </c>
      <c r="X23" s="87"/>
      <c r="Y23" s="87"/>
      <c r="Z23" s="87"/>
      <c r="AA23" s="87"/>
      <c r="AB23" s="87"/>
      <c r="AC23" s="87"/>
      <c r="AD23" s="88"/>
      <c r="AE23" s="88"/>
      <c r="AF23" s="88"/>
      <c r="AG23" s="88"/>
      <c r="AH23" s="88"/>
      <c r="AI23" s="88"/>
      <c r="AJ23" s="88"/>
      <c r="AK23" s="88"/>
      <c r="AL23" s="88"/>
      <c r="AM23" s="88"/>
      <c r="AN23" s="88"/>
      <c r="AO23" s="88"/>
      <c r="AP23" s="88"/>
      <c r="AQ23" s="88"/>
      <c r="AR23" s="88"/>
    </row>
    <row r="24" spans="1:44" s="89" customFormat="1" ht="40.5" customHeight="1">
      <c r="A24" s="86"/>
      <c r="B24" s="90"/>
      <c r="C24" s="124" t="s">
        <v>772</v>
      </c>
      <c r="D24" s="86"/>
      <c r="E24" s="911" t="s">
        <v>773</v>
      </c>
      <c r="F24" s="78"/>
      <c r="G24" s="1052" t="s">
        <v>774</v>
      </c>
      <c r="H24" s="86"/>
      <c r="I24" s="78"/>
      <c r="J24" s="704" t="s">
        <v>775</v>
      </c>
      <c r="K24" s="86"/>
      <c r="L24" s="78"/>
      <c r="M24" s="78"/>
      <c r="N24" s="78"/>
      <c r="O24" s="78"/>
      <c r="P24" s="78"/>
      <c r="Q24" s="1057" t="s">
        <v>776</v>
      </c>
      <c r="R24" s="1054"/>
      <c r="S24" s="911" t="s">
        <v>777</v>
      </c>
      <c r="T24" s="87"/>
      <c r="U24" s="1058" t="s">
        <v>778</v>
      </c>
      <c r="V24" s="87"/>
      <c r="W24" s="911" t="s">
        <v>779</v>
      </c>
      <c r="X24" s="87"/>
      <c r="Y24" s="87"/>
      <c r="Z24" s="87"/>
      <c r="AA24" s="87"/>
      <c r="AB24" s="87"/>
      <c r="AC24" s="87"/>
      <c r="AD24" s="88"/>
      <c r="AE24" s="88"/>
      <c r="AF24" s="88"/>
      <c r="AG24" s="88"/>
      <c r="AH24" s="88"/>
      <c r="AI24" s="88"/>
      <c r="AJ24" s="88"/>
      <c r="AK24" s="88"/>
      <c r="AL24" s="88"/>
      <c r="AM24" s="88"/>
      <c r="AN24" s="88"/>
      <c r="AO24" s="88"/>
      <c r="AP24" s="88"/>
      <c r="AQ24" s="88"/>
      <c r="AR24" s="88"/>
    </row>
    <row r="25" spans="1:44" s="89" customFormat="1" ht="40.5" customHeight="1">
      <c r="A25" s="86"/>
      <c r="B25" s="90"/>
      <c r="C25" s="86"/>
      <c r="D25" s="86"/>
      <c r="E25" s="86"/>
      <c r="F25" s="86"/>
      <c r="G25" s="86"/>
      <c r="H25" s="86"/>
      <c r="I25" s="78"/>
      <c r="J25" s="86"/>
      <c r="K25" s="86"/>
      <c r="L25" s="78"/>
      <c r="M25" s="78"/>
      <c r="N25" s="78"/>
      <c r="O25" s="78"/>
      <c r="P25" s="78"/>
      <c r="Q25" s="87"/>
      <c r="R25" s="87"/>
      <c r="S25" s="87"/>
      <c r="T25" s="87"/>
      <c r="U25" s="87"/>
      <c r="V25" s="87"/>
      <c r="W25" s="87"/>
      <c r="X25" s="87"/>
      <c r="Y25" s="87"/>
      <c r="Z25" s="87"/>
      <c r="AA25" s="87"/>
      <c r="AB25" s="87"/>
      <c r="AC25" s="87"/>
      <c r="AD25" s="88"/>
      <c r="AE25" s="88"/>
      <c r="AF25" s="88"/>
      <c r="AG25" s="88"/>
      <c r="AH25" s="88"/>
      <c r="AI25" s="88"/>
      <c r="AJ25" s="88"/>
      <c r="AK25" s="88"/>
      <c r="AL25" s="88"/>
      <c r="AM25" s="88"/>
      <c r="AN25" s="88"/>
      <c r="AO25" s="88"/>
      <c r="AP25" s="88"/>
      <c r="AQ25" s="88"/>
      <c r="AR25" s="88"/>
    </row>
    <row r="26" spans="1:44" s="89" customFormat="1" ht="40.5" customHeight="1">
      <c r="A26" s="86"/>
      <c r="B26" s="84" t="s">
        <v>780</v>
      </c>
      <c r="C26" s="86"/>
      <c r="D26" s="86"/>
      <c r="E26" s="86"/>
      <c r="F26" s="86"/>
      <c r="G26" s="86"/>
      <c r="H26" s="86"/>
      <c r="I26" s="78"/>
      <c r="J26" s="86"/>
      <c r="K26" s="86"/>
      <c r="L26" s="78"/>
      <c r="M26" s="78"/>
      <c r="N26" s="78"/>
      <c r="O26" s="78"/>
      <c r="P26" s="78"/>
      <c r="Q26" s="87"/>
      <c r="R26" s="87"/>
      <c r="S26" s="87"/>
      <c r="T26" s="87"/>
      <c r="U26" s="87"/>
      <c r="V26" s="87"/>
      <c r="W26" s="87"/>
      <c r="X26" s="87"/>
      <c r="Y26" s="87"/>
      <c r="Z26" s="87"/>
      <c r="AA26" s="87"/>
      <c r="AB26" s="87"/>
      <c r="AC26" s="87"/>
      <c r="AD26" s="88"/>
      <c r="AE26" s="88"/>
      <c r="AF26" s="88"/>
      <c r="AG26" s="88"/>
      <c r="AH26" s="88"/>
      <c r="AI26" s="88"/>
      <c r="AJ26" s="88"/>
      <c r="AK26" s="88"/>
      <c r="AL26" s="88"/>
      <c r="AM26" s="88"/>
      <c r="AN26" s="88"/>
      <c r="AO26" s="88"/>
      <c r="AP26" s="88"/>
      <c r="AQ26" s="88"/>
      <c r="AR26" s="88"/>
    </row>
    <row r="27" spans="1:44" s="89" customFormat="1" ht="40.5" customHeight="1">
      <c r="A27" s="86"/>
      <c r="B27" s="90"/>
      <c r="C27" s="1059" t="s">
        <v>781</v>
      </c>
      <c r="D27" s="86"/>
      <c r="E27" s="86"/>
      <c r="F27" s="86"/>
      <c r="G27" s="86"/>
      <c r="H27" s="1060" t="s">
        <v>782</v>
      </c>
      <c r="I27" s="1060"/>
      <c r="J27" s="86"/>
      <c r="K27" s="86"/>
      <c r="L27" s="78"/>
      <c r="M27" s="78"/>
      <c r="N27" s="78"/>
      <c r="O27" s="78"/>
      <c r="P27" s="1061" t="s">
        <v>783</v>
      </c>
      <c r="Q27" s="1061"/>
      <c r="R27" s="87"/>
      <c r="S27" s="87"/>
      <c r="T27" s="87"/>
      <c r="U27" s="87"/>
      <c r="V27" s="1062" t="s">
        <v>784</v>
      </c>
      <c r="W27" s="1062"/>
      <c r="X27" s="87"/>
      <c r="Y27" s="87"/>
      <c r="Z27" s="87"/>
      <c r="AA27" s="87"/>
      <c r="AB27" s="87"/>
      <c r="AC27" s="87"/>
      <c r="AD27" s="88"/>
      <c r="AE27" s="88"/>
      <c r="AF27" s="88"/>
      <c r="AG27" s="88"/>
      <c r="AH27" s="88"/>
      <c r="AI27" s="88"/>
      <c r="AJ27" s="88"/>
      <c r="AK27" s="88"/>
      <c r="AL27" s="88"/>
      <c r="AM27" s="88"/>
      <c r="AN27" s="88"/>
      <c r="AO27" s="88"/>
      <c r="AP27" s="88"/>
      <c r="AQ27" s="88"/>
      <c r="AR27" s="88"/>
    </row>
    <row r="28" spans="1:44" s="89" customFormat="1" ht="40.5" customHeight="1">
      <c r="A28" s="86"/>
      <c r="B28" s="90"/>
      <c r="C28" s="1063" t="s">
        <v>785</v>
      </c>
      <c r="D28" s="86"/>
      <c r="E28" s="86"/>
      <c r="F28" s="86"/>
      <c r="G28" s="86"/>
      <c r="H28" s="1064" t="s">
        <v>786</v>
      </c>
      <c r="I28" s="1064"/>
      <c r="J28" s="86"/>
      <c r="K28" s="86"/>
      <c r="L28" s="78"/>
      <c r="M28" s="78"/>
      <c r="N28" s="78"/>
      <c r="O28" s="78"/>
      <c r="P28" s="1065" t="s">
        <v>787</v>
      </c>
      <c r="Q28" s="1065"/>
      <c r="R28" s="87"/>
      <c r="S28" s="87"/>
      <c r="T28" s="87"/>
      <c r="U28" s="87"/>
      <c r="V28" s="1066" t="s">
        <v>788</v>
      </c>
      <c r="W28" s="1066"/>
      <c r="X28" s="87"/>
      <c r="Y28" s="87"/>
      <c r="Z28" s="87"/>
      <c r="AA28" s="87"/>
      <c r="AB28" s="87"/>
      <c r="AC28" s="87"/>
      <c r="AD28" s="88"/>
      <c r="AE28" s="88"/>
      <c r="AF28" s="88"/>
      <c r="AG28" s="88"/>
      <c r="AH28" s="88"/>
      <c r="AI28" s="88"/>
      <c r="AJ28" s="88"/>
      <c r="AK28" s="88"/>
      <c r="AL28" s="88"/>
      <c r="AM28" s="88"/>
      <c r="AN28" s="88"/>
      <c r="AO28" s="88"/>
      <c r="AP28" s="88"/>
      <c r="AQ28" s="88"/>
      <c r="AR28" s="88"/>
    </row>
    <row r="29" spans="1:44" s="89" customFormat="1" ht="40.5" customHeight="1">
      <c r="A29" s="86"/>
      <c r="B29" s="90"/>
      <c r="C29" s="1067" t="s">
        <v>789</v>
      </c>
      <c r="D29" s="86"/>
      <c r="E29" s="86"/>
      <c r="F29" s="86"/>
      <c r="G29" s="86"/>
      <c r="H29" s="86"/>
      <c r="I29" s="78"/>
      <c r="J29" s="86"/>
      <c r="K29" s="86"/>
      <c r="L29" s="78"/>
      <c r="M29" s="78"/>
      <c r="N29" s="78"/>
      <c r="O29" s="78"/>
      <c r="P29" s="78"/>
      <c r="Q29" s="87"/>
      <c r="R29" s="87"/>
      <c r="S29" s="87"/>
      <c r="T29" s="87"/>
      <c r="U29" s="87"/>
      <c r="V29" s="87"/>
      <c r="W29" s="87"/>
      <c r="X29" s="87"/>
      <c r="Y29" s="87"/>
      <c r="Z29" s="87"/>
      <c r="AA29" s="87"/>
      <c r="AB29" s="87"/>
      <c r="AC29" s="87"/>
      <c r="AD29" s="88"/>
      <c r="AE29" s="88"/>
      <c r="AF29" s="88"/>
      <c r="AG29" s="88"/>
      <c r="AH29" s="88"/>
      <c r="AI29" s="88"/>
      <c r="AJ29" s="88"/>
      <c r="AK29" s="88"/>
      <c r="AL29" s="88"/>
      <c r="AM29" s="88"/>
      <c r="AN29" s="88"/>
      <c r="AO29" s="88"/>
      <c r="AP29" s="88"/>
      <c r="AQ29" s="88"/>
      <c r="AR29" s="88"/>
    </row>
    <row r="30" spans="1:44" s="89" customFormat="1" ht="40.5" customHeight="1">
      <c r="A30" s="86"/>
      <c r="B30" s="84" t="s">
        <v>790</v>
      </c>
      <c r="C30" s="86"/>
      <c r="D30" s="86"/>
      <c r="E30" s="86"/>
      <c r="F30" s="86"/>
      <c r="G30" s="86"/>
      <c r="H30" s="86"/>
      <c r="I30" s="78"/>
      <c r="J30" s="86"/>
      <c r="K30" s="86"/>
      <c r="L30" s="78"/>
      <c r="M30" s="78"/>
      <c r="N30" s="78"/>
      <c r="O30" s="78"/>
      <c r="P30" s="78"/>
      <c r="Q30" s="87"/>
      <c r="R30" s="87"/>
      <c r="S30" s="87"/>
      <c r="T30" s="87"/>
      <c r="U30" s="87"/>
      <c r="V30" s="87"/>
      <c r="W30" s="87"/>
      <c r="X30" s="87"/>
      <c r="Y30" s="87"/>
      <c r="Z30" s="87"/>
      <c r="AA30" s="87"/>
      <c r="AB30" s="87"/>
      <c r="AC30" s="87"/>
      <c r="AD30" s="88"/>
      <c r="AE30" s="88"/>
      <c r="AF30" s="88"/>
      <c r="AG30" s="88"/>
    </row>
    <row r="31" spans="1:44" s="89" customFormat="1" ht="40.5" customHeight="1">
      <c r="A31" s="86"/>
      <c r="B31" s="90"/>
      <c r="C31" s="91" t="s">
        <v>421</v>
      </c>
      <c r="D31" s="92" t="s">
        <v>436</v>
      </c>
      <c r="E31" s="93" t="s">
        <v>451</v>
      </c>
      <c r="F31" s="94" t="s">
        <v>466</v>
      </c>
      <c r="G31" s="95" t="s">
        <v>480</v>
      </c>
      <c r="H31" s="96" t="s">
        <v>495</v>
      </c>
      <c r="I31" s="97" t="s">
        <v>509</v>
      </c>
      <c r="J31" s="98" t="s">
        <v>524</v>
      </c>
      <c r="K31" s="99" t="s">
        <v>623</v>
      </c>
      <c r="L31" s="100" t="s">
        <v>631</v>
      </c>
      <c r="M31" s="101" t="s">
        <v>638</v>
      </c>
      <c r="N31" s="102" t="s">
        <v>660</v>
      </c>
      <c r="O31" s="103" t="s">
        <v>675</v>
      </c>
      <c r="P31" s="94" t="s">
        <v>682</v>
      </c>
      <c r="Q31" s="104" t="s">
        <v>687</v>
      </c>
      <c r="R31" s="105" t="s">
        <v>692</v>
      </c>
      <c r="S31" s="106" t="s">
        <v>700</v>
      </c>
      <c r="T31" s="107" t="s">
        <v>704</v>
      </c>
      <c r="U31" s="108" t="s">
        <v>707</v>
      </c>
      <c r="V31" s="93" t="s">
        <v>711</v>
      </c>
      <c r="W31" s="87"/>
      <c r="X31" s="87"/>
      <c r="Y31" s="87"/>
      <c r="Z31" s="87"/>
      <c r="AA31" s="87"/>
      <c r="AB31" s="87"/>
      <c r="AC31" s="87"/>
      <c r="AD31" s="88"/>
      <c r="AE31" s="88"/>
      <c r="AF31" s="88"/>
      <c r="AG31" s="88"/>
    </row>
    <row r="32" spans="1:44" s="89" customFormat="1" ht="40.5" customHeight="1">
      <c r="A32" s="86"/>
      <c r="B32" s="90"/>
      <c r="C32" s="86"/>
      <c r="D32" s="86"/>
      <c r="E32" s="86"/>
      <c r="F32" s="86"/>
      <c r="G32" s="86"/>
      <c r="H32" s="86"/>
      <c r="I32" s="78"/>
      <c r="J32" s="86"/>
      <c r="K32" s="86"/>
      <c r="L32" s="78"/>
      <c r="M32" s="78"/>
      <c r="N32" s="78"/>
      <c r="O32" s="78"/>
      <c r="P32" s="78"/>
      <c r="Q32" s="87"/>
      <c r="R32" s="87"/>
      <c r="S32" s="87"/>
      <c r="T32" s="87"/>
      <c r="U32" s="87"/>
      <c r="V32" s="87"/>
      <c r="W32" s="87"/>
      <c r="X32" s="87"/>
      <c r="Y32" s="87"/>
      <c r="Z32" s="87"/>
      <c r="AA32" s="87"/>
      <c r="AB32" s="87"/>
      <c r="AC32" s="87"/>
      <c r="AD32" s="88"/>
      <c r="AE32" s="88"/>
      <c r="AF32" s="88"/>
      <c r="AG32" s="88"/>
    </row>
    <row r="33" spans="1:33" s="89" customFormat="1" ht="40.5" customHeight="1">
      <c r="A33" s="86"/>
      <c r="B33" s="90"/>
      <c r="C33" s="109" t="s">
        <v>421</v>
      </c>
      <c r="D33" s="109" t="s">
        <v>436</v>
      </c>
      <c r="E33" s="109" t="s">
        <v>451</v>
      </c>
      <c r="F33" s="109" t="s">
        <v>466</v>
      </c>
      <c r="G33" s="109" t="s">
        <v>480</v>
      </c>
      <c r="H33" s="109" t="s">
        <v>495</v>
      </c>
      <c r="I33" s="109" t="s">
        <v>509</v>
      </c>
      <c r="J33" s="109" t="s">
        <v>524</v>
      </c>
      <c r="K33" s="109" t="s">
        <v>623</v>
      </c>
      <c r="L33" s="109" t="s">
        <v>631</v>
      </c>
      <c r="M33" s="109" t="s">
        <v>638</v>
      </c>
      <c r="N33" s="109" t="s">
        <v>660</v>
      </c>
      <c r="O33" s="109" t="s">
        <v>675</v>
      </c>
      <c r="P33" s="109" t="s">
        <v>682</v>
      </c>
      <c r="Q33" s="109" t="s">
        <v>687</v>
      </c>
      <c r="R33" s="109" t="s">
        <v>692</v>
      </c>
      <c r="S33" s="109" t="s">
        <v>700</v>
      </c>
      <c r="T33" s="109" t="s">
        <v>704</v>
      </c>
      <c r="U33" s="109" t="s">
        <v>707</v>
      </c>
      <c r="V33" s="109" t="s">
        <v>711</v>
      </c>
      <c r="W33" s="87"/>
      <c r="X33" s="87"/>
      <c r="Y33" s="87"/>
      <c r="Z33" s="87"/>
      <c r="AA33" s="87"/>
      <c r="AB33" s="87"/>
      <c r="AC33" s="87"/>
      <c r="AD33" s="88"/>
      <c r="AE33" s="88"/>
      <c r="AF33" s="88"/>
      <c r="AG33" s="88"/>
    </row>
    <row r="34" spans="1:33" s="89" customFormat="1" ht="40.5" customHeight="1">
      <c r="A34" s="86"/>
      <c r="B34" s="90"/>
      <c r="C34" s="86"/>
      <c r="D34" s="86"/>
      <c r="E34" s="86"/>
      <c r="F34" s="86"/>
      <c r="G34" s="86"/>
      <c r="H34" s="86"/>
      <c r="I34" s="78"/>
      <c r="J34" s="86"/>
      <c r="K34" s="86"/>
      <c r="L34" s="78"/>
      <c r="M34" s="78"/>
      <c r="N34" s="78"/>
      <c r="O34" s="78"/>
      <c r="P34" s="78"/>
      <c r="Q34" s="87"/>
      <c r="R34" s="87"/>
      <c r="S34" s="87"/>
      <c r="T34" s="87"/>
      <c r="U34" s="87"/>
      <c r="V34" s="87"/>
      <c r="W34" s="87"/>
      <c r="X34" s="87"/>
      <c r="Y34" s="87"/>
      <c r="Z34" s="87"/>
      <c r="AA34" s="87"/>
      <c r="AB34" s="87"/>
      <c r="AC34" s="87"/>
      <c r="AD34" s="88"/>
      <c r="AE34" s="88"/>
      <c r="AF34" s="88"/>
      <c r="AG34" s="88"/>
    </row>
    <row r="35" spans="1:33" s="89" customFormat="1" ht="40.5" customHeight="1">
      <c r="A35" s="86"/>
      <c r="B35" s="90"/>
      <c r="C35" s="1068">
        <v>1</v>
      </c>
      <c r="D35" s="1068" t="s">
        <v>791</v>
      </c>
      <c r="E35" s="1068" t="s">
        <v>792</v>
      </c>
      <c r="F35" s="1068" t="s">
        <v>793</v>
      </c>
      <c r="G35" s="1068" t="s">
        <v>794</v>
      </c>
      <c r="H35" s="1068" t="s">
        <v>795</v>
      </c>
      <c r="I35" s="1068" t="s">
        <v>796</v>
      </c>
      <c r="J35" s="1068" t="s">
        <v>797</v>
      </c>
      <c r="K35" s="1068" t="s">
        <v>798</v>
      </c>
      <c r="L35" s="1068" t="s">
        <v>799</v>
      </c>
      <c r="M35" s="1068" t="s">
        <v>800</v>
      </c>
      <c r="N35" s="1068" t="s">
        <v>801</v>
      </c>
      <c r="O35" s="1068" t="s">
        <v>802</v>
      </c>
      <c r="P35" s="1068" t="s">
        <v>803</v>
      </c>
      <c r="Q35" s="1068" t="s">
        <v>804</v>
      </c>
      <c r="R35" s="1068" t="s">
        <v>805</v>
      </c>
      <c r="S35" s="1068" t="s">
        <v>806</v>
      </c>
      <c r="T35" s="1068" t="s">
        <v>807</v>
      </c>
      <c r="U35" s="1068" t="s">
        <v>808</v>
      </c>
      <c r="V35" s="1068" t="s">
        <v>809</v>
      </c>
      <c r="W35" s="87"/>
      <c r="X35" s="87"/>
      <c r="Y35" s="87"/>
      <c r="Z35" s="87"/>
      <c r="AA35" s="87"/>
      <c r="AB35" s="87"/>
      <c r="AC35" s="87"/>
      <c r="AD35" s="88"/>
      <c r="AE35" s="88"/>
      <c r="AF35" s="88"/>
      <c r="AG35" s="88"/>
    </row>
    <row r="36" spans="1:33" s="89" customFormat="1" ht="40.5" customHeight="1">
      <c r="A36" s="86"/>
      <c r="B36" s="90"/>
      <c r="C36" s="86"/>
      <c r="D36" s="86"/>
      <c r="E36" s="86"/>
      <c r="F36" s="86"/>
      <c r="G36" s="86"/>
      <c r="H36" s="86"/>
      <c r="I36" s="78"/>
      <c r="J36" s="86"/>
      <c r="K36" s="86"/>
      <c r="L36" s="78"/>
      <c r="M36" s="78"/>
      <c r="N36" s="78"/>
      <c r="O36" s="78"/>
      <c r="P36" s="78"/>
      <c r="Q36" s="87"/>
      <c r="R36" s="87"/>
      <c r="S36" s="87"/>
      <c r="T36" s="87"/>
      <c r="U36" s="87"/>
      <c r="V36" s="87"/>
      <c r="W36" s="87"/>
      <c r="X36" s="87"/>
      <c r="Y36" s="87"/>
      <c r="Z36" s="87"/>
      <c r="AA36" s="87"/>
      <c r="AB36" s="87"/>
      <c r="AC36" s="87"/>
      <c r="AD36" s="88"/>
      <c r="AE36" s="88"/>
      <c r="AF36" s="88"/>
      <c r="AG36" s="88"/>
    </row>
    <row r="37" spans="1:33" s="89" customFormat="1" ht="40.5" customHeight="1">
      <c r="A37" s="86"/>
      <c r="B37" s="90"/>
      <c r="C37" s="110">
        <v>1</v>
      </c>
      <c r="D37" s="111">
        <v>2</v>
      </c>
      <c r="E37" s="110">
        <v>3</v>
      </c>
      <c r="F37" s="111">
        <v>4</v>
      </c>
      <c r="G37" s="110">
        <v>5</v>
      </c>
      <c r="H37" s="111">
        <v>6</v>
      </c>
      <c r="I37" s="110">
        <v>7</v>
      </c>
      <c r="J37" s="111">
        <v>8</v>
      </c>
      <c r="K37" s="110">
        <v>9</v>
      </c>
      <c r="L37" s="111">
        <v>10</v>
      </c>
      <c r="M37" s="110">
        <v>11</v>
      </c>
      <c r="N37" s="111">
        <v>12</v>
      </c>
      <c r="O37" s="110">
        <v>13</v>
      </c>
      <c r="P37" s="111">
        <v>14</v>
      </c>
      <c r="Q37" s="110">
        <v>15</v>
      </c>
      <c r="R37" s="111">
        <v>16</v>
      </c>
      <c r="S37" s="110">
        <v>17</v>
      </c>
      <c r="T37" s="111">
        <v>18</v>
      </c>
      <c r="U37" s="110">
        <v>19</v>
      </c>
      <c r="V37" s="111">
        <v>20</v>
      </c>
      <c r="W37" s="87"/>
      <c r="X37" s="87"/>
      <c r="Y37" s="87"/>
      <c r="Z37" s="87"/>
      <c r="AA37" s="87"/>
      <c r="AB37" s="87"/>
      <c r="AC37" s="87"/>
      <c r="AD37" s="88"/>
      <c r="AE37" s="88"/>
      <c r="AF37" s="88"/>
      <c r="AG37" s="88"/>
    </row>
    <row r="38" spans="1:33" s="89" customFormat="1" ht="40.5" customHeight="1">
      <c r="A38" s="86"/>
      <c r="B38" s="90"/>
      <c r="C38" s="86"/>
      <c r="D38" s="86"/>
      <c r="E38" s="86"/>
      <c r="F38" s="86"/>
      <c r="G38" s="86"/>
      <c r="H38" s="86"/>
      <c r="I38" s="78"/>
      <c r="J38" s="86"/>
      <c r="K38" s="86"/>
      <c r="L38" s="78"/>
      <c r="M38" s="78"/>
      <c r="N38" s="78"/>
      <c r="O38" s="78"/>
      <c r="P38" s="78"/>
      <c r="Q38" s="87"/>
      <c r="R38" s="87"/>
      <c r="S38" s="87"/>
      <c r="T38" s="87"/>
      <c r="U38" s="87"/>
      <c r="V38" s="87"/>
      <c r="W38" s="87"/>
      <c r="X38" s="87"/>
      <c r="Y38" s="87"/>
      <c r="Z38" s="87"/>
      <c r="AA38" s="87"/>
      <c r="AB38" s="87"/>
      <c r="AC38" s="87"/>
      <c r="AD38" s="88"/>
      <c r="AE38" s="88"/>
      <c r="AF38" s="88"/>
      <c r="AG38" s="88"/>
    </row>
    <row r="39" spans="1:33" s="89" customFormat="1" ht="40.5" customHeight="1">
      <c r="A39" s="86"/>
      <c r="B39" s="90"/>
      <c r="C39" s="1069" t="s">
        <v>1526</v>
      </c>
      <c r="D39" s="1070"/>
      <c r="E39" s="1070"/>
      <c r="F39" s="1070"/>
      <c r="G39" s="78"/>
      <c r="H39" s="78"/>
      <c r="I39" s="78"/>
      <c r="J39" s="78"/>
      <c r="K39" s="78"/>
      <c r="L39" s="1071" t="s">
        <v>1527</v>
      </c>
      <c r="M39" s="78"/>
      <c r="N39" s="78"/>
      <c r="O39" s="78"/>
      <c r="P39" s="78"/>
      <c r="Q39" s="87"/>
      <c r="R39" s="1072"/>
      <c r="S39" s="87"/>
      <c r="T39" s="87"/>
      <c r="U39" s="87"/>
      <c r="V39" s="87"/>
      <c r="W39" s="87"/>
      <c r="X39" s="87"/>
      <c r="Y39" s="87"/>
      <c r="Z39" s="87"/>
      <c r="AA39" s="87"/>
      <c r="AB39" s="87"/>
      <c r="AC39" s="87"/>
      <c r="AD39" s="88"/>
      <c r="AE39" s="88"/>
      <c r="AF39" s="88"/>
      <c r="AG39" s="88"/>
    </row>
    <row r="40" spans="1:33" s="89" customFormat="1" ht="40.5" customHeight="1">
      <c r="A40" s="86"/>
      <c r="B40" s="90"/>
      <c r="C40" s="1073" t="s">
        <v>1528</v>
      </c>
      <c r="D40" s="1070"/>
      <c r="E40" s="1070"/>
      <c r="F40" s="1070"/>
      <c r="G40" s="1072"/>
      <c r="H40" s="1074"/>
      <c r="I40" s="1070"/>
      <c r="J40" s="1070"/>
      <c r="K40" s="86"/>
      <c r="L40" s="78"/>
      <c r="M40" s="78"/>
      <c r="N40" s="78"/>
      <c r="O40" s="78"/>
      <c r="P40" s="78"/>
      <c r="Q40" s="87"/>
      <c r="R40" s="87"/>
      <c r="S40" s="87"/>
      <c r="T40" s="87"/>
      <c r="U40" s="87"/>
      <c r="V40" s="87"/>
      <c r="W40" s="87"/>
      <c r="X40" s="87"/>
      <c r="Y40" s="87"/>
      <c r="Z40" s="87"/>
      <c r="AA40" s="87"/>
      <c r="AB40" s="87"/>
      <c r="AC40" s="87"/>
      <c r="AD40" s="88"/>
      <c r="AE40" s="88"/>
      <c r="AF40" s="88"/>
      <c r="AG40" s="88"/>
    </row>
    <row r="41" spans="1:33" s="89" customFormat="1" ht="40.5" customHeight="1">
      <c r="A41" s="86"/>
      <c r="B41" s="90"/>
      <c r="C41" s="1075" t="s">
        <v>1529</v>
      </c>
      <c r="D41" s="1070"/>
      <c r="E41" s="1070"/>
      <c r="F41" s="1070"/>
      <c r="G41" s="1072"/>
      <c r="H41" s="1074"/>
      <c r="I41" s="1070"/>
      <c r="J41" s="1070"/>
      <c r="K41" s="86"/>
      <c r="L41" s="78"/>
      <c r="M41" s="78"/>
      <c r="N41" s="78"/>
      <c r="O41" s="78"/>
      <c r="P41" s="78"/>
      <c r="Q41" s="87"/>
      <c r="R41" s="87"/>
      <c r="S41" s="87"/>
      <c r="T41" s="87"/>
      <c r="U41" s="87"/>
      <c r="V41" s="87"/>
      <c r="W41" s="87"/>
      <c r="X41" s="87"/>
      <c r="Y41" s="87"/>
      <c r="Z41" s="87"/>
      <c r="AA41" s="87"/>
      <c r="AB41" s="87"/>
      <c r="AC41" s="87"/>
      <c r="AD41" s="88"/>
      <c r="AE41" s="88"/>
      <c r="AF41" s="88"/>
      <c r="AG41" s="88"/>
    </row>
    <row r="42" spans="1:33" s="89" customFormat="1" ht="40.5" customHeight="1">
      <c r="A42" s="86"/>
      <c r="B42" s="90"/>
      <c r="C42" s="86"/>
      <c r="D42" s="86"/>
      <c r="E42" s="86"/>
      <c r="F42" s="86"/>
      <c r="G42" s="86"/>
      <c r="H42" s="86"/>
      <c r="I42" s="78"/>
      <c r="J42" s="86"/>
      <c r="K42" s="86"/>
      <c r="L42" s="78"/>
      <c r="M42" s="78"/>
      <c r="N42" s="78"/>
      <c r="O42" s="78"/>
      <c r="P42" s="78"/>
      <c r="Q42" s="87"/>
      <c r="R42" s="87"/>
      <c r="S42" s="87"/>
      <c r="T42" s="87"/>
      <c r="U42" s="87"/>
      <c r="V42" s="87"/>
      <c r="W42" s="87"/>
      <c r="X42" s="87"/>
      <c r="Y42" s="87"/>
      <c r="Z42" s="87"/>
      <c r="AA42" s="87"/>
      <c r="AB42" s="87"/>
      <c r="AC42" s="87"/>
      <c r="AD42" s="88"/>
      <c r="AE42" s="88"/>
      <c r="AF42" s="88"/>
      <c r="AG42" s="88"/>
    </row>
    <row r="43" spans="1:33" s="89" customFormat="1" ht="40.5" customHeight="1">
      <c r="A43" s="86"/>
      <c r="B43" s="84" t="s">
        <v>810</v>
      </c>
      <c r="C43" s="86"/>
      <c r="D43" s="86"/>
      <c r="E43" s="86"/>
      <c r="F43" s="86"/>
      <c r="G43" s="86"/>
      <c r="H43" s="86"/>
      <c r="I43" s="78"/>
      <c r="J43" s="86"/>
      <c r="K43" s="86"/>
      <c r="L43" s="78"/>
      <c r="M43" s="78"/>
      <c r="N43" s="78"/>
      <c r="O43" s="78"/>
      <c r="P43" s="78"/>
      <c r="Q43" s="87"/>
      <c r="R43" s="84"/>
      <c r="S43" s="84"/>
      <c r="T43" s="87"/>
      <c r="U43" s="87"/>
      <c r="V43" s="87"/>
      <c r="W43" s="87"/>
      <c r="X43" s="87"/>
      <c r="Y43" s="87"/>
      <c r="Z43" s="87"/>
      <c r="AA43" s="87"/>
      <c r="AB43" s="87"/>
      <c r="AC43" s="87"/>
      <c r="AD43" s="88"/>
      <c r="AE43" s="88"/>
      <c r="AF43" s="88"/>
      <c r="AG43" s="88"/>
    </row>
    <row r="44" spans="1:33" s="89" customFormat="1" ht="40.5" customHeight="1">
      <c r="A44" s="86"/>
      <c r="B44" s="913" t="s">
        <v>764</v>
      </c>
      <c r="C44" s="913" t="s">
        <v>811</v>
      </c>
      <c r="D44" s="913" t="s">
        <v>812</v>
      </c>
      <c r="E44" s="913" t="s">
        <v>813</v>
      </c>
      <c r="F44" s="913" t="s">
        <v>814</v>
      </c>
      <c r="G44" s="913" t="s">
        <v>815</v>
      </c>
      <c r="H44" s="913" t="s">
        <v>816</v>
      </c>
      <c r="I44" s="913" t="s">
        <v>817</v>
      </c>
      <c r="J44" s="913" t="s">
        <v>818</v>
      </c>
      <c r="K44" s="913" t="s">
        <v>819</v>
      </c>
      <c r="L44" s="913" t="s">
        <v>820</v>
      </c>
      <c r="M44" s="913" t="s">
        <v>821</v>
      </c>
      <c r="N44" s="913" t="s">
        <v>822</v>
      </c>
      <c r="O44" s="913" t="s">
        <v>823</v>
      </c>
      <c r="P44" s="913" t="s">
        <v>824</v>
      </c>
      <c r="Q44" s="913" t="s">
        <v>825</v>
      </c>
      <c r="R44" s="913" t="s">
        <v>826</v>
      </c>
      <c r="S44" s="913" t="s">
        <v>827</v>
      </c>
      <c r="T44" s="913" t="s">
        <v>828</v>
      </c>
      <c r="U44" s="913" t="s">
        <v>829</v>
      </c>
      <c r="V44" s="913"/>
      <c r="W44" s="913"/>
      <c r="X44" s="913"/>
      <c r="Y44" s="913"/>
      <c r="Z44" s="913"/>
      <c r="AA44" s="913"/>
      <c r="AB44" s="87"/>
      <c r="AC44" s="87"/>
      <c r="AD44" s="88"/>
      <c r="AE44" s="88"/>
      <c r="AF44" s="88"/>
      <c r="AG44" s="88"/>
    </row>
    <row r="45" spans="1:33" s="89" customFormat="1" ht="40.5" customHeight="1">
      <c r="A45" s="86"/>
      <c r="B45" s="84"/>
      <c r="C45" s="86"/>
      <c r="D45" s="86"/>
      <c r="E45" s="86"/>
      <c r="F45" s="86"/>
      <c r="G45" s="86"/>
      <c r="H45" s="86"/>
      <c r="I45" s="78"/>
      <c r="J45" s="86"/>
      <c r="K45" s="86"/>
      <c r="L45" s="78"/>
      <c r="M45" s="78"/>
      <c r="N45" s="78"/>
      <c r="O45" s="78"/>
      <c r="P45" s="78"/>
      <c r="Q45" s="87"/>
      <c r="R45" s="84"/>
      <c r="S45" s="1076"/>
      <c r="T45" s="913"/>
      <c r="U45" s="913"/>
      <c r="V45" s="913"/>
      <c r="W45" s="913"/>
      <c r="X45" s="913"/>
      <c r="Y45" s="913"/>
      <c r="Z45" s="913"/>
      <c r="AA45" s="913"/>
      <c r="AB45" s="87"/>
      <c r="AC45" s="87"/>
      <c r="AD45" s="88"/>
      <c r="AE45" s="88"/>
      <c r="AF45" s="88"/>
      <c r="AG45" s="88"/>
    </row>
    <row r="46" spans="1:33" s="89" customFormat="1" ht="40.5" customHeight="1">
      <c r="A46" s="86"/>
      <c r="B46" s="90"/>
      <c r="C46" s="112" t="s">
        <v>831</v>
      </c>
      <c r="D46" s="113"/>
      <c r="E46" s="87"/>
      <c r="F46" s="114" t="s">
        <v>832</v>
      </c>
      <c r="G46" s="115"/>
      <c r="H46" s="115"/>
      <c r="I46" s="115"/>
      <c r="J46" s="115"/>
      <c r="K46" s="115"/>
      <c r="L46" s="115"/>
      <c r="M46" s="87"/>
      <c r="N46" s="87"/>
      <c r="O46" s="78"/>
      <c r="P46" s="78"/>
      <c r="Q46" s="87"/>
      <c r="R46" s="87"/>
      <c r="S46" s="1076"/>
      <c r="T46" s="913"/>
      <c r="U46" s="913"/>
      <c r="V46" s="913"/>
      <c r="W46" s="913"/>
      <c r="X46" s="913"/>
      <c r="Y46" s="913"/>
      <c r="Z46" s="913"/>
      <c r="AA46" s="913"/>
      <c r="AB46" s="87"/>
      <c r="AC46" s="87"/>
      <c r="AD46" s="88"/>
      <c r="AE46" s="88"/>
      <c r="AF46" s="88"/>
      <c r="AG46" s="88"/>
    </row>
    <row r="47" spans="1:33" s="89" customFormat="1" ht="40.5" customHeight="1">
      <c r="A47" s="86"/>
      <c r="B47" s="90"/>
      <c r="C47" s="116">
        <v>3</v>
      </c>
      <c r="D47" s="113"/>
      <c r="E47" s="86"/>
      <c r="F47" s="86"/>
      <c r="G47" s="86"/>
      <c r="H47" s="78"/>
      <c r="I47" s="78"/>
      <c r="J47" s="78"/>
      <c r="K47" s="78"/>
      <c r="L47" s="78"/>
      <c r="M47" s="78"/>
      <c r="N47" s="78"/>
      <c r="O47" s="78"/>
      <c r="P47" s="78"/>
      <c r="Q47" s="87"/>
      <c r="R47" s="87"/>
      <c r="S47" s="1076"/>
      <c r="T47" s="913"/>
      <c r="U47" s="913"/>
      <c r="V47" s="913"/>
      <c r="W47" s="913"/>
      <c r="X47" s="913"/>
      <c r="Y47" s="913"/>
      <c r="Z47" s="913"/>
      <c r="AA47" s="913"/>
      <c r="AB47" s="87"/>
      <c r="AC47" s="87"/>
      <c r="AD47" s="88"/>
      <c r="AE47" s="88"/>
      <c r="AF47" s="88"/>
      <c r="AG47" s="88"/>
    </row>
    <row r="48" spans="1:33" s="89" customFormat="1" ht="40.5" customHeight="1">
      <c r="A48" s="86"/>
      <c r="B48" s="90"/>
      <c r="C48" s="86"/>
      <c r="D48" s="86"/>
      <c r="E48" s="86"/>
      <c r="F48" s="86"/>
      <c r="G48" s="86"/>
      <c r="H48" s="120" t="s">
        <v>835</v>
      </c>
      <c r="I48" s="121"/>
      <c r="J48" s="121"/>
      <c r="K48" s="86"/>
      <c r="L48" s="78"/>
      <c r="M48" s="78"/>
      <c r="N48" s="122" t="s">
        <v>836</v>
      </c>
      <c r="O48" s="1077" t="s">
        <v>837</v>
      </c>
      <c r="P48" s="123" t="s">
        <v>838</v>
      </c>
      <c r="Q48" s="87"/>
      <c r="R48" s="87"/>
      <c r="S48" s="1076"/>
      <c r="T48" s="913"/>
      <c r="U48" s="913"/>
      <c r="V48" s="913"/>
      <c r="W48" s="913"/>
      <c r="X48" s="913"/>
      <c r="Y48" s="913"/>
      <c r="Z48" s="913"/>
      <c r="AA48" s="913"/>
      <c r="AB48" s="87"/>
      <c r="AC48" s="87"/>
      <c r="AD48" s="88"/>
      <c r="AE48" s="88"/>
      <c r="AF48" s="88"/>
      <c r="AG48" s="88"/>
    </row>
    <row r="49" spans="1:44" s="89" customFormat="1" ht="40.5" customHeight="1">
      <c r="A49" s="86"/>
      <c r="B49" s="90"/>
      <c r="C49" s="124" t="s">
        <v>839</v>
      </c>
      <c r="D49" s="86"/>
      <c r="E49" s="125"/>
      <c r="F49" s="86"/>
      <c r="G49" s="86"/>
      <c r="H49" s="126" t="s">
        <v>840</v>
      </c>
      <c r="I49" s="126" t="s">
        <v>841</v>
      </c>
      <c r="J49" s="126" t="s">
        <v>842</v>
      </c>
      <c r="K49" s="913" t="s">
        <v>843</v>
      </c>
      <c r="L49" s="87"/>
      <c r="M49" s="87"/>
      <c r="N49" s="124" t="s">
        <v>844</v>
      </c>
      <c r="O49" s="87"/>
      <c r="P49" s="87"/>
      <c r="Q49" s="87"/>
      <c r="R49" s="87"/>
      <c r="S49" s="1076"/>
      <c r="T49" s="913"/>
      <c r="U49" s="913"/>
      <c r="V49" s="913"/>
      <c r="W49" s="913"/>
      <c r="X49" s="913"/>
      <c r="Y49" s="913"/>
      <c r="Z49" s="913"/>
      <c r="AA49" s="913"/>
      <c r="AB49" s="87"/>
      <c r="AC49" s="87"/>
      <c r="AD49" s="88"/>
      <c r="AE49" s="88"/>
      <c r="AF49" s="88"/>
      <c r="AG49" s="88"/>
    </row>
    <row r="50" spans="1:44" s="89" customFormat="1" ht="40.5" customHeight="1">
      <c r="A50" s="86"/>
      <c r="B50" s="90"/>
      <c r="C50" s="124" t="s">
        <v>847</v>
      </c>
      <c r="D50" s="86"/>
      <c r="E50" s="125"/>
      <c r="F50" s="86"/>
      <c r="G50" s="86"/>
      <c r="H50" s="126" t="s">
        <v>848</v>
      </c>
      <c r="I50" s="126" t="s">
        <v>849</v>
      </c>
      <c r="J50" s="126" t="s">
        <v>850</v>
      </c>
      <c r="K50" s="913" t="s">
        <v>851</v>
      </c>
      <c r="L50" s="78"/>
      <c r="M50" s="78"/>
      <c r="N50" s="122" t="s">
        <v>691</v>
      </c>
      <c r="O50" s="1077" t="s">
        <v>852</v>
      </c>
      <c r="P50" s="1077" t="s">
        <v>853</v>
      </c>
      <c r="Q50" s="87"/>
      <c r="R50" s="87"/>
      <c r="S50" s="1076"/>
      <c r="T50" s="913"/>
      <c r="U50" s="913"/>
      <c r="V50" s="913"/>
      <c r="W50" s="913"/>
      <c r="X50" s="913"/>
      <c r="Y50" s="913"/>
      <c r="Z50" s="913"/>
      <c r="AA50" s="913"/>
      <c r="AB50" s="87"/>
      <c r="AC50" s="87"/>
      <c r="AD50" s="88"/>
      <c r="AE50" s="88"/>
      <c r="AF50" s="88"/>
      <c r="AG50" s="88"/>
    </row>
    <row r="51" spans="1:44" s="89" customFormat="1" ht="40.5" customHeight="1">
      <c r="A51" s="86"/>
      <c r="B51" s="90"/>
      <c r="C51" s="124"/>
      <c r="D51" s="86"/>
      <c r="E51" s="124"/>
      <c r="F51" s="129"/>
      <c r="G51" s="124"/>
      <c r="H51" s="124"/>
      <c r="I51" s="86"/>
      <c r="J51" s="86"/>
      <c r="K51" s="86"/>
      <c r="L51" s="86"/>
      <c r="M51" s="86"/>
      <c r="N51" s="86"/>
      <c r="O51" s="86"/>
      <c r="P51" s="87"/>
      <c r="Q51" s="87"/>
      <c r="R51" s="87"/>
      <c r="S51" s="1076"/>
      <c r="T51" s="913"/>
      <c r="U51" s="913"/>
      <c r="V51" s="913"/>
      <c r="W51" s="913"/>
      <c r="X51" s="913"/>
      <c r="Y51" s="913"/>
      <c r="Z51" s="913"/>
      <c r="AA51" s="913"/>
      <c r="AB51" s="87"/>
      <c r="AC51" s="87"/>
      <c r="AD51" s="88"/>
      <c r="AE51" s="88"/>
      <c r="AF51" s="88"/>
      <c r="AG51" s="88"/>
    </row>
    <row r="52" spans="1:44" s="88" customFormat="1" ht="44.25" customHeight="1">
      <c r="A52" s="716"/>
      <c r="B52" s="918"/>
      <c r="C52" s="919"/>
      <c r="D52" s="920"/>
      <c r="E52" s="920"/>
      <c r="F52" s="921"/>
      <c r="G52" s="921"/>
      <c r="H52" s="921"/>
      <c r="I52" s="921"/>
      <c r="J52" s="922"/>
      <c r="K52" s="919"/>
      <c r="L52" s="919"/>
      <c r="M52" s="919"/>
      <c r="N52" s="919"/>
      <c r="O52" s="919"/>
      <c r="P52" s="919"/>
      <c r="Q52" s="919"/>
      <c r="R52" s="919"/>
      <c r="S52" s="919"/>
      <c r="T52" s="919"/>
      <c r="U52" s="919"/>
      <c r="V52" s="919"/>
      <c r="W52" s="919"/>
      <c r="X52" s="919"/>
      <c r="Y52" s="919"/>
      <c r="Z52" s="919"/>
      <c r="AA52" s="919"/>
      <c r="AB52" s="919"/>
      <c r="AC52" s="919"/>
    </row>
    <row r="53" spans="1:44" s="89" customFormat="1" ht="39.950000000000003" customHeight="1">
      <c r="A53" s="86"/>
      <c r="B53" s="1046"/>
      <c r="C53" s="133"/>
      <c r="D53" s="135"/>
      <c r="E53" s="135"/>
      <c r="F53" s="135"/>
      <c r="G53" s="135"/>
      <c r="H53" s="135"/>
      <c r="I53" s="135"/>
      <c r="J53" s="135"/>
      <c r="K53" s="135"/>
      <c r="L53" s="923"/>
      <c r="M53" s="923"/>
      <c r="N53" s="923"/>
      <c r="O53" s="923"/>
      <c r="P53" s="923"/>
      <c r="Q53" s="87"/>
      <c r="R53" s="87"/>
      <c r="S53" s="87"/>
      <c r="T53" s="87"/>
      <c r="U53" s="87"/>
      <c r="V53" s="87"/>
      <c r="W53" s="87"/>
      <c r="X53" s="87"/>
      <c r="Y53" s="87"/>
      <c r="Z53" s="87"/>
      <c r="AA53" s="87"/>
      <c r="AB53" s="87"/>
      <c r="AC53" s="87"/>
      <c r="AD53" s="88"/>
      <c r="AE53" s="88"/>
      <c r="AF53" s="88"/>
      <c r="AG53" s="88"/>
    </row>
    <row r="54" spans="1:44" s="88" customFormat="1" ht="39.950000000000003" customHeight="1">
      <c r="A54" s="86"/>
      <c r="B54" s="1046"/>
      <c r="C54" s="826" t="s">
        <v>759</v>
      </c>
      <c r="D54" s="1078" t="s">
        <v>760</v>
      </c>
      <c r="E54" s="1078"/>
      <c r="F54" s="1078"/>
      <c r="G54" s="1078"/>
      <c r="H54" s="1078"/>
      <c r="I54" s="1078"/>
      <c r="J54" s="1078"/>
      <c r="K54" s="1078"/>
      <c r="L54" s="1078"/>
      <c r="M54" s="1078"/>
      <c r="N54" s="87"/>
      <c r="O54" s="87"/>
      <c r="P54" s="87"/>
      <c r="Q54" s="87"/>
      <c r="R54" s="87"/>
      <c r="S54" s="87"/>
      <c r="T54" s="87"/>
      <c r="U54" s="87"/>
      <c r="V54" s="87"/>
      <c r="W54" s="87"/>
      <c r="X54" s="87"/>
      <c r="Y54" s="87"/>
      <c r="Z54" s="87"/>
      <c r="AA54" s="87"/>
      <c r="AB54" s="87"/>
      <c r="AC54" s="87"/>
    </row>
    <row r="55" spans="1:44" s="88" customFormat="1" ht="39.950000000000003" customHeight="1">
      <c r="A55" s="86"/>
      <c r="B55" s="1046"/>
      <c r="C55" s="1079" t="s">
        <v>1530</v>
      </c>
      <c r="D55" s="1079"/>
      <c r="E55" s="87"/>
      <c r="F55" s="87"/>
      <c r="G55" s="87"/>
      <c r="H55" s="87"/>
      <c r="I55" s="87"/>
      <c r="J55" s="87"/>
      <c r="K55" s="87"/>
      <c r="L55" s="87"/>
      <c r="M55" s="87"/>
      <c r="N55" s="87"/>
      <c r="O55" s="87"/>
      <c r="P55" s="87"/>
      <c r="Q55" s="87"/>
      <c r="R55" s="87"/>
      <c r="S55" s="87"/>
      <c r="T55" s="87"/>
      <c r="U55" s="87"/>
      <c r="V55" s="87"/>
      <c r="W55" s="87"/>
      <c r="X55" s="87"/>
      <c r="Y55" s="87"/>
      <c r="Z55" s="87"/>
      <c r="AA55" s="87"/>
      <c r="AB55" s="87"/>
      <c r="AC55" s="87"/>
    </row>
    <row r="56" spans="1:44" s="88" customFormat="1" ht="39.950000000000003" customHeight="1">
      <c r="A56" s="86"/>
      <c r="B56" s="1047" t="s">
        <v>761</v>
      </c>
      <c r="C56" s="86"/>
      <c r="D56" s="86"/>
      <c r="E56" s="86"/>
      <c r="F56" s="86"/>
      <c r="G56" s="86"/>
      <c r="H56" s="86"/>
      <c r="I56" s="86"/>
      <c r="J56" s="86"/>
      <c r="K56" s="86"/>
      <c r="L56" s="86"/>
      <c r="M56" s="86"/>
      <c r="N56" s="86"/>
      <c r="O56" s="86"/>
      <c r="P56" s="86"/>
      <c r="Q56" s="86"/>
      <c r="R56" s="86"/>
      <c r="S56" s="87"/>
      <c r="T56" s="87"/>
      <c r="U56" s="87"/>
      <c r="V56" s="87"/>
      <c r="W56" s="87"/>
      <c r="X56" s="87"/>
      <c r="Y56" s="87"/>
      <c r="Z56" s="87"/>
      <c r="AA56" s="87"/>
      <c r="AB56" s="87"/>
      <c r="AC56" s="87"/>
    </row>
    <row r="57" spans="1:44" s="88" customFormat="1" ht="39.950000000000003" customHeight="1">
      <c r="A57" s="86"/>
      <c r="B57" s="1048" t="s">
        <v>762</v>
      </c>
      <c r="C57" s="86"/>
      <c r="D57" s="86"/>
      <c r="E57" s="86"/>
      <c r="F57" s="86"/>
      <c r="G57" s="86"/>
      <c r="H57" s="86"/>
      <c r="I57" s="86"/>
      <c r="J57" s="86"/>
      <c r="K57" s="86"/>
      <c r="L57" s="86"/>
      <c r="M57" s="86"/>
      <c r="N57" s="86"/>
      <c r="O57" s="86"/>
      <c r="P57" s="86"/>
      <c r="Q57" s="86"/>
      <c r="R57" s="86"/>
      <c r="S57" s="87"/>
      <c r="T57" s="87"/>
      <c r="U57" s="87"/>
      <c r="V57" s="87"/>
      <c r="W57" s="87"/>
      <c r="X57" s="87"/>
      <c r="Y57" s="87"/>
      <c r="Z57" s="87"/>
      <c r="AA57" s="87"/>
      <c r="AB57" s="87"/>
      <c r="AC57" s="87"/>
    </row>
    <row r="58" spans="1:44" s="89" customFormat="1" ht="39.950000000000003" customHeight="1">
      <c r="A58" s="86"/>
      <c r="B58" s="1049" t="s">
        <v>763</v>
      </c>
      <c r="C58" s="1050"/>
      <c r="D58" s="86"/>
      <c r="E58" s="86"/>
      <c r="F58" s="86"/>
      <c r="G58" s="86"/>
      <c r="H58" s="86"/>
      <c r="I58" s="923"/>
      <c r="J58" s="86"/>
      <c r="K58" s="86"/>
      <c r="L58" s="923"/>
      <c r="M58" s="923"/>
      <c r="N58" s="923"/>
      <c r="O58" s="923"/>
      <c r="P58" s="923"/>
      <c r="Q58" s="87"/>
      <c r="R58" s="87"/>
      <c r="S58" s="87"/>
      <c r="T58" s="87"/>
      <c r="U58" s="87"/>
      <c r="V58" s="87"/>
      <c r="W58" s="956"/>
      <c r="X58" s="87"/>
      <c r="Y58" s="1051"/>
      <c r="Z58" s="87"/>
      <c r="AA58" s="87"/>
      <c r="AB58" s="87"/>
      <c r="AC58" s="87"/>
      <c r="AD58" s="88"/>
      <c r="AE58" s="88"/>
      <c r="AF58" s="88"/>
      <c r="AG58" s="88"/>
      <c r="AH58" s="88"/>
      <c r="AI58" s="88"/>
      <c r="AJ58" s="88"/>
      <c r="AK58" s="88"/>
      <c r="AL58" s="88"/>
      <c r="AM58" s="88"/>
      <c r="AN58" s="88"/>
      <c r="AO58" s="88"/>
      <c r="AP58" s="88"/>
      <c r="AQ58" s="88"/>
      <c r="AR58" s="88"/>
    </row>
    <row r="59" spans="1:44" s="89" customFormat="1" ht="39.950000000000003" customHeight="1">
      <c r="A59" s="86"/>
      <c r="B59" s="90"/>
      <c r="C59" s="86"/>
      <c r="D59" s="86"/>
      <c r="E59" s="86"/>
      <c r="F59" s="86"/>
      <c r="G59" s="86"/>
      <c r="H59" s="86"/>
      <c r="I59" s="923"/>
      <c r="J59" s="86"/>
      <c r="K59" s="86"/>
      <c r="L59" s="923"/>
      <c r="M59" s="923"/>
      <c r="N59" s="923"/>
      <c r="O59" s="923"/>
      <c r="P59" s="923"/>
      <c r="Q59" s="87"/>
      <c r="R59" s="87"/>
      <c r="S59" s="87"/>
      <c r="T59" s="87"/>
      <c r="U59" s="87"/>
      <c r="V59" s="87"/>
      <c r="W59" s="87"/>
      <c r="X59" s="87"/>
      <c r="Y59" s="87"/>
      <c r="Z59" s="87"/>
      <c r="AA59" s="87"/>
      <c r="AB59" s="87"/>
      <c r="AC59" s="87"/>
      <c r="AD59" s="88"/>
      <c r="AE59" s="88"/>
      <c r="AF59" s="88"/>
      <c r="AG59" s="88"/>
      <c r="AH59" s="88"/>
      <c r="AI59" s="88"/>
      <c r="AJ59" s="88"/>
      <c r="AK59" s="88"/>
      <c r="AL59" s="88"/>
      <c r="AM59" s="88"/>
      <c r="AN59" s="88"/>
      <c r="AO59" s="88"/>
      <c r="AP59" s="88"/>
      <c r="AQ59" s="88"/>
      <c r="AR59" s="88"/>
    </row>
    <row r="60" spans="1:44" s="89" customFormat="1" ht="39.950000000000003" customHeight="1">
      <c r="A60" s="86"/>
      <c r="B60" s="84" t="s">
        <v>857</v>
      </c>
      <c r="C60" s="133"/>
      <c r="D60" s="133"/>
      <c r="E60" s="133"/>
      <c r="F60" s="133"/>
      <c r="G60" s="133"/>
      <c r="H60" s="134"/>
      <c r="I60" s="134"/>
      <c r="J60" s="134"/>
      <c r="K60" s="134"/>
      <c r="L60" s="1082"/>
      <c r="M60" s="1082"/>
      <c r="N60" s="1054"/>
      <c r="O60" s="1054"/>
      <c r="P60" s="1054"/>
      <c r="Q60" s="87"/>
      <c r="R60" s="87"/>
      <c r="S60" s="87"/>
      <c r="T60" s="87"/>
      <c r="U60" s="87"/>
      <c r="V60" s="87"/>
      <c r="W60" s="87"/>
      <c r="X60" s="87"/>
      <c r="Y60" s="87"/>
      <c r="Z60" s="87"/>
      <c r="AA60" s="87"/>
      <c r="AB60" s="87"/>
      <c r="AC60" s="87"/>
      <c r="AD60" s="88"/>
      <c r="AE60" s="88"/>
      <c r="AF60" s="88"/>
      <c r="AG60" s="88"/>
    </row>
    <row r="61" spans="1:44" s="89" customFormat="1" ht="39.950000000000003" customHeight="1">
      <c r="A61" s="86"/>
      <c r="B61" s="133" t="s">
        <v>858</v>
      </c>
      <c r="C61" s="133"/>
      <c r="D61" s="133"/>
      <c r="E61" s="133"/>
      <c r="F61" s="133"/>
      <c r="G61" s="133"/>
      <c r="H61" s="133"/>
      <c r="I61" s="133"/>
      <c r="J61" s="133"/>
      <c r="K61" s="133"/>
      <c r="L61" s="923"/>
      <c r="M61" s="923"/>
      <c r="N61" s="923"/>
      <c r="O61" s="923"/>
      <c r="P61" s="923"/>
      <c r="Q61" s="87"/>
      <c r="R61" s="87"/>
      <c r="S61" s="87"/>
      <c r="T61" s="87"/>
      <c r="U61" s="87"/>
      <c r="V61" s="87"/>
      <c r="W61" s="87"/>
      <c r="X61" s="87"/>
      <c r="Y61" s="87"/>
      <c r="Z61" s="87"/>
      <c r="AA61" s="87"/>
      <c r="AB61" s="87"/>
      <c r="AC61" s="87"/>
      <c r="AD61" s="88"/>
      <c r="AE61" s="88"/>
      <c r="AF61" s="88"/>
      <c r="AG61" s="88"/>
    </row>
    <row r="62" spans="1:44" s="89" customFormat="1" ht="39.950000000000003" customHeight="1">
      <c r="A62" s="826" t="s">
        <v>759</v>
      </c>
      <c r="B62" s="133"/>
      <c r="C62" s="2857" t="s">
        <v>859</v>
      </c>
      <c r="D62" s="2857"/>
      <c r="E62" s="2857"/>
      <c r="F62" s="2857"/>
      <c r="G62" s="2857"/>
      <c r="H62" s="2857"/>
      <c r="I62" s="2857"/>
      <c r="J62" s="2857"/>
      <c r="K62" s="2857"/>
      <c r="L62" s="923"/>
      <c r="M62" s="923"/>
      <c r="N62" s="923"/>
      <c r="O62" s="923"/>
      <c r="P62" s="923"/>
      <c r="Q62" s="87"/>
      <c r="R62" s="87"/>
      <c r="S62" s="87"/>
      <c r="T62" s="87"/>
      <c r="U62" s="87"/>
      <c r="V62" s="87"/>
      <c r="W62" s="87"/>
      <c r="X62" s="87"/>
      <c r="Y62" s="87"/>
      <c r="Z62" s="87"/>
      <c r="AA62" s="87"/>
      <c r="AB62" s="87"/>
      <c r="AC62" s="87"/>
      <c r="AD62" s="88"/>
      <c r="AE62" s="88"/>
      <c r="AF62" s="88"/>
      <c r="AG62" s="88"/>
    </row>
    <row r="63" spans="1:44" s="89" customFormat="1" ht="39.950000000000003" customHeight="1">
      <c r="A63" s="826" t="s">
        <v>1543</v>
      </c>
      <c r="B63" s="2857" t="s">
        <v>860</v>
      </c>
      <c r="C63" s="2857"/>
      <c r="D63" s="2857"/>
      <c r="E63" s="2857"/>
      <c r="F63" s="2857"/>
      <c r="G63" s="2857"/>
      <c r="H63" s="2857"/>
      <c r="I63" s="2857"/>
      <c r="J63" s="2857"/>
      <c r="K63" s="2857"/>
      <c r="L63" s="2857"/>
      <c r="M63" s="2857"/>
      <c r="N63" s="2857"/>
      <c r="O63" s="2857"/>
      <c r="P63" s="2857"/>
      <c r="Q63" s="2857"/>
      <c r="R63" s="2857"/>
      <c r="S63" s="2857"/>
      <c r="T63" s="2857"/>
      <c r="U63" s="2857"/>
      <c r="V63" s="2857"/>
      <c r="W63" s="87"/>
      <c r="X63" s="87"/>
      <c r="Y63" s="87"/>
      <c r="Z63" s="87"/>
      <c r="AA63" s="87"/>
      <c r="AB63" s="87"/>
      <c r="AC63" s="87"/>
      <c r="AD63" s="88"/>
      <c r="AE63" s="88"/>
      <c r="AF63" s="88"/>
      <c r="AG63" s="88"/>
    </row>
    <row r="64" spans="1:44" s="89" customFormat="1" ht="39.950000000000003" customHeight="1">
      <c r="A64" s="86"/>
      <c r="B64" s="90"/>
      <c r="C64" s="86"/>
      <c r="D64" s="86"/>
      <c r="E64" s="86"/>
      <c r="F64" s="86"/>
      <c r="G64" s="86"/>
      <c r="H64" s="86"/>
      <c r="I64" s="923"/>
      <c r="J64" s="86"/>
      <c r="K64" s="86"/>
      <c r="L64" s="923"/>
      <c r="M64" s="923"/>
      <c r="N64" s="923"/>
      <c r="O64" s="923"/>
      <c r="P64" s="923"/>
      <c r="Q64" s="87"/>
      <c r="R64" s="87"/>
      <c r="S64" s="87"/>
      <c r="T64" s="87"/>
      <c r="U64" s="87"/>
      <c r="V64" s="87"/>
      <c r="W64" s="87"/>
      <c r="X64" s="87"/>
      <c r="Y64" s="87"/>
      <c r="Z64" s="87"/>
      <c r="AA64" s="87"/>
      <c r="AB64" s="87"/>
      <c r="AC64" s="87"/>
      <c r="AD64" s="88"/>
      <c r="AE64" s="88"/>
      <c r="AF64" s="88"/>
      <c r="AG64" s="88"/>
      <c r="AH64" s="88"/>
      <c r="AI64" s="88"/>
      <c r="AJ64" s="88"/>
      <c r="AK64" s="88"/>
      <c r="AL64" s="88"/>
      <c r="AM64" s="88"/>
      <c r="AN64" s="88"/>
      <c r="AO64" s="88"/>
      <c r="AP64" s="88"/>
      <c r="AQ64" s="88"/>
      <c r="AR64" s="88"/>
    </row>
    <row r="65" s="88" customFormat="1"/>
    <row r="66" s="88" customFormat="1"/>
    <row r="67" s="88" customFormat="1"/>
    <row r="68" s="88" customFormat="1"/>
    <row r="69" s="88" customFormat="1"/>
    <row r="70" s="88" customFormat="1"/>
    <row r="71" s="88" customFormat="1"/>
    <row r="72" s="88" customFormat="1"/>
    <row r="73" s="88" customFormat="1"/>
    <row r="74" s="88" customFormat="1"/>
    <row r="75" s="88" customFormat="1"/>
    <row r="76" s="88" customFormat="1"/>
    <row r="77" s="88" customFormat="1"/>
    <row r="78" s="88" customFormat="1"/>
    <row r="79" s="88" customFormat="1"/>
    <row r="80" s="88" customFormat="1"/>
    <row r="81" s="88" customFormat="1"/>
    <row r="82" s="88" customFormat="1"/>
    <row r="83" s="88" customFormat="1"/>
    <row r="84" s="88" customFormat="1"/>
    <row r="85" s="88" customFormat="1"/>
    <row r="86" s="88" customFormat="1"/>
    <row r="87" s="88" customFormat="1"/>
    <row r="88" s="88" customFormat="1"/>
    <row r="89" s="88" customFormat="1"/>
    <row r="90" s="88" customFormat="1"/>
    <row r="91" s="88" customFormat="1"/>
    <row r="92" s="88" customFormat="1"/>
    <row r="93" s="88" customFormat="1"/>
    <row r="94" s="88" customFormat="1"/>
    <row r="95" s="88" customFormat="1"/>
    <row r="96" s="88" customFormat="1"/>
    <row r="97" s="88" customFormat="1"/>
    <row r="98" s="88" customFormat="1"/>
    <row r="99" s="88" customFormat="1"/>
    <row r="100" s="88" customFormat="1"/>
    <row r="101" s="88" customFormat="1"/>
    <row r="102" s="88" customFormat="1"/>
    <row r="103" s="88" customFormat="1"/>
    <row r="104" s="88" customFormat="1"/>
    <row r="105" s="88" customFormat="1"/>
    <row r="106" s="88" customFormat="1"/>
    <row r="107" s="88" customFormat="1"/>
    <row r="108" s="88" customFormat="1"/>
    <row r="109" s="88" customFormat="1"/>
    <row r="110" s="88" customFormat="1"/>
    <row r="111" s="88" customFormat="1"/>
    <row r="112" s="88" customFormat="1"/>
    <row r="113" s="88" customFormat="1"/>
    <row r="114" s="88" customFormat="1"/>
    <row r="115" s="88" customFormat="1"/>
    <row r="116" s="88" customFormat="1"/>
    <row r="117" s="88" customFormat="1"/>
    <row r="118" s="88" customFormat="1"/>
    <row r="119" s="88" customFormat="1"/>
    <row r="120" s="88" customFormat="1"/>
    <row r="121" s="88" customFormat="1"/>
    <row r="122" s="88" customFormat="1"/>
    <row r="123" s="88" customFormat="1"/>
    <row r="124" s="88" customFormat="1"/>
    <row r="125" s="88" customFormat="1"/>
    <row r="126" s="88" customFormat="1"/>
    <row r="127" s="88" customFormat="1"/>
    <row r="128" s="88" customFormat="1"/>
    <row r="129" s="88" customFormat="1"/>
    <row r="130" s="88" customFormat="1"/>
    <row r="131" s="88" customFormat="1"/>
  </sheetData>
  <mergeCells count="5">
    <mergeCell ref="C62:K62"/>
    <mergeCell ref="B63:V63"/>
    <mergeCell ref="B18:M18"/>
    <mergeCell ref="B19:M19"/>
    <mergeCell ref="B20:M20"/>
  </mergeCells>
  <hyperlinks>
    <hyperlink ref="C62" r:id="rId1" display="http://www.excel-downloads.com/forum/111720-space.html" xr:uid="{FBF6F2A7-4C46-4311-810B-D3B356D613D2}"/>
    <hyperlink ref="B63" r:id="rId2" xr:uid="{0142FF4D-8C01-491C-9936-D7A934AFBAF9}"/>
    <hyperlink ref="B54" r:id="rId3" display="Les unités pifométriques" xr:uid="{B46A7831-8CA7-4D34-BE0E-86E78C26B841}"/>
    <hyperlink ref="D54" r:id="rId4" xr:uid="{0B2C47DA-B4AA-4895-840F-5BF95F3489B8}"/>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2E3C-1654-4FBD-8AE6-F43607DE3176}">
  <dimension ref="A2:S71"/>
  <sheetViews>
    <sheetView workbookViewId="0">
      <selection activeCell="U23" sqref="U23"/>
    </sheetView>
  </sheetViews>
  <sheetFormatPr baseColWidth="10" defaultRowHeight="12.75"/>
  <cols>
    <col min="1" max="1" width="3.7109375" style="807" customWidth="1"/>
    <col min="2" max="2" width="11.42578125" style="807"/>
    <col min="3" max="3" width="29.42578125" style="807" bestFit="1" customWidth="1"/>
    <col min="4" max="6" width="11.42578125" style="807"/>
    <col min="7" max="7" width="3.7109375" style="807" customWidth="1"/>
    <col min="8" max="8" width="11.42578125" style="807"/>
    <col min="9" max="9" width="33.140625" style="807" bestFit="1" customWidth="1"/>
    <col min="10" max="12" width="11.42578125" style="807"/>
    <col min="13" max="13" width="3.7109375" style="807" customWidth="1"/>
    <col min="14" max="14" width="11.42578125" style="807"/>
    <col min="15" max="15" width="32.85546875" style="807" bestFit="1" customWidth="1"/>
    <col min="16" max="18" width="11.42578125" style="807"/>
    <col min="19" max="19" width="3.7109375" style="807" customWidth="1"/>
    <col min="20" max="16384" width="11.42578125" style="807"/>
  </cols>
  <sheetData>
    <row r="2" spans="1:19" ht="37.5" customHeight="1">
      <c r="B2" s="3799" t="s">
        <v>1234</v>
      </c>
      <c r="C2" s="3799"/>
      <c r="D2" s="3799"/>
      <c r="E2" s="3799"/>
      <c r="F2" s="3799"/>
      <c r="G2" s="3799"/>
      <c r="H2" s="3799"/>
      <c r="I2" s="3799"/>
      <c r="J2" s="3799"/>
      <c r="K2" s="3799"/>
      <c r="L2" s="3799"/>
      <c r="M2" s="3799"/>
      <c r="N2" s="3799"/>
      <c r="O2" s="3799"/>
      <c r="P2" s="3799"/>
      <c r="Q2" s="3799"/>
      <c r="R2" s="3799"/>
      <c r="S2" s="3799"/>
    </row>
    <row r="4" spans="1:19" ht="13.5" thickBot="1"/>
    <row r="5" spans="1:19" ht="12.75" customHeight="1">
      <c r="B5" s="3800" t="s">
        <v>1235</v>
      </c>
      <c r="C5" s="3801"/>
      <c r="D5" s="3801"/>
      <c r="E5" s="3801"/>
      <c r="F5" s="3802"/>
      <c r="H5" s="3800" t="s">
        <v>1235</v>
      </c>
      <c r="I5" s="3801"/>
      <c r="J5" s="3801"/>
      <c r="K5" s="3801"/>
      <c r="L5" s="3802"/>
      <c r="N5" s="3800" t="s">
        <v>1235</v>
      </c>
      <c r="O5" s="3801"/>
      <c r="P5" s="3801"/>
      <c r="Q5" s="3801"/>
      <c r="R5" s="3802"/>
    </row>
    <row r="6" spans="1:19" ht="17.25" customHeight="1" thickBot="1">
      <c r="B6" s="3803"/>
      <c r="C6" s="3804"/>
      <c r="D6" s="3804"/>
      <c r="E6" s="3804"/>
      <c r="F6" s="3805"/>
      <c r="H6" s="3803"/>
      <c r="I6" s="3804"/>
      <c r="J6" s="3804"/>
      <c r="K6" s="3804"/>
      <c r="L6" s="3805"/>
      <c r="N6" s="3803"/>
      <c r="O6" s="3804"/>
      <c r="P6" s="3804"/>
      <c r="Q6" s="3804"/>
      <c r="R6" s="3805"/>
    </row>
    <row r="7" spans="1:19" ht="17.25" customHeight="1">
      <c r="B7" s="808"/>
      <c r="C7" s="808"/>
      <c r="D7" s="808"/>
      <c r="E7" s="808"/>
      <c r="F7" s="808"/>
    </row>
    <row r="8" spans="1:19" ht="25.5" customHeight="1">
      <c r="A8" s="3806"/>
      <c r="B8" s="809" t="s">
        <v>1236</v>
      </c>
      <c r="C8" s="809" t="s">
        <v>1237</v>
      </c>
      <c r="D8" s="810" t="s">
        <v>1238</v>
      </c>
      <c r="E8" s="811" t="s">
        <v>1239</v>
      </c>
      <c r="F8" s="812" t="s">
        <v>1240</v>
      </c>
      <c r="G8" s="3806"/>
      <c r="H8" s="809" t="s">
        <v>1236</v>
      </c>
      <c r="I8" s="809" t="s">
        <v>1237</v>
      </c>
      <c r="J8" s="810" t="s">
        <v>1238</v>
      </c>
      <c r="K8" s="811" t="s">
        <v>1239</v>
      </c>
      <c r="L8" s="812" t="s">
        <v>1240</v>
      </c>
      <c r="M8" s="3806"/>
      <c r="N8" s="809" t="s">
        <v>1236</v>
      </c>
      <c r="O8" s="809" t="s">
        <v>1237</v>
      </c>
      <c r="P8" s="810" t="s">
        <v>1238</v>
      </c>
      <c r="Q8" s="811" t="s">
        <v>1239</v>
      </c>
      <c r="R8" s="812" t="s">
        <v>1240</v>
      </c>
      <c r="S8" s="3806"/>
    </row>
    <row r="9" spans="1:19" ht="25.5" customHeight="1">
      <c r="A9" s="3806"/>
      <c r="C9" s="801" t="s">
        <v>10</v>
      </c>
      <c r="D9" s="813"/>
      <c r="E9" s="814"/>
      <c r="F9" s="815"/>
      <c r="G9" s="3806"/>
      <c r="H9" s="816"/>
      <c r="I9" s="801" t="s">
        <v>523</v>
      </c>
      <c r="J9" s="817"/>
      <c r="K9" s="818"/>
      <c r="L9" s="819"/>
      <c r="M9" s="3806"/>
      <c r="N9" s="816"/>
      <c r="O9" s="801" t="s">
        <v>417</v>
      </c>
      <c r="P9" s="817"/>
      <c r="Q9" s="818"/>
      <c r="R9" s="819"/>
      <c r="S9" s="3806"/>
    </row>
    <row r="10" spans="1:19" ht="15.75">
      <c r="A10" s="3806"/>
      <c r="B10" s="804">
        <v>1</v>
      </c>
      <c r="C10" s="820" t="s">
        <v>1241</v>
      </c>
      <c r="D10" s="817">
        <v>10</v>
      </c>
      <c r="E10" s="818">
        <v>5.5E-2</v>
      </c>
      <c r="F10" s="819">
        <f t="shared" ref="F10:F17" si="0">E10*D10</f>
        <v>0.55000000000000004</v>
      </c>
      <c r="G10" s="3806"/>
      <c r="H10" s="804">
        <v>56</v>
      </c>
      <c r="I10" s="820" t="s">
        <v>1242</v>
      </c>
      <c r="J10" s="817">
        <v>10</v>
      </c>
      <c r="K10" s="818">
        <v>0.17</v>
      </c>
      <c r="L10" s="819">
        <f>K10*J10</f>
        <v>1.7000000000000002</v>
      </c>
      <c r="M10" s="3806"/>
      <c r="N10" s="804">
        <v>113</v>
      </c>
      <c r="O10" s="820" t="s">
        <v>1243</v>
      </c>
      <c r="P10" s="817">
        <v>10</v>
      </c>
      <c r="Q10" s="818">
        <v>0.02</v>
      </c>
      <c r="R10" s="819">
        <f>Q10*P10</f>
        <v>0.2</v>
      </c>
      <c r="S10" s="3806"/>
    </row>
    <row r="11" spans="1:19" ht="15.75">
      <c r="A11" s="3806"/>
      <c r="B11" s="804">
        <v>2</v>
      </c>
      <c r="C11" s="820" t="s">
        <v>1244</v>
      </c>
      <c r="D11" s="817">
        <v>10</v>
      </c>
      <c r="E11" s="818">
        <v>5.0000000000000001E-3</v>
      </c>
      <c r="F11" s="819">
        <f t="shared" si="0"/>
        <v>0.05</v>
      </c>
      <c r="G11" s="3806"/>
      <c r="H11" s="804">
        <v>57</v>
      </c>
      <c r="I11" s="820" t="s">
        <v>1245</v>
      </c>
      <c r="J11" s="817">
        <v>10</v>
      </c>
      <c r="K11" s="818">
        <v>0.16</v>
      </c>
      <c r="L11" s="819">
        <f>K11*J11</f>
        <v>1.6</v>
      </c>
      <c r="M11" s="3806"/>
      <c r="N11" s="804">
        <v>114</v>
      </c>
      <c r="O11" s="820" t="s">
        <v>1246</v>
      </c>
      <c r="P11" s="817">
        <v>10</v>
      </c>
      <c r="Q11" s="818">
        <v>0.125</v>
      </c>
      <c r="R11" s="819">
        <f>Q11*P11</f>
        <v>1.25</v>
      </c>
      <c r="S11" s="3806"/>
    </row>
    <row r="12" spans="1:19" ht="20.25">
      <c r="A12" s="3806"/>
      <c r="B12" s="804">
        <v>3</v>
      </c>
      <c r="C12" s="820" t="s">
        <v>1247</v>
      </c>
      <c r="D12" s="817">
        <v>10</v>
      </c>
      <c r="E12" s="818">
        <v>8.0000000000000002E-3</v>
      </c>
      <c r="F12" s="819">
        <f t="shared" si="0"/>
        <v>0.08</v>
      </c>
      <c r="G12" s="3806"/>
      <c r="H12" s="804">
        <v>58</v>
      </c>
      <c r="I12" s="820" t="s">
        <v>1248</v>
      </c>
      <c r="J12" s="817">
        <v>10</v>
      </c>
      <c r="K12" s="818">
        <v>0.88500000000000001</v>
      </c>
      <c r="L12" s="819">
        <f>K12*J12</f>
        <v>8.85</v>
      </c>
      <c r="M12" s="3806"/>
      <c r="N12" s="816"/>
      <c r="O12" s="802" t="s">
        <v>485</v>
      </c>
      <c r="P12" s="817"/>
      <c r="Q12" s="818"/>
      <c r="R12" s="819"/>
      <c r="S12" s="3806"/>
    </row>
    <row r="13" spans="1:19" ht="15.75">
      <c r="A13" s="3806"/>
      <c r="B13" s="804">
        <v>4</v>
      </c>
      <c r="C13" s="820" t="s">
        <v>1249</v>
      </c>
      <c r="D13" s="817">
        <v>10</v>
      </c>
      <c r="E13" s="818">
        <v>0.05</v>
      </c>
      <c r="F13" s="819">
        <f t="shared" si="0"/>
        <v>0.5</v>
      </c>
      <c r="G13" s="3806"/>
      <c r="H13" s="804">
        <v>59</v>
      </c>
      <c r="I13" s="820" t="s">
        <v>1250</v>
      </c>
      <c r="J13" s="817">
        <v>10</v>
      </c>
      <c r="K13" s="818">
        <v>0.5</v>
      </c>
      <c r="L13" s="819">
        <f>K13*J13</f>
        <v>5</v>
      </c>
      <c r="M13" s="3806"/>
      <c r="N13" s="805">
        <v>115</v>
      </c>
      <c r="O13" s="820" t="s">
        <v>1251</v>
      </c>
      <c r="P13" s="817">
        <v>10</v>
      </c>
      <c r="Q13" s="818">
        <v>4.4999999999999998E-2</v>
      </c>
      <c r="R13" s="819">
        <f t="shared" ref="R13:R36" si="1">Q13*P13</f>
        <v>0.44999999999999996</v>
      </c>
      <c r="S13" s="3806"/>
    </row>
    <row r="14" spans="1:19" ht="20.25">
      <c r="A14" s="3806"/>
      <c r="B14" s="804">
        <v>5</v>
      </c>
      <c r="C14" s="820" t="s">
        <v>1252</v>
      </c>
      <c r="D14" s="817">
        <v>10</v>
      </c>
      <c r="E14" s="818">
        <v>2</v>
      </c>
      <c r="F14" s="819">
        <f t="shared" si="0"/>
        <v>20</v>
      </c>
      <c r="G14" s="3806"/>
      <c r="H14" s="816"/>
      <c r="I14" s="802" t="s">
        <v>502</v>
      </c>
      <c r="J14" s="817"/>
      <c r="K14" s="818"/>
      <c r="L14" s="819"/>
      <c r="M14" s="3806"/>
      <c r="N14" s="805">
        <v>116</v>
      </c>
      <c r="O14" s="820" t="s">
        <v>1253</v>
      </c>
      <c r="P14" s="817">
        <v>10</v>
      </c>
      <c r="Q14" s="818">
        <v>1E-3</v>
      </c>
      <c r="R14" s="819">
        <f t="shared" si="1"/>
        <v>0.01</v>
      </c>
      <c r="S14" s="3806"/>
    </row>
    <row r="15" spans="1:19" ht="15.75">
      <c r="A15" s="3806"/>
      <c r="B15" s="804">
        <v>6</v>
      </c>
      <c r="C15" s="820" t="s">
        <v>1254</v>
      </c>
      <c r="D15" s="817">
        <v>10</v>
      </c>
      <c r="E15" s="818">
        <v>0.35</v>
      </c>
      <c r="F15" s="819">
        <f t="shared" si="0"/>
        <v>3.5</v>
      </c>
      <c r="G15" s="3806"/>
      <c r="H15" s="805">
        <v>60</v>
      </c>
      <c r="I15" s="820" t="s">
        <v>1255</v>
      </c>
      <c r="J15" s="817">
        <v>10</v>
      </c>
      <c r="K15" s="818">
        <v>1.5</v>
      </c>
      <c r="L15" s="819">
        <f>K15*J15</f>
        <v>15</v>
      </c>
      <c r="M15" s="3806"/>
      <c r="N15" s="805">
        <v>117</v>
      </c>
      <c r="O15" s="820" t="s">
        <v>1256</v>
      </c>
      <c r="P15" s="817">
        <v>10</v>
      </c>
      <c r="Q15" s="818">
        <v>0.05</v>
      </c>
      <c r="R15" s="819">
        <f t="shared" si="1"/>
        <v>0.5</v>
      </c>
      <c r="S15" s="3806"/>
    </row>
    <row r="16" spans="1:19" ht="15.75">
      <c r="A16" s="3806"/>
      <c r="B16" s="804">
        <v>7</v>
      </c>
      <c r="C16" s="820" t="s">
        <v>1257</v>
      </c>
      <c r="D16" s="817">
        <v>10</v>
      </c>
      <c r="E16" s="818">
        <v>0.11</v>
      </c>
      <c r="F16" s="819">
        <f t="shared" si="0"/>
        <v>1.1000000000000001</v>
      </c>
      <c r="G16" s="3806"/>
      <c r="H16" s="805">
        <v>61</v>
      </c>
      <c r="I16" s="820" t="s">
        <v>1258</v>
      </c>
      <c r="J16" s="817">
        <v>10</v>
      </c>
      <c r="K16" s="818">
        <v>0.15</v>
      </c>
      <c r="L16" s="819">
        <f>K16*J16</f>
        <v>1.5</v>
      </c>
      <c r="M16" s="3806"/>
      <c r="N16" s="805">
        <v>118</v>
      </c>
      <c r="O16" s="820" t="s">
        <v>1259</v>
      </c>
      <c r="P16" s="817">
        <v>10</v>
      </c>
      <c r="Q16" s="818">
        <v>1.4999999999999999E-2</v>
      </c>
      <c r="R16" s="819">
        <f t="shared" si="1"/>
        <v>0.15</v>
      </c>
      <c r="S16" s="3806"/>
    </row>
    <row r="17" spans="1:19" ht="20.25">
      <c r="A17" s="3806"/>
      <c r="B17" s="804">
        <v>8</v>
      </c>
      <c r="C17" s="820" t="s">
        <v>1260</v>
      </c>
      <c r="D17" s="817">
        <v>10</v>
      </c>
      <c r="E17" s="818">
        <v>0.22</v>
      </c>
      <c r="F17" s="819">
        <f t="shared" si="0"/>
        <v>2.2000000000000002</v>
      </c>
      <c r="G17" s="3806"/>
      <c r="H17" s="816"/>
      <c r="I17" s="801" t="s">
        <v>13</v>
      </c>
      <c r="J17" s="817"/>
      <c r="K17" s="818"/>
      <c r="L17" s="819"/>
      <c r="M17" s="3806"/>
      <c r="N17" s="805">
        <v>119</v>
      </c>
      <c r="O17" s="820" t="s">
        <v>1261</v>
      </c>
      <c r="P17" s="817">
        <v>10</v>
      </c>
      <c r="Q17" s="818">
        <v>0.2</v>
      </c>
      <c r="R17" s="819">
        <f t="shared" si="1"/>
        <v>2</v>
      </c>
      <c r="S17" s="3806"/>
    </row>
    <row r="18" spans="1:19" ht="20.25">
      <c r="A18" s="3806"/>
      <c r="B18" s="816"/>
      <c r="C18" s="802" t="s">
        <v>486</v>
      </c>
      <c r="D18" s="817"/>
      <c r="E18" s="818"/>
      <c r="F18" s="819"/>
      <c r="G18" s="3806"/>
      <c r="H18" s="804">
        <v>62</v>
      </c>
      <c r="I18" s="820" t="s">
        <v>1262</v>
      </c>
      <c r="J18" s="817">
        <v>10</v>
      </c>
      <c r="K18" s="818">
        <v>0.01</v>
      </c>
      <c r="L18" s="819">
        <f t="shared" ref="L18:L29" si="2">K18*J18</f>
        <v>0.1</v>
      </c>
      <c r="M18" s="3806"/>
      <c r="N18" s="805">
        <v>120</v>
      </c>
      <c r="O18" s="820" t="s">
        <v>1263</v>
      </c>
      <c r="P18" s="817">
        <v>10</v>
      </c>
      <c r="Q18" s="818">
        <v>1.2E-2</v>
      </c>
      <c r="R18" s="819">
        <f t="shared" si="1"/>
        <v>0.12</v>
      </c>
      <c r="S18" s="3806"/>
    </row>
    <row r="19" spans="1:19" ht="15.75">
      <c r="A19" s="3806"/>
      <c r="B19" s="805">
        <v>9</v>
      </c>
      <c r="C19" s="820" t="s">
        <v>1264</v>
      </c>
      <c r="D19" s="817">
        <v>10</v>
      </c>
      <c r="E19" s="818">
        <v>0.12</v>
      </c>
      <c r="F19" s="819">
        <f t="shared" ref="F19:F35" si="3">E19*D19</f>
        <v>1.2</v>
      </c>
      <c r="G19" s="3806"/>
      <c r="H19" s="804">
        <v>63</v>
      </c>
      <c r="I19" s="820" t="s">
        <v>1265</v>
      </c>
      <c r="J19" s="817">
        <v>10</v>
      </c>
      <c r="K19" s="818">
        <v>0.8</v>
      </c>
      <c r="L19" s="819">
        <f t="shared" si="2"/>
        <v>8</v>
      </c>
      <c r="M19" s="3806"/>
      <c r="N19" s="805">
        <v>121</v>
      </c>
      <c r="O19" s="820" t="s">
        <v>1266</v>
      </c>
      <c r="P19" s="817">
        <v>10</v>
      </c>
      <c r="Q19" s="818">
        <v>1.2E-2</v>
      </c>
      <c r="R19" s="819">
        <f t="shared" si="1"/>
        <v>0.12</v>
      </c>
      <c r="S19" s="3806"/>
    </row>
    <row r="20" spans="1:19" ht="15.75">
      <c r="A20" s="3806"/>
      <c r="B20" s="805">
        <v>10</v>
      </c>
      <c r="C20" s="820" t="s">
        <v>1267</v>
      </c>
      <c r="D20" s="817">
        <v>10</v>
      </c>
      <c r="E20" s="818">
        <v>8.0000000000000002E-3</v>
      </c>
      <c r="F20" s="819">
        <f t="shared" si="3"/>
        <v>0.08</v>
      </c>
      <c r="G20" s="3806"/>
      <c r="H20" s="804">
        <v>64</v>
      </c>
      <c r="I20" s="820" t="s">
        <v>1268</v>
      </c>
      <c r="J20" s="817">
        <v>10</v>
      </c>
      <c r="K20" s="818">
        <v>0.5</v>
      </c>
      <c r="L20" s="819">
        <f t="shared" si="2"/>
        <v>5</v>
      </c>
      <c r="M20" s="3806"/>
      <c r="N20" s="805">
        <v>122</v>
      </c>
      <c r="O20" s="820" t="s">
        <v>1269</v>
      </c>
      <c r="P20" s="817">
        <v>10</v>
      </c>
      <c r="Q20" s="818">
        <v>1.9E-2</v>
      </c>
      <c r="R20" s="819">
        <f t="shared" si="1"/>
        <v>0.19</v>
      </c>
      <c r="S20" s="3806"/>
    </row>
    <row r="21" spans="1:19" ht="15.75">
      <c r="A21" s="3806"/>
      <c r="B21" s="805">
        <v>11</v>
      </c>
      <c r="C21" s="820" t="s">
        <v>1270</v>
      </c>
      <c r="D21" s="817">
        <v>10</v>
      </c>
      <c r="E21" s="818">
        <v>4.0000000000000001E-3</v>
      </c>
      <c r="F21" s="819">
        <f t="shared" si="3"/>
        <v>0.04</v>
      </c>
      <c r="G21" s="3806"/>
      <c r="H21" s="804">
        <v>65</v>
      </c>
      <c r="I21" s="820" t="s">
        <v>1271</v>
      </c>
      <c r="J21" s="817">
        <v>10</v>
      </c>
      <c r="K21" s="818">
        <v>0.23</v>
      </c>
      <c r="L21" s="819">
        <f t="shared" si="2"/>
        <v>2.3000000000000003</v>
      </c>
      <c r="M21" s="3806"/>
      <c r="N21" s="805">
        <v>123</v>
      </c>
      <c r="O21" s="820" t="s">
        <v>1272</v>
      </c>
      <c r="P21" s="817">
        <v>10</v>
      </c>
      <c r="Q21" s="818">
        <v>1.2E-2</v>
      </c>
      <c r="R21" s="819">
        <f t="shared" si="1"/>
        <v>0.12</v>
      </c>
      <c r="S21" s="3806"/>
    </row>
    <row r="22" spans="1:19" ht="15.75">
      <c r="A22" s="3806"/>
      <c r="B22" s="805">
        <v>12</v>
      </c>
      <c r="C22" s="820" t="s">
        <v>1273</v>
      </c>
      <c r="D22" s="817">
        <v>10</v>
      </c>
      <c r="E22" s="818">
        <v>1.4999999999999999E-2</v>
      </c>
      <c r="F22" s="819">
        <f t="shared" si="3"/>
        <v>0.15</v>
      </c>
      <c r="G22" s="3806"/>
      <c r="H22" s="804">
        <v>66</v>
      </c>
      <c r="I22" s="820" t="s">
        <v>1274</v>
      </c>
      <c r="J22" s="817">
        <v>10</v>
      </c>
      <c r="K22" s="818">
        <v>9.5</v>
      </c>
      <c r="L22" s="819">
        <f t="shared" si="2"/>
        <v>95</v>
      </c>
      <c r="M22" s="3806"/>
      <c r="N22" s="805">
        <v>124</v>
      </c>
      <c r="O22" s="820" t="s">
        <v>1275</v>
      </c>
      <c r="P22" s="817">
        <v>10</v>
      </c>
      <c r="Q22" s="818">
        <v>1.2999999999999999E-2</v>
      </c>
      <c r="R22" s="819">
        <f t="shared" si="1"/>
        <v>0.13</v>
      </c>
      <c r="S22" s="3806"/>
    </row>
    <row r="23" spans="1:19" ht="15.75">
      <c r="A23" s="3806"/>
      <c r="B23" s="805">
        <v>13</v>
      </c>
      <c r="C23" s="820" t="s">
        <v>1276</v>
      </c>
      <c r="D23" s="817">
        <v>10</v>
      </c>
      <c r="E23" s="818">
        <v>4.0000000000000001E-3</v>
      </c>
      <c r="F23" s="819">
        <f t="shared" si="3"/>
        <v>0.04</v>
      </c>
      <c r="G23" s="3806"/>
      <c r="H23" s="804">
        <v>67</v>
      </c>
      <c r="I23" s="820" t="s">
        <v>1277</v>
      </c>
      <c r="J23" s="817">
        <v>10</v>
      </c>
      <c r="K23" s="818">
        <v>0.9</v>
      </c>
      <c r="L23" s="819">
        <f t="shared" si="2"/>
        <v>9</v>
      </c>
      <c r="M23" s="3806"/>
      <c r="N23" s="805">
        <v>125</v>
      </c>
      <c r="O23" s="820" t="s">
        <v>1278</v>
      </c>
      <c r="P23" s="817">
        <v>10</v>
      </c>
      <c r="Q23" s="818">
        <v>1.2E-2</v>
      </c>
      <c r="R23" s="819">
        <f t="shared" si="1"/>
        <v>0.12</v>
      </c>
      <c r="S23" s="3806"/>
    </row>
    <row r="24" spans="1:19" ht="15.75">
      <c r="A24" s="3806"/>
      <c r="B24" s="805">
        <v>14</v>
      </c>
      <c r="C24" s="820" t="s">
        <v>1279</v>
      </c>
      <c r="D24" s="817">
        <v>10</v>
      </c>
      <c r="E24" s="818">
        <v>1.4999999999999999E-2</v>
      </c>
      <c r="F24" s="819">
        <f t="shared" si="3"/>
        <v>0.15</v>
      </c>
      <c r="G24" s="3806"/>
      <c r="H24" s="804">
        <v>68</v>
      </c>
      <c r="I24" s="820" t="s">
        <v>1280</v>
      </c>
      <c r="J24" s="817">
        <v>10</v>
      </c>
      <c r="K24" s="818">
        <v>0.9</v>
      </c>
      <c r="L24" s="819">
        <f t="shared" si="2"/>
        <v>9</v>
      </c>
      <c r="M24" s="3806"/>
      <c r="N24" s="805">
        <v>126</v>
      </c>
      <c r="O24" s="820" t="s">
        <v>1281</v>
      </c>
      <c r="P24" s="817">
        <v>10</v>
      </c>
      <c r="Q24" s="818">
        <v>1.2999999999999999E-2</v>
      </c>
      <c r="R24" s="819">
        <f t="shared" si="1"/>
        <v>0.13</v>
      </c>
      <c r="S24" s="3806"/>
    </row>
    <row r="25" spans="1:19" ht="15.75">
      <c r="A25" s="3806"/>
      <c r="B25" s="805">
        <v>15</v>
      </c>
      <c r="C25" s="820" t="s">
        <v>1282</v>
      </c>
      <c r="D25" s="817">
        <v>10</v>
      </c>
      <c r="E25" s="818">
        <v>0.2</v>
      </c>
      <c r="F25" s="819">
        <f t="shared" si="3"/>
        <v>2</v>
      </c>
      <c r="G25" s="3806"/>
      <c r="H25" s="804">
        <v>69</v>
      </c>
      <c r="I25" s="820" t="s">
        <v>1283</v>
      </c>
      <c r="J25" s="817">
        <v>10</v>
      </c>
      <c r="K25" s="818">
        <v>0.23</v>
      </c>
      <c r="L25" s="819">
        <f t="shared" si="2"/>
        <v>2.3000000000000003</v>
      </c>
      <c r="M25" s="3806"/>
      <c r="N25" s="805">
        <v>127</v>
      </c>
      <c r="O25" s="820" t="s">
        <v>1284</v>
      </c>
      <c r="P25" s="817">
        <v>10</v>
      </c>
      <c r="Q25" s="818">
        <v>0.11</v>
      </c>
      <c r="R25" s="819">
        <f t="shared" si="1"/>
        <v>1.1000000000000001</v>
      </c>
      <c r="S25" s="3806"/>
    </row>
    <row r="26" spans="1:19" ht="15.75">
      <c r="A26" s="3806"/>
      <c r="B26" s="805">
        <v>16</v>
      </c>
      <c r="C26" s="820" t="s">
        <v>1285</v>
      </c>
      <c r="D26" s="817">
        <v>10</v>
      </c>
      <c r="E26" s="818">
        <v>0.5</v>
      </c>
      <c r="F26" s="819">
        <f t="shared" si="3"/>
        <v>5</v>
      </c>
      <c r="G26" s="3806"/>
      <c r="H26" s="804">
        <v>70</v>
      </c>
      <c r="I26" s="820" t="s">
        <v>1286</v>
      </c>
      <c r="J26" s="817">
        <v>10</v>
      </c>
      <c r="K26" s="818">
        <v>0.23</v>
      </c>
      <c r="L26" s="819">
        <f t="shared" si="2"/>
        <v>2.3000000000000003</v>
      </c>
      <c r="M26" s="3806"/>
      <c r="N26" s="805">
        <v>128</v>
      </c>
      <c r="O26" s="820" t="s">
        <v>1287</v>
      </c>
      <c r="P26" s="817">
        <v>10</v>
      </c>
      <c r="Q26" s="818">
        <v>0.13</v>
      </c>
      <c r="R26" s="819">
        <f t="shared" si="1"/>
        <v>1.3</v>
      </c>
      <c r="S26" s="3806"/>
    </row>
    <row r="27" spans="1:19" ht="15.75">
      <c r="A27" s="3806"/>
      <c r="B27" s="805">
        <v>17</v>
      </c>
      <c r="C27" s="820" t="s">
        <v>1288</v>
      </c>
      <c r="D27" s="817">
        <v>10</v>
      </c>
      <c r="E27" s="818">
        <v>2.75</v>
      </c>
      <c r="F27" s="819">
        <f t="shared" si="3"/>
        <v>27.5</v>
      </c>
      <c r="G27" s="3806"/>
      <c r="H27" s="804">
        <v>71</v>
      </c>
      <c r="I27" s="820" t="s">
        <v>1289</v>
      </c>
      <c r="J27" s="817">
        <v>10</v>
      </c>
      <c r="K27" s="818">
        <v>1.7</v>
      </c>
      <c r="L27" s="819">
        <f t="shared" si="2"/>
        <v>17</v>
      </c>
      <c r="M27" s="3806"/>
      <c r="N27" s="805">
        <v>129</v>
      </c>
      <c r="O27" s="820" t="s">
        <v>1290</v>
      </c>
      <c r="P27" s="817">
        <v>10</v>
      </c>
      <c r="Q27" s="818">
        <v>0.28000000000000003</v>
      </c>
      <c r="R27" s="819">
        <f t="shared" si="1"/>
        <v>2.8000000000000003</v>
      </c>
      <c r="S27" s="3806"/>
    </row>
    <row r="28" spans="1:19" ht="15.75">
      <c r="A28" s="3806"/>
      <c r="B28" s="805">
        <v>18</v>
      </c>
      <c r="C28" s="820" t="s">
        <v>1291</v>
      </c>
      <c r="D28" s="817">
        <v>10</v>
      </c>
      <c r="E28" s="818">
        <v>6</v>
      </c>
      <c r="F28" s="819">
        <f t="shared" si="3"/>
        <v>60</v>
      </c>
      <c r="G28" s="3806"/>
      <c r="H28" s="804">
        <v>72</v>
      </c>
      <c r="I28" s="820" t="s">
        <v>1292</v>
      </c>
      <c r="J28" s="817">
        <v>10</v>
      </c>
      <c r="K28" s="818">
        <v>2.2000000000000002</v>
      </c>
      <c r="L28" s="819">
        <f t="shared" si="2"/>
        <v>22</v>
      </c>
      <c r="M28" s="3806"/>
      <c r="N28" s="805">
        <v>130</v>
      </c>
      <c r="O28" s="820" t="s">
        <v>1293</v>
      </c>
      <c r="P28" s="817">
        <v>10</v>
      </c>
      <c r="Q28" s="818">
        <v>0.35</v>
      </c>
      <c r="R28" s="819">
        <f t="shared" si="1"/>
        <v>3.5</v>
      </c>
      <c r="S28" s="3806"/>
    </row>
    <row r="29" spans="1:19" ht="15.75">
      <c r="A29" s="3806"/>
      <c r="B29" s="805">
        <v>19</v>
      </c>
      <c r="C29" s="820" t="s">
        <v>1294</v>
      </c>
      <c r="D29" s="817">
        <v>10</v>
      </c>
      <c r="E29" s="818">
        <v>8</v>
      </c>
      <c r="F29" s="819">
        <f t="shared" si="3"/>
        <v>80</v>
      </c>
      <c r="G29" s="3806"/>
      <c r="H29" s="804">
        <v>73</v>
      </c>
      <c r="I29" s="820" t="s">
        <v>1295</v>
      </c>
      <c r="J29" s="817">
        <v>10</v>
      </c>
      <c r="K29" s="818">
        <v>2</v>
      </c>
      <c r="L29" s="819">
        <f t="shared" si="2"/>
        <v>20</v>
      </c>
      <c r="M29" s="3806"/>
      <c r="N29" s="805">
        <v>131</v>
      </c>
      <c r="O29" s="820" t="s">
        <v>1296</v>
      </c>
      <c r="P29" s="817">
        <v>10</v>
      </c>
      <c r="Q29" s="818">
        <v>0.5</v>
      </c>
      <c r="R29" s="819">
        <f t="shared" si="1"/>
        <v>5</v>
      </c>
      <c r="S29" s="3806"/>
    </row>
    <row r="30" spans="1:19" ht="20.25">
      <c r="A30" s="3806"/>
      <c r="B30" s="805">
        <v>20</v>
      </c>
      <c r="C30" s="820" t="s">
        <v>1297</v>
      </c>
      <c r="D30" s="817">
        <v>10</v>
      </c>
      <c r="E30" s="818">
        <v>4.2</v>
      </c>
      <c r="F30" s="819">
        <f t="shared" si="3"/>
        <v>42</v>
      </c>
      <c r="G30" s="3806"/>
      <c r="H30" s="804"/>
      <c r="I30" s="802" t="s">
        <v>666</v>
      </c>
      <c r="J30" s="817"/>
      <c r="K30" s="818"/>
      <c r="L30" s="819"/>
      <c r="M30" s="3806"/>
      <c r="N30" s="805">
        <v>132</v>
      </c>
      <c r="O30" s="820" t="s">
        <v>1298</v>
      </c>
      <c r="P30" s="817">
        <v>10</v>
      </c>
      <c r="Q30" s="818">
        <v>0.6</v>
      </c>
      <c r="R30" s="819">
        <f t="shared" si="1"/>
        <v>6</v>
      </c>
      <c r="S30" s="3806"/>
    </row>
    <row r="31" spans="1:19" ht="15.75">
      <c r="A31" s="3806"/>
      <c r="B31" s="805">
        <v>21</v>
      </c>
      <c r="C31" s="820" t="s">
        <v>1299</v>
      </c>
      <c r="D31" s="817">
        <v>10</v>
      </c>
      <c r="E31" s="818">
        <v>8.5</v>
      </c>
      <c r="F31" s="819">
        <f t="shared" si="3"/>
        <v>85</v>
      </c>
      <c r="G31" s="3806"/>
      <c r="H31" s="805">
        <v>74</v>
      </c>
      <c r="I31" s="820" t="s">
        <v>1300</v>
      </c>
      <c r="J31" s="817">
        <v>10</v>
      </c>
      <c r="K31" s="818">
        <v>8.0000000000000002E-3</v>
      </c>
      <c r="L31" s="819">
        <f>K31*J31</f>
        <v>0.08</v>
      </c>
      <c r="M31" s="3806"/>
      <c r="N31" s="805">
        <v>133</v>
      </c>
      <c r="O31" s="820" t="s">
        <v>1298</v>
      </c>
      <c r="P31" s="817">
        <v>10</v>
      </c>
      <c r="Q31" s="818">
        <v>0.8</v>
      </c>
      <c r="R31" s="819">
        <f t="shared" si="1"/>
        <v>8</v>
      </c>
      <c r="S31" s="3806"/>
    </row>
    <row r="32" spans="1:19" ht="15.75">
      <c r="A32" s="3806"/>
      <c r="B32" s="805">
        <v>22</v>
      </c>
      <c r="C32" s="820" t="s">
        <v>1301</v>
      </c>
      <c r="D32" s="817">
        <v>10</v>
      </c>
      <c r="E32" s="818">
        <v>4</v>
      </c>
      <c r="F32" s="819">
        <f t="shared" si="3"/>
        <v>40</v>
      </c>
      <c r="G32" s="3806"/>
      <c r="H32" s="805">
        <v>75</v>
      </c>
      <c r="I32" s="820" t="s">
        <v>1302</v>
      </c>
      <c r="J32" s="817">
        <v>10</v>
      </c>
      <c r="K32" s="818">
        <v>0.05</v>
      </c>
      <c r="L32" s="819">
        <f>K32*J32</f>
        <v>0.5</v>
      </c>
      <c r="M32" s="3806"/>
      <c r="N32" s="805">
        <v>134</v>
      </c>
      <c r="O32" s="820" t="s">
        <v>1303</v>
      </c>
      <c r="P32" s="817">
        <v>10</v>
      </c>
      <c r="Q32" s="818">
        <v>5.0000000000000001E-3</v>
      </c>
      <c r="R32" s="819">
        <f t="shared" si="1"/>
        <v>0.05</v>
      </c>
      <c r="S32" s="3806"/>
    </row>
    <row r="33" spans="1:19" ht="20.25">
      <c r="A33" s="3806"/>
      <c r="B33" s="805">
        <v>23</v>
      </c>
      <c r="C33" s="820" t="s">
        <v>1304</v>
      </c>
      <c r="D33" s="817">
        <v>10</v>
      </c>
      <c r="E33" s="818">
        <v>1</v>
      </c>
      <c r="F33" s="819">
        <f t="shared" si="3"/>
        <v>10</v>
      </c>
      <c r="G33" s="3806"/>
      <c r="H33" s="816"/>
      <c r="I33" s="801" t="s">
        <v>1305</v>
      </c>
      <c r="J33" s="817"/>
      <c r="K33" s="818"/>
      <c r="L33" s="819"/>
      <c r="M33" s="3806"/>
      <c r="N33" s="805">
        <v>135</v>
      </c>
      <c r="O33" s="820" t="s">
        <v>1306</v>
      </c>
      <c r="P33" s="817">
        <v>10</v>
      </c>
      <c r="Q33" s="818">
        <v>5.0000000000000001E-3</v>
      </c>
      <c r="R33" s="819">
        <f t="shared" si="1"/>
        <v>0.05</v>
      </c>
      <c r="S33" s="3806"/>
    </row>
    <row r="34" spans="1:19" ht="15.75">
      <c r="A34" s="3806"/>
      <c r="B34" s="805">
        <v>24</v>
      </c>
      <c r="C34" s="820" t="s">
        <v>1307</v>
      </c>
      <c r="D34" s="817">
        <v>10</v>
      </c>
      <c r="E34" s="818">
        <v>8.5</v>
      </c>
      <c r="F34" s="819">
        <f t="shared" si="3"/>
        <v>85</v>
      </c>
      <c r="G34" s="3806"/>
      <c r="H34" s="804">
        <v>76</v>
      </c>
      <c r="I34" s="820" t="s">
        <v>1308</v>
      </c>
      <c r="J34" s="817">
        <v>10</v>
      </c>
      <c r="K34" s="818">
        <v>0.03</v>
      </c>
      <c r="L34" s="819">
        <f t="shared" ref="L34:L45" si="4">K34*J34</f>
        <v>0.3</v>
      </c>
      <c r="M34" s="3806"/>
      <c r="N34" s="805">
        <v>136</v>
      </c>
      <c r="O34" s="820" t="s">
        <v>1309</v>
      </c>
      <c r="P34" s="817">
        <v>10</v>
      </c>
      <c r="Q34" s="818">
        <v>1.4999999999999999E-2</v>
      </c>
      <c r="R34" s="819">
        <f t="shared" si="1"/>
        <v>0.15</v>
      </c>
      <c r="S34" s="3806"/>
    </row>
    <row r="35" spans="1:19" ht="15.75">
      <c r="A35" s="3806"/>
      <c r="B35" s="805">
        <v>25</v>
      </c>
      <c r="C35" s="820" t="s">
        <v>1310</v>
      </c>
      <c r="D35" s="817">
        <v>10</v>
      </c>
      <c r="E35" s="818">
        <v>1.25</v>
      </c>
      <c r="F35" s="819">
        <f t="shared" si="3"/>
        <v>12.5</v>
      </c>
      <c r="G35" s="3806"/>
      <c r="H35" s="804">
        <v>77</v>
      </c>
      <c r="I35" s="820" t="s">
        <v>1311</v>
      </c>
      <c r="J35" s="817">
        <v>10</v>
      </c>
      <c r="K35" s="818">
        <v>0.06</v>
      </c>
      <c r="L35" s="819">
        <f t="shared" si="4"/>
        <v>0.6</v>
      </c>
      <c r="M35" s="3806"/>
      <c r="N35" s="805">
        <v>137</v>
      </c>
      <c r="O35" s="820" t="s">
        <v>1312</v>
      </c>
      <c r="P35" s="817">
        <v>10</v>
      </c>
      <c r="Q35" s="818">
        <v>0.2</v>
      </c>
      <c r="R35" s="819">
        <f t="shared" si="1"/>
        <v>2</v>
      </c>
      <c r="S35" s="3806"/>
    </row>
    <row r="36" spans="1:19" ht="20.25">
      <c r="A36" s="3806"/>
      <c r="B36" s="816"/>
      <c r="C36" s="801" t="s">
        <v>545</v>
      </c>
      <c r="D36" s="817"/>
      <c r="E36" s="818"/>
      <c r="F36" s="819"/>
      <c r="G36" s="3806"/>
      <c r="H36" s="804">
        <v>78</v>
      </c>
      <c r="I36" s="820" t="s">
        <v>1313</v>
      </c>
      <c r="J36" s="817">
        <v>10</v>
      </c>
      <c r="K36" s="818">
        <v>0.05</v>
      </c>
      <c r="L36" s="819">
        <f t="shared" si="4"/>
        <v>0.5</v>
      </c>
      <c r="M36" s="3806"/>
      <c r="N36" s="805">
        <v>138</v>
      </c>
      <c r="O36" s="820" t="s">
        <v>1314</v>
      </c>
      <c r="P36" s="817">
        <v>10</v>
      </c>
      <c r="Q36" s="818">
        <v>0.15</v>
      </c>
      <c r="R36" s="819">
        <f t="shared" si="1"/>
        <v>1.5</v>
      </c>
      <c r="S36" s="3806"/>
    </row>
    <row r="37" spans="1:19" ht="20.25">
      <c r="A37" s="3806"/>
      <c r="B37" s="804">
        <v>26</v>
      </c>
      <c r="C37" s="820" t="s">
        <v>1315</v>
      </c>
      <c r="D37" s="817">
        <v>10</v>
      </c>
      <c r="E37" s="818">
        <v>8.0000000000000002E-3</v>
      </c>
      <c r="F37" s="819">
        <f t="shared" ref="F37:F54" si="5">E37*D37</f>
        <v>0.08</v>
      </c>
      <c r="G37" s="3806"/>
      <c r="H37" s="804">
        <v>79</v>
      </c>
      <c r="I37" s="820" t="s">
        <v>1316</v>
      </c>
      <c r="J37" s="817">
        <v>10</v>
      </c>
      <c r="K37" s="818">
        <v>0.04</v>
      </c>
      <c r="L37" s="819">
        <f t="shared" si="4"/>
        <v>0.4</v>
      </c>
      <c r="M37" s="3806"/>
      <c r="N37" s="816"/>
      <c r="O37" s="801" t="s">
        <v>420</v>
      </c>
      <c r="P37" s="817"/>
      <c r="Q37" s="818"/>
      <c r="R37" s="819"/>
      <c r="S37" s="3806"/>
    </row>
    <row r="38" spans="1:19" ht="15.75">
      <c r="A38" s="3806"/>
      <c r="B38" s="804">
        <v>27</v>
      </c>
      <c r="C38" s="820" t="s">
        <v>1317</v>
      </c>
      <c r="D38" s="817">
        <v>10</v>
      </c>
      <c r="E38" s="818">
        <v>0.12</v>
      </c>
      <c r="F38" s="819">
        <f t="shared" si="5"/>
        <v>1.2</v>
      </c>
      <c r="G38" s="3806"/>
      <c r="H38" s="804">
        <v>80</v>
      </c>
      <c r="I38" s="820" t="s">
        <v>1318</v>
      </c>
      <c r="J38" s="817">
        <v>12</v>
      </c>
      <c r="K38" s="818">
        <v>0.05</v>
      </c>
      <c r="L38" s="819">
        <f t="shared" si="4"/>
        <v>0.60000000000000009</v>
      </c>
      <c r="M38" s="3806"/>
      <c r="N38" s="804">
        <v>139</v>
      </c>
      <c r="O38" s="820" t="s">
        <v>1319</v>
      </c>
      <c r="P38" s="817">
        <v>10</v>
      </c>
      <c r="Q38" s="818">
        <v>0.1</v>
      </c>
      <c r="R38" s="819">
        <f t="shared" ref="R38:R49" si="6">Q38*P38</f>
        <v>1</v>
      </c>
      <c r="S38" s="3806"/>
    </row>
    <row r="39" spans="1:19" ht="15.75">
      <c r="A39" s="3806"/>
      <c r="B39" s="804">
        <v>28</v>
      </c>
      <c r="C39" s="820" t="s">
        <v>1320</v>
      </c>
      <c r="D39" s="817">
        <v>10</v>
      </c>
      <c r="E39" s="818">
        <v>1.5</v>
      </c>
      <c r="F39" s="819">
        <f t="shared" si="5"/>
        <v>15</v>
      </c>
      <c r="G39" s="3806"/>
      <c r="H39" s="804">
        <v>81</v>
      </c>
      <c r="I39" s="820" t="s">
        <v>1321</v>
      </c>
      <c r="J39" s="817">
        <v>10</v>
      </c>
      <c r="K39" s="818">
        <v>0.03</v>
      </c>
      <c r="L39" s="819">
        <f t="shared" si="4"/>
        <v>0.3</v>
      </c>
      <c r="M39" s="3806"/>
      <c r="N39" s="804">
        <v>140</v>
      </c>
      <c r="O39" s="820" t="s">
        <v>1322</v>
      </c>
      <c r="P39" s="817">
        <v>10</v>
      </c>
      <c r="Q39" s="818">
        <v>0.08</v>
      </c>
      <c r="R39" s="819">
        <f t="shared" si="6"/>
        <v>0.8</v>
      </c>
      <c r="S39" s="3806"/>
    </row>
    <row r="40" spans="1:19" ht="15.75">
      <c r="A40" s="3806"/>
      <c r="B40" s="804">
        <v>29</v>
      </c>
      <c r="C40" s="820" t="s">
        <v>1323</v>
      </c>
      <c r="D40" s="817">
        <v>10</v>
      </c>
      <c r="E40" s="818">
        <v>0.12</v>
      </c>
      <c r="F40" s="819">
        <f t="shared" si="5"/>
        <v>1.2</v>
      </c>
      <c r="G40" s="3806"/>
      <c r="H40" s="804">
        <v>82</v>
      </c>
      <c r="I40" s="820" t="s">
        <v>1324</v>
      </c>
      <c r="J40" s="817">
        <v>10</v>
      </c>
      <c r="K40" s="818">
        <v>0.05</v>
      </c>
      <c r="L40" s="819">
        <f t="shared" si="4"/>
        <v>0.5</v>
      </c>
      <c r="M40" s="3806"/>
      <c r="N40" s="804">
        <v>141</v>
      </c>
      <c r="O40" s="820" t="s">
        <v>1325</v>
      </c>
      <c r="P40" s="817">
        <v>10</v>
      </c>
      <c r="Q40" s="818">
        <v>0.26</v>
      </c>
      <c r="R40" s="819">
        <f t="shared" si="6"/>
        <v>2.6</v>
      </c>
      <c r="S40" s="3806"/>
    </row>
    <row r="41" spans="1:19" ht="15.75">
      <c r="A41" s="3806"/>
      <c r="B41" s="804">
        <v>30</v>
      </c>
      <c r="C41" s="820" t="s">
        <v>1326</v>
      </c>
      <c r="D41" s="817">
        <v>10</v>
      </c>
      <c r="E41" s="818">
        <v>3.5000000000000003E-2</v>
      </c>
      <c r="F41" s="819">
        <f t="shared" si="5"/>
        <v>0.35000000000000003</v>
      </c>
      <c r="G41" s="3806"/>
      <c r="H41" s="804">
        <v>83</v>
      </c>
      <c r="I41" s="820" t="s">
        <v>1327</v>
      </c>
      <c r="J41" s="817">
        <v>10</v>
      </c>
      <c r="K41" s="818">
        <v>0.02</v>
      </c>
      <c r="L41" s="819">
        <f t="shared" si="4"/>
        <v>0.2</v>
      </c>
      <c r="M41" s="3806"/>
      <c r="N41" s="804">
        <v>142</v>
      </c>
      <c r="O41" s="820" t="s">
        <v>1328</v>
      </c>
      <c r="P41" s="817">
        <v>10</v>
      </c>
      <c r="Q41" s="818">
        <v>0.16</v>
      </c>
      <c r="R41" s="819">
        <f t="shared" si="6"/>
        <v>1.6</v>
      </c>
      <c r="S41" s="3806"/>
    </row>
    <row r="42" spans="1:19" ht="15.75">
      <c r="A42" s="3806"/>
      <c r="B42" s="804">
        <v>31</v>
      </c>
      <c r="C42" s="820" t="s">
        <v>1329</v>
      </c>
      <c r="D42" s="817">
        <v>10</v>
      </c>
      <c r="E42" s="818">
        <v>1</v>
      </c>
      <c r="F42" s="819">
        <f t="shared" si="5"/>
        <v>10</v>
      </c>
      <c r="G42" s="3806"/>
      <c r="H42" s="804">
        <v>84</v>
      </c>
      <c r="I42" s="820" t="s">
        <v>1330</v>
      </c>
      <c r="J42" s="817">
        <v>10</v>
      </c>
      <c r="K42" s="818">
        <v>7.0000000000000007E-2</v>
      </c>
      <c r="L42" s="819">
        <f t="shared" si="4"/>
        <v>0.70000000000000007</v>
      </c>
      <c r="M42" s="3806"/>
      <c r="N42" s="804">
        <v>143</v>
      </c>
      <c r="O42" s="820" t="s">
        <v>1331</v>
      </c>
      <c r="P42" s="817">
        <v>10</v>
      </c>
      <c r="Q42" s="818">
        <v>0.43</v>
      </c>
      <c r="R42" s="819">
        <f t="shared" si="6"/>
        <v>4.3</v>
      </c>
      <c r="S42" s="3806"/>
    </row>
    <row r="43" spans="1:19" ht="15.75">
      <c r="A43" s="3806"/>
      <c r="B43" s="804">
        <v>32</v>
      </c>
      <c r="C43" s="820" t="s">
        <v>1332</v>
      </c>
      <c r="D43" s="817">
        <v>10</v>
      </c>
      <c r="E43" s="818">
        <v>6.5000000000000002E-2</v>
      </c>
      <c r="F43" s="819">
        <f t="shared" si="5"/>
        <v>0.65</v>
      </c>
      <c r="G43" s="3806"/>
      <c r="H43" s="804">
        <v>85</v>
      </c>
      <c r="I43" s="820" t="s">
        <v>1333</v>
      </c>
      <c r="J43" s="817">
        <v>10</v>
      </c>
      <c r="K43" s="818">
        <v>4.0000000000000001E-3</v>
      </c>
      <c r="L43" s="819">
        <f t="shared" si="4"/>
        <v>0.04</v>
      </c>
      <c r="M43" s="3806"/>
      <c r="N43" s="804">
        <v>144</v>
      </c>
      <c r="O43" s="820" t="s">
        <v>1334</v>
      </c>
      <c r="P43" s="817">
        <v>10</v>
      </c>
      <c r="Q43" s="818">
        <v>5.1999999999999998E-2</v>
      </c>
      <c r="R43" s="819">
        <f t="shared" si="6"/>
        <v>0.52</v>
      </c>
      <c r="S43" s="3806"/>
    </row>
    <row r="44" spans="1:19" ht="15.75">
      <c r="A44" s="3806"/>
      <c r="B44" s="804">
        <v>33</v>
      </c>
      <c r="C44" s="820" t="s">
        <v>1335</v>
      </c>
      <c r="D44" s="817">
        <v>10</v>
      </c>
      <c r="E44" s="818">
        <v>1.5</v>
      </c>
      <c r="F44" s="819">
        <f t="shared" si="5"/>
        <v>15</v>
      </c>
      <c r="G44" s="3806"/>
      <c r="H44" s="804">
        <v>86</v>
      </c>
      <c r="I44" s="820" t="s">
        <v>1336</v>
      </c>
      <c r="J44" s="817">
        <v>10</v>
      </c>
      <c r="K44" s="818">
        <v>0.24</v>
      </c>
      <c r="L44" s="819">
        <f t="shared" si="4"/>
        <v>2.4</v>
      </c>
      <c r="M44" s="3806"/>
      <c r="N44" s="804">
        <v>145</v>
      </c>
      <c r="O44" s="820" t="s">
        <v>1337</v>
      </c>
      <c r="P44" s="817">
        <v>10</v>
      </c>
      <c r="Q44" s="818">
        <v>0.11799999999999999</v>
      </c>
      <c r="R44" s="819">
        <f t="shared" si="6"/>
        <v>1.18</v>
      </c>
      <c r="S44" s="3806"/>
    </row>
    <row r="45" spans="1:19" ht="15.75">
      <c r="A45" s="3806"/>
      <c r="B45" s="804">
        <v>34</v>
      </c>
      <c r="C45" s="820" t="s">
        <v>1338</v>
      </c>
      <c r="D45" s="817">
        <v>10</v>
      </c>
      <c r="E45" s="818">
        <v>2</v>
      </c>
      <c r="F45" s="819">
        <f t="shared" si="5"/>
        <v>20</v>
      </c>
      <c r="G45" s="3806"/>
      <c r="H45" s="804">
        <v>87</v>
      </c>
      <c r="I45" s="820" t="s">
        <v>1339</v>
      </c>
      <c r="J45" s="817">
        <v>10</v>
      </c>
      <c r="K45" s="818">
        <v>0.14000000000000001</v>
      </c>
      <c r="L45" s="819">
        <f t="shared" si="4"/>
        <v>1.4000000000000001</v>
      </c>
      <c r="M45" s="3806"/>
      <c r="N45" s="804">
        <v>146</v>
      </c>
      <c r="O45" s="820" t="s">
        <v>1340</v>
      </c>
      <c r="P45" s="817">
        <v>10</v>
      </c>
      <c r="Q45" s="818">
        <v>0.11</v>
      </c>
      <c r="R45" s="819">
        <f t="shared" si="6"/>
        <v>1.1000000000000001</v>
      </c>
      <c r="S45" s="3806"/>
    </row>
    <row r="46" spans="1:19" ht="20.25">
      <c r="A46" s="3806"/>
      <c r="B46" s="804">
        <v>35</v>
      </c>
      <c r="C46" s="820" t="s">
        <v>1341</v>
      </c>
      <c r="D46" s="817">
        <v>10</v>
      </c>
      <c r="E46" s="818">
        <v>0.08</v>
      </c>
      <c r="F46" s="819">
        <f t="shared" si="5"/>
        <v>0.8</v>
      </c>
      <c r="G46" s="3806"/>
      <c r="H46" s="816"/>
      <c r="I46" s="802" t="s">
        <v>12</v>
      </c>
      <c r="J46" s="817"/>
      <c r="K46" s="818"/>
      <c r="L46" s="819"/>
      <c r="M46" s="3806"/>
      <c r="N46" s="804">
        <v>147</v>
      </c>
      <c r="O46" s="820" t="s">
        <v>1342</v>
      </c>
      <c r="P46" s="817">
        <v>10</v>
      </c>
      <c r="Q46" s="818">
        <v>0.05</v>
      </c>
      <c r="R46" s="819">
        <f t="shared" si="6"/>
        <v>0.5</v>
      </c>
      <c r="S46" s="3806"/>
    </row>
    <row r="47" spans="1:19" ht="15.75">
      <c r="A47" s="3806"/>
      <c r="B47" s="804">
        <v>36</v>
      </c>
      <c r="C47" s="820" t="s">
        <v>1343</v>
      </c>
      <c r="D47" s="817">
        <v>10</v>
      </c>
      <c r="E47" s="818">
        <v>7.0000000000000007E-2</v>
      </c>
      <c r="F47" s="819">
        <f t="shared" si="5"/>
        <v>0.70000000000000007</v>
      </c>
      <c r="G47" s="3806"/>
      <c r="H47" s="805">
        <v>88</v>
      </c>
      <c r="I47" s="820" t="s">
        <v>1344</v>
      </c>
      <c r="J47" s="817">
        <v>10</v>
      </c>
      <c r="K47" s="818">
        <v>0.4</v>
      </c>
      <c r="L47" s="819">
        <f t="shared" ref="L47:L71" si="7">K47*J47</f>
        <v>4</v>
      </c>
      <c r="M47" s="3806"/>
      <c r="N47" s="804">
        <v>148</v>
      </c>
      <c r="O47" s="820" t="s">
        <v>1345</v>
      </c>
      <c r="P47" s="817">
        <v>10</v>
      </c>
      <c r="Q47" s="818">
        <v>0.05</v>
      </c>
      <c r="R47" s="819">
        <f t="shared" si="6"/>
        <v>0.5</v>
      </c>
      <c r="S47" s="3806"/>
    </row>
    <row r="48" spans="1:19" ht="15.75">
      <c r="A48" s="3806"/>
      <c r="B48" s="804">
        <v>37</v>
      </c>
      <c r="C48" s="820" t="s">
        <v>1346</v>
      </c>
      <c r="D48" s="817">
        <v>10</v>
      </c>
      <c r="E48" s="818">
        <v>2</v>
      </c>
      <c r="F48" s="819">
        <f t="shared" si="5"/>
        <v>20</v>
      </c>
      <c r="G48" s="3806"/>
      <c r="H48" s="805">
        <v>89</v>
      </c>
      <c r="I48" s="820" t="s">
        <v>1347</v>
      </c>
      <c r="J48" s="817">
        <v>10</v>
      </c>
      <c r="K48" s="818">
        <v>0.12</v>
      </c>
      <c r="L48" s="819">
        <f t="shared" si="7"/>
        <v>1.2</v>
      </c>
      <c r="M48" s="3806"/>
      <c r="N48" s="804">
        <v>149</v>
      </c>
      <c r="O48" s="820" t="s">
        <v>1348</v>
      </c>
      <c r="P48" s="817">
        <v>10</v>
      </c>
      <c r="Q48" s="818">
        <v>0.25</v>
      </c>
      <c r="R48" s="819">
        <f t="shared" si="6"/>
        <v>2.5</v>
      </c>
      <c r="S48" s="3806"/>
    </row>
    <row r="49" spans="1:19" ht="15.75">
      <c r="A49" s="3806"/>
      <c r="B49" s="804">
        <v>38</v>
      </c>
      <c r="C49" s="820" t="s">
        <v>1349</v>
      </c>
      <c r="D49" s="817">
        <v>10</v>
      </c>
      <c r="E49" s="818">
        <v>0.2</v>
      </c>
      <c r="F49" s="819">
        <f t="shared" si="5"/>
        <v>2</v>
      </c>
      <c r="G49" s="3806"/>
      <c r="H49" s="805">
        <v>90</v>
      </c>
      <c r="I49" s="820" t="s">
        <v>1350</v>
      </c>
      <c r="J49" s="817">
        <v>10</v>
      </c>
      <c r="K49" s="818">
        <v>1</v>
      </c>
      <c r="L49" s="819">
        <f t="shared" si="7"/>
        <v>10</v>
      </c>
      <c r="M49" s="3806"/>
      <c r="N49" s="804">
        <v>150</v>
      </c>
      <c r="O49" s="820" t="s">
        <v>1351</v>
      </c>
      <c r="P49" s="817">
        <v>10</v>
      </c>
      <c r="Q49" s="818">
        <v>3.5</v>
      </c>
      <c r="R49" s="819">
        <f t="shared" si="6"/>
        <v>35</v>
      </c>
      <c r="S49" s="3806"/>
    </row>
    <row r="50" spans="1:19" ht="20.25">
      <c r="A50" s="3806"/>
      <c r="B50" s="804">
        <v>39</v>
      </c>
      <c r="C50" s="820" t="s">
        <v>1352</v>
      </c>
      <c r="D50" s="817">
        <v>10</v>
      </c>
      <c r="E50" s="818">
        <v>0.12</v>
      </c>
      <c r="F50" s="819">
        <f t="shared" si="5"/>
        <v>1.2</v>
      </c>
      <c r="G50" s="3806"/>
      <c r="H50" s="805">
        <v>91</v>
      </c>
      <c r="I50" s="820" t="s">
        <v>1353</v>
      </c>
      <c r="J50" s="817">
        <v>10</v>
      </c>
      <c r="K50" s="818">
        <v>0.2</v>
      </c>
      <c r="L50" s="819">
        <f t="shared" si="7"/>
        <v>2</v>
      </c>
      <c r="M50" s="3806"/>
      <c r="N50" s="816"/>
      <c r="O50" s="802" t="s">
        <v>579</v>
      </c>
      <c r="P50" s="817"/>
      <c r="Q50" s="818"/>
      <c r="R50" s="819"/>
      <c r="S50" s="3806"/>
    </row>
    <row r="51" spans="1:19" ht="15.75">
      <c r="A51" s="3806"/>
      <c r="B51" s="804">
        <v>40</v>
      </c>
      <c r="C51" s="820" t="s">
        <v>1354</v>
      </c>
      <c r="D51" s="817">
        <v>10</v>
      </c>
      <c r="E51" s="818">
        <v>0.35</v>
      </c>
      <c r="F51" s="819">
        <f t="shared" si="5"/>
        <v>3.5</v>
      </c>
      <c r="G51" s="3806"/>
      <c r="H51" s="805">
        <v>92</v>
      </c>
      <c r="I51" s="820" t="s">
        <v>1355</v>
      </c>
      <c r="J51" s="817">
        <v>10</v>
      </c>
      <c r="K51" s="818">
        <v>0.04</v>
      </c>
      <c r="L51" s="819">
        <f t="shared" si="7"/>
        <v>0.4</v>
      </c>
      <c r="M51" s="3806"/>
      <c r="N51" s="805">
        <v>151</v>
      </c>
      <c r="O51" s="820" t="s">
        <v>1356</v>
      </c>
      <c r="P51" s="817">
        <v>10</v>
      </c>
      <c r="Q51" s="818">
        <v>2.2000000000000002</v>
      </c>
      <c r="R51" s="819">
        <f t="shared" ref="R51:R61" si="8">Q51*P51</f>
        <v>22</v>
      </c>
      <c r="S51" s="3806"/>
    </row>
    <row r="52" spans="1:19" ht="15.75">
      <c r="A52" s="3806"/>
      <c r="B52" s="804">
        <v>41</v>
      </c>
      <c r="C52" s="820" t="s">
        <v>1357</v>
      </c>
      <c r="D52" s="817">
        <v>10</v>
      </c>
      <c r="E52" s="818">
        <v>0.2</v>
      </c>
      <c r="F52" s="819">
        <f t="shared" si="5"/>
        <v>2</v>
      </c>
      <c r="G52" s="3806"/>
      <c r="H52" s="805">
        <v>93</v>
      </c>
      <c r="I52" s="820" t="s">
        <v>1358</v>
      </c>
      <c r="J52" s="817">
        <v>10</v>
      </c>
      <c r="K52" s="818">
        <v>0.15</v>
      </c>
      <c r="L52" s="819">
        <f t="shared" si="7"/>
        <v>1.5</v>
      </c>
      <c r="M52" s="3806"/>
      <c r="N52" s="805">
        <v>152</v>
      </c>
      <c r="O52" s="820" t="s">
        <v>1359</v>
      </c>
      <c r="P52" s="817">
        <v>10</v>
      </c>
      <c r="Q52" s="818">
        <v>2</v>
      </c>
      <c r="R52" s="819">
        <f t="shared" si="8"/>
        <v>20</v>
      </c>
      <c r="S52" s="3806"/>
    </row>
    <row r="53" spans="1:19" ht="15.75">
      <c r="A53" s="3806"/>
      <c r="B53" s="804">
        <v>42</v>
      </c>
      <c r="C53" s="820" t="s">
        <v>1360</v>
      </c>
      <c r="D53" s="817">
        <v>10</v>
      </c>
      <c r="E53" s="818">
        <v>5.0000000000000001E-3</v>
      </c>
      <c r="F53" s="819">
        <f t="shared" si="5"/>
        <v>0.05</v>
      </c>
      <c r="G53" s="3806"/>
      <c r="H53" s="805">
        <v>94</v>
      </c>
      <c r="I53" s="820" t="s">
        <v>1361</v>
      </c>
      <c r="J53" s="817">
        <v>10</v>
      </c>
      <c r="K53" s="818">
        <v>0.15</v>
      </c>
      <c r="L53" s="819">
        <f t="shared" si="7"/>
        <v>1.5</v>
      </c>
      <c r="M53" s="3806"/>
      <c r="N53" s="805">
        <v>153</v>
      </c>
      <c r="O53" s="820" t="s">
        <v>1362</v>
      </c>
      <c r="P53" s="817">
        <v>10</v>
      </c>
      <c r="Q53" s="818">
        <v>0.3</v>
      </c>
      <c r="R53" s="819">
        <f t="shared" si="8"/>
        <v>3</v>
      </c>
      <c r="S53" s="3806"/>
    </row>
    <row r="54" spans="1:19" ht="15.75">
      <c r="A54" s="3806"/>
      <c r="B54" s="804">
        <v>43</v>
      </c>
      <c r="C54" s="820" t="s">
        <v>1363</v>
      </c>
      <c r="D54" s="817">
        <v>10</v>
      </c>
      <c r="E54" s="818">
        <v>0.01</v>
      </c>
      <c r="F54" s="819">
        <f t="shared" si="5"/>
        <v>0.1</v>
      </c>
      <c r="G54" s="3806"/>
      <c r="H54" s="805">
        <v>95</v>
      </c>
      <c r="I54" s="820" t="s">
        <v>1364</v>
      </c>
      <c r="J54" s="817">
        <v>10</v>
      </c>
      <c r="K54" s="818">
        <v>0.2</v>
      </c>
      <c r="L54" s="819">
        <f t="shared" si="7"/>
        <v>2</v>
      </c>
      <c r="M54" s="3806"/>
      <c r="N54" s="805">
        <v>154</v>
      </c>
      <c r="O54" s="820" t="s">
        <v>1365</v>
      </c>
      <c r="P54" s="817">
        <v>10</v>
      </c>
      <c r="Q54" s="818">
        <v>0.9</v>
      </c>
      <c r="R54" s="819">
        <f t="shared" si="8"/>
        <v>9</v>
      </c>
      <c r="S54" s="3806"/>
    </row>
    <row r="55" spans="1:19" ht="20.25">
      <c r="A55" s="3806"/>
      <c r="B55" s="804"/>
      <c r="C55" s="802" t="s">
        <v>418</v>
      </c>
      <c r="D55" s="817"/>
      <c r="E55" s="818"/>
      <c r="F55" s="819"/>
      <c r="G55" s="3806"/>
      <c r="H55" s="805">
        <v>96</v>
      </c>
      <c r="I55" s="820" t="s">
        <v>1366</v>
      </c>
      <c r="J55" s="817">
        <v>10</v>
      </c>
      <c r="K55" s="818">
        <v>0.14000000000000001</v>
      </c>
      <c r="L55" s="819">
        <f t="shared" si="7"/>
        <v>1.4000000000000001</v>
      </c>
      <c r="M55" s="3806"/>
      <c r="N55" s="805">
        <v>155</v>
      </c>
      <c r="O55" s="820" t="s">
        <v>1367</v>
      </c>
      <c r="P55" s="817">
        <v>10</v>
      </c>
      <c r="Q55" s="818">
        <v>3.5</v>
      </c>
      <c r="R55" s="819">
        <f t="shared" si="8"/>
        <v>35</v>
      </c>
      <c r="S55" s="3806"/>
    </row>
    <row r="56" spans="1:19" ht="15.75">
      <c r="A56" s="3806"/>
      <c r="B56" s="805">
        <v>44</v>
      </c>
      <c r="C56" s="820" t="s">
        <v>1368</v>
      </c>
      <c r="D56" s="817">
        <v>10</v>
      </c>
      <c r="E56" s="818">
        <v>0.6</v>
      </c>
      <c r="F56" s="819">
        <f>E56*D56</f>
        <v>6</v>
      </c>
      <c r="G56" s="3806"/>
      <c r="H56" s="805">
        <v>97</v>
      </c>
      <c r="I56" s="820" t="s">
        <v>1369</v>
      </c>
      <c r="J56" s="817">
        <v>10</v>
      </c>
      <c r="K56" s="818">
        <v>0.1</v>
      </c>
      <c r="L56" s="819">
        <f t="shared" si="7"/>
        <v>1</v>
      </c>
      <c r="M56" s="3806"/>
      <c r="N56" s="805">
        <v>156</v>
      </c>
      <c r="O56" s="820" t="s">
        <v>1370</v>
      </c>
      <c r="P56" s="817">
        <v>10</v>
      </c>
      <c r="Q56" s="818">
        <v>1.2</v>
      </c>
      <c r="R56" s="819">
        <f t="shared" si="8"/>
        <v>12</v>
      </c>
      <c r="S56" s="3806"/>
    </row>
    <row r="57" spans="1:19" ht="20.25">
      <c r="A57" s="3806"/>
      <c r="B57" s="805"/>
      <c r="C57" s="801" t="s">
        <v>416</v>
      </c>
      <c r="D57" s="817"/>
      <c r="E57" s="818"/>
      <c r="F57" s="819"/>
      <c r="G57" s="3806"/>
      <c r="H57" s="805">
        <v>98</v>
      </c>
      <c r="I57" s="820" t="s">
        <v>1371</v>
      </c>
      <c r="J57" s="817">
        <v>10</v>
      </c>
      <c r="K57" s="818">
        <v>0.15</v>
      </c>
      <c r="L57" s="819">
        <f t="shared" si="7"/>
        <v>1.5</v>
      </c>
      <c r="M57" s="3806"/>
      <c r="N57" s="805">
        <v>157</v>
      </c>
      <c r="O57" s="820" t="s">
        <v>1372</v>
      </c>
      <c r="P57" s="817">
        <v>10</v>
      </c>
      <c r="Q57" s="818">
        <v>3.1</v>
      </c>
      <c r="R57" s="819">
        <f t="shared" si="8"/>
        <v>31</v>
      </c>
      <c r="S57" s="3806"/>
    </row>
    <row r="58" spans="1:19" ht="15.75">
      <c r="A58" s="3806"/>
      <c r="B58" s="804">
        <v>45</v>
      </c>
      <c r="C58" s="820" t="s">
        <v>1373</v>
      </c>
      <c r="D58" s="817">
        <v>10</v>
      </c>
      <c r="E58" s="818">
        <v>0.2</v>
      </c>
      <c r="F58" s="819">
        <f>E58*D58</f>
        <v>2</v>
      </c>
      <c r="G58" s="3806"/>
      <c r="H58" s="805">
        <v>99</v>
      </c>
      <c r="I58" s="820" t="s">
        <v>1374</v>
      </c>
      <c r="J58" s="817">
        <v>10</v>
      </c>
      <c r="K58" s="818">
        <v>0.1</v>
      </c>
      <c r="L58" s="819">
        <f t="shared" si="7"/>
        <v>1</v>
      </c>
      <c r="M58" s="3806"/>
      <c r="N58" s="805">
        <v>158</v>
      </c>
      <c r="O58" s="820" t="s">
        <v>1375</v>
      </c>
      <c r="P58" s="817">
        <v>10</v>
      </c>
      <c r="Q58" s="818">
        <v>2.65</v>
      </c>
      <c r="R58" s="819">
        <f t="shared" si="8"/>
        <v>26.5</v>
      </c>
      <c r="S58" s="3806"/>
    </row>
    <row r="59" spans="1:19" ht="15.75">
      <c r="A59" s="3806"/>
      <c r="B59" s="804">
        <v>46</v>
      </c>
      <c r="C59" s="820" t="s">
        <v>1376</v>
      </c>
      <c r="D59" s="817">
        <v>10</v>
      </c>
      <c r="E59" s="818">
        <v>2.5000000000000001E-2</v>
      </c>
      <c r="F59" s="819">
        <f>E59*D59</f>
        <v>0.25</v>
      </c>
      <c r="G59" s="3806"/>
      <c r="H59" s="805">
        <v>100</v>
      </c>
      <c r="I59" s="820" t="s">
        <v>1377</v>
      </c>
      <c r="J59" s="817">
        <v>10</v>
      </c>
      <c r="K59" s="818">
        <v>0.2</v>
      </c>
      <c r="L59" s="819">
        <f t="shared" si="7"/>
        <v>2</v>
      </c>
      <c r="M59" s="3806"/>
      <c r="N59" s="805">
        <v>159</v>
      </c>
      <c r="O59" s="820" t="s">
        <v>1378</v>
      </c>
      <c r="P59" s="817">
        <v>10</v>
      </c>
      <c r="Q59" s="818">
        <v>0.75</v>
      </c>
      <c r="R59" s="819">
        <f t="shared" si="8"/>
        <v>7.5</v>
      </c>
      <c r="S59" s="3806"/>
    </row>
    <row r="60" spans="1:19" ht="15.75">
      <c r="A60" s="3806"/>
      <c r="B60" s="804">
        <v>47</v>
      </c>
      <c r="C60" s="820" t="s">
        <v>1379</v>
      </c>
      <c r="D60" s="817">
        <v>10</v>
      </c>
      <c r="E60" s="818">
        <v>1.7999999999999999E-2</v>
      </c>
      <c r="F60" s="819">
        <f>E60*D60</f>
        <v>0.18</v>
      </c>
      <c r="G60" s="3806"/>
      <c r="H60" s="805">
        <v>101</v>
      </c>
      <c r="I60" s="820" t="s">
        <v>1380</v>
      </c>
      <c r="J60" s="817">
        <v>10</v>
      </c>
      <c r="K60" s="818">
        <v>0.12</v>
      </c>
      <c r="L60" s="819">
        <f t="shared" si="7"/>
        <v>1.2</v>
      </c>
      <c r="M60" s="3806"/>
      <c r="N60" s="805">
        <v>160</v>
      </c>
      <c r="O60" s="820" t="s">
        <v>1381</v>
      </c>
      <c r="P60" s="817">
        <v>10</v>
      </c>
      <c r="Q60" s="818">
        <v>0.35</v>
      </c>
      <c r="R60" s="819">
        <f t="shared" si="8"/>
        <v>3.5</v>
      </c>
      <c r="S60" s="3806"/>
    </row>
    <row r="61" spans="1:19" ht="15.75">
      <c r="A61" s="3806"/>
      <c r="B61" s="804">
        <v>48</v>
      </c>
      <c r="C61" s="820" t="s">
        <v>1382</v>
      </c>
      <c r="D61" s="817">
        <v>10</v>
      </c>
      <c r="E61" s="818">
        <v>0.01</v>
      </c>
      <c r="F61" s="819">
        <f>E61*D61</f>
        <v>0.1</v>
      </c>
      <c r="G61" s="3806"/>
      <c r="H61" s="805">
        <v>102</v>
      </c>
      <c r="I61" s="820" t="s">
        <v>1383</v>
      </c>
      <c r="J61" s="817">
        <v>10</v>
      </c>
      <c r="K61" s="818">
        <v>0.08</v>
      </c>
      <c r="L61" s="819">
        <f t="shared" si="7"/>
        <v>0.8</v>
      </c>
      <c r="M61" s="3806"/>
      <c r="N61" s="805">
        <v>161</v>
      </c>
      <c r="O61" s="820" t="s">
        <v>1384</v>
      </c>
      <c r="P61" s="817">
        <v>10</v>
      </c>
      <c r="Q61" s="818">
        <v>6.2</v>
      </c>
      <c r="R61" s="819">
        <f t="shared" si="8"/>
        <v>62</v>
      </c>
      <c r="S61" s="3806"/>
    </row>
    <row r="62" spans="1:19" ht="15.75">
      <c r="A62" s="3806"/>
      <c r="B62" s="804">
        <v>49</v>
      </c>
      <c r="C62" s="820" t="s">
        <v>1385</v>
      </c>
      <c r="D62" s="817">
        <v>10</v>
      </c>
      <c r="E62" s="818">
        <v>3.5000000000000003E-2</v>
      </c>
      <c r="F62" s="819">
        <f>E62*D62</f>
        <v>0.35000000000000003</v>
      </c>
      <c r="G62" s="3806"/>
      <c r="H62" s="805">
        <v>103</v>
      </c>
      <c r="I62" s="820" t="s">
        <v>1386</v>
      </c>
      <c r="J62" s="817">
        <v>10</v>
      </c>
      <c r="K62" s="818">
        <v>0.22500000000000001</v>
      </c>
      <c r="L62" s="819">
        <f t="shared" si="7"/>
        <v>2.25</v>
      </c>
      <c r="M62" s="3806"/>
      <c r="P62" s="821"/>
      <c r="Q62" s="821"/>
      <c r="R62" s="821"/>
      <c r="S62" s="3806"/>
    </row>
    <row r="63" spans="1:19" ht="20.25">
      <c r="A63" s="3806"/>
      <c r="B63" s="816"/>
      <c r="C63" s="802" t="s">
        <v>11</v>
      </c>
      <c r="D63" s="817"/>
      <c r="E63" s="818"/>
      <c r="F63" s="819"/>
      <c r="G63" s="3806"/>
      <c r="H63" s="805">
        <v>104</v>
      </c>
      <c r="I63" s="820" t="s">
        <v>1387</v>
      </c>
      <c r="J63" s="817">
        <v>10</v>
      </c>
      <c r="K63" s="818">
        <v>0.22500000000000001</v>
      </c>
      <c r="L63" s="819">
        <f t="shared" si="7"/>
        <v>2.25</v>
      </c>
      <c r="M63" s="3806"/>
      <c r="P63" s="821"/>
      <c r="Q63" s="821"/>
      <c r="R63" s="821"/>
      <c r="S63" s="3806"/>
    </row>
    <row r="64" spans="1:19" ht="15.75">
      <c r="A64" s="3806"/>
      <c r="B64" s="805">
        <v>50</v>
      </c>
      <c r="C64" s="820" t="s">
        <v>1388</v>
      </c>
      <c r="D64" s="817">
        <v>10</v>
      </c>
      <c r="E64" s="818">
        <v>3.0000000000000001E-3</v>
      </c>
      <c r="F64" s="819">
        <f t="shared" ref="F64:F69" si="9">E64*D64</f>
        <v>0.03</v>
      </c>
      <c r="G64" s="3806"/>
      <c r="H64" s="805">
        <v>105</v>
      </c>
      <c r="I64" s="820" t="s">
        <v>1389</v>
      </c>
      <c r="J64" s="817">
        <v>10</v>
      </c>
      <c r="K64" s="818">
        <v>0.75</v>
      </c>
      <c r="L64" s="819">
        <f t="shared" si="7"/>
        <v>7.5</v>
      </c>
      <c r="M64" s="3806"/>
      <c r="P64" s="821"/>
      <c r="Q64" s="821"/>
      <c r="R64" s="821"/>
      <c r="S64" s="3806"/>
    </row>
    <row r="65" spans="1:19" ht="15.75">
      <c r="A65" s="3806"/>
      <c r="B65" s="805">
        <v>51</v>
      </c>
      <c r="C65" s="820" t="s">
        <v>1390</v>
      </c>
      <c r="D65" s="817">
        <v>10</v>
      </c>
      <c r="E65" s="818">
        <v>8.0000000000000002E-3</v>
      </c>
      <c r="F65" s="819">
        <f t="shared" si="9"/>
        <v>0.08</v>
      </c>
      <c r="G65" s="3806"/>
      <c r="H65" s="805">
        <v>106</v>
      </c>
      <c r="I65" s="820" t="s">
        <v>1391</v>
      </c>
      <c r="J65" s="817">
        <v>10</v>
      </c>
      <c r="K65" s="818">
        <v>8.6</v>
      </c>
      <c r="L65" s="819">
        <f t="shared" si="7"/>
        <v>86</v>
      </c>
      <c r="M65" s="3806"/>
      <c r="P65" s="821"/>
      <c r="Q65" s="821"/>
      <c r="R65" s="821"/>
      <c r="S65" s="3806"/>
    </row>
    <row r="66" spans="1:19" ht="15.75">
      <c r="A66" s="3806"/>
      <c r="B66" s="805">
        <v>52</v>
      </c>
      <c r="C66" s="820" t="s">
        <v>1392</v>
      </c>
      <c r="D66" s="817">
        <v>10</v>
      </c>
      <c r="E66" s="818">
        <v>0.1</v>
      </c>
      <c r="F66" s="819">
        <f t="shared" si="9"/>
        <v>1</v>
      </c>
      <c r="G66" s="3806"/>
      <c r="H66" s="805">
        <v>107</v>
      </c>
      <c r="I66" s="820" t="s">
        <v>1393</v>
      </c>
      <c r="J66" s="817">
        <v>10</v>
      </c>
      <c r="K66" s="818">
        <v>11.5</v>
      </c>
      <c r="L66" s="819">
        <f t="shared" si="7"/>
        <v>115</v>
      </c>
      <c r="M66" s="3806"/>
      <c r="P66" s="821"/>
      <c r="Q66" s="821"/>
      <c r="R66" s="821"/>
      <c r="S66" s="3806"/>
    </row>
    <row r="67" spans="1:19" ht="15.75">
      <c r="A67" s="3806"/>
      <c r="B67" s="805">
        <v>53</v>
      </c>
      <c r="C67" s="820" t="s">
        <v>1394</v>
      </c>
      <c r="D67" s="817">
        <v>10</v>
      </c>
      <c r="E67" s="818">
        <v>0.1</v>
      </c>
      <c r="F67" s="819">
        <f t="shared" si="9"/>
        <v>1</v>
      </c>
      <c r="G67" s="3806"/>
      <c r="H67" s="805">
        <v>108</v>
      </c>
      <c r="I67" s="820" t="s">
        <v>1395</v>
      </c>
      <c r="J67" s="817">
        <v>10</v>
      </c>
      <c r="K67" s="818">
        <v>3.7</v>
      </c>
      <c r="L67" s="819">
        <f t="shared" si="7"/>
        <v>37</v>
      </c>
      <c r="M67" s="3806"/>
      <c r="P67" s="821"/>
      <c r="Q67" s="821"/>
      <c r="R67" s="821"/>
      <c r="S67" s="3806"/>
    </row>
    <row r="68" spans="1:19" ht="15.75">
      <c r="A68" s="3806"/>
      <c r="B68" s="805">
        <v>54</v>
      </c>
      <c r="C68" s="820" t="s">
        <v>1396</v>
      </c>
      <c r="D68" s="817">
        <v>10</v>
      </c>
      <c r="E68" s="818">
        <v>0.13500000000000001</v>
      </c>
      <c r="F68" s="819">
        <f t="shared" si="9"/>
        <v>1.35</v>
      </c>
      <c r="G68" s="3806"/>
      <c r="H68" s="805">
        <v>109</v>
      </c>
      <c r="I68" s="820" t="s">
        <v>1397</v>
      </c>
      <c r="J68" s="817">
        <v>10</v>
      </c>
      <c r="K68" s="818">
        <v>0.17</v>
      </c>
      <c r="L68" s="819">
        <f t="shared" si="7"/>
        <v>1.7000000000000002</v>
      </c>
      <c r="M68" s="3806"/>
      <c r="S68" s="3806"/>
    </row>
    <row r="69" spans="1:19" ht="15.75">
      <c r="A69" s="3806"/>
      <c r="B69" s="805">
        <v>55</v>
      </c>
      <c r="C69" s="820" t="s">
        <v>1398</v>
      </c>
      <c r="D69" s="817">
        <v>10</v>
      </c>
      <c r="E69" s="818">
        <v>1.2E-2</v>
      </c>
      <c r="F69" s="819">
        <f t="shared" si="9"/>
        <v>0.12</v>
      </c>
      <c r="G69" s="3806"/>
      <c r="H69" s="805">
        <v>110</v>
      </c>
      <c r="I69" s="820" t="s">
        <v>1399</v>
      </c>
      <c r="J69" s="817">
        <v>10</v>
      </c>
      <c r="K69" s="818">
        <v>1</v>
      </c>
      <c r="L69" s="819">
        <f t="shared" si="7"/>
        <v>10</v>
      </c>
      <c r="M69" s="3806"/>
      <c r="S69" s="3806"/>
    </row>
    <row r="70" spans="1:19" ht="15.75">
      <c r="A70" s="3806"/>
      <c r="D70" s="821"/>
      <c r="E70" s="821"/>
      <c r="F70" s="821"/>
      <c r="G70" s="3806"/>
      <c r="H70" s="805">
        <v>111</v>
      </c>
      <c r="I70" s="820" t="s">
        <v>1400</v>
      </c>
      <c r="J70" s="817">
        <v>10</v>
      </c>
      <c r="K70" s="818">
        <v>1.5</v>
      </c>
      <c r="L70" s="819">
        <f t="shared" si="7"/>
        <v>15</v>
      </c>
      <c r="M70" s="3806"/>
      <c r="S70" s="3806"/>
    </row>
    <row r="71" spans="1:19" ht="15.75">
      <c r="A71" s="3806"/>
      <c r="D71" s="821"/>
      <c r="E71" s="821"/>
      <c r="F71" s="821"/>
      <c r="G71" s="3806"/>
      <c r="H71" s="805">
        <v>112</v>
      </c>
      <c r="I71" s="820" t="s">
        <v>1401</v>
      </c>
      <c r="J71" s="817">
        <v>10</v>
      </c>
      <c r="K71" s="818">
        <v>1.4999999999999999E-2</v>
      </c>
      <c r="L71" s="819">
        <f t="shared" si="7"/>
        <v>0.15</v>
      </c>
      <c r="M71" s="3806"/>
      <c r="S71" s="3806"/>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7F99-93C4-42CB-9F44-F90A46238542}">
  <dimension ref="A1:AX131"/>
  <sheetViews>
    <sheetView showZeros="0" showWhiteSpace="0" zoomScaleNormal="100" zoomScalePageLayoutView="58" workbookViewId="0">
      <selection activeCell="I19" sqref="I19"/>
    </sheetView>
  </sheetViews>
  <sheetFormatPr baseColWidth="10" defaultRowHeight="15"/>
  <cols>
    <col min="1" max="1" width="3.7109375" style="800" customWidth="1"/>
    <col min="2" max="2" width="5.42578125" style="806" customWidth="1"/>
    <col min="3" max="3" width="29.85546875" style="806" customWidth="1"/>
    <col min="4" max="4" width="5.42578125" style="806" customWidth="1"/>
    <col min="5" max="5" width="35.5703125" style="806" customWidth="1"/>
    <col min="6" max="6" width="5.42578125" style="806" customWidth="1"/>
    <col min="7" max="7" width="33.28515625" style="806" customWidth="1"/>
    <col min="8" max="8" width="5.42578125" style="806" customWidth="1"/>
    <col min="9" max="9" width="32.28515625" style="806" customWidth="1"/>
    <col min="10" max="10" width="3.42578125" style="806" customWidth="1"/>
    <col min="11" max="11" width="4.140625" style="806" customWidth="1"/>
    <col min="12" max="12" width="5.42578125" style="806" customWidth="1"/>
    <col min="13" max="13" width="20.28515625" style="806" customWidth="1"/>
    <col min="14" max="14" width="5.42578125" style="806" customWidth="1"/>
    <col min="15" max="15" width="18.7109375" style="806" customWidth="1"/>
    <col min="16" max="16" width="5.42578125" style="806" customWidth="1"/>
    <col min="17" max="17" width="18.85546875" style="806" customWidth="1"/>
    <col min="18" max="18" width="5.42578125" style="806" customWidth="1"/>
    <col min="19" max="19" width="16.28515625" style="806" customWidth="1"/>
    <col min="20" max="20" width="2.85546875" style="806" customWidth="1"/>
    <col min="21" max="21" width="5.42578125" style="800" customWidth="1"/>
    <col min="22" max="22" width="4.7109375" style="800" customWidth="1"/>
    <col min="23" max="23" width="34.140625" style="800" customWidth="1"/>
    <col min="24" max="24" width="5.7109375" style="800" customWidth="1"/>
    <col min="25" max="25" width="25.7109375" style="800" customWidth="1"/>
    <col min="26" max="26" width="5.5703125" style="800" bestFit="1" customWidth="1"/>
    <col min="27" max="27" width="27.42578125" style="800" customWidth="1"/>
    <col min="28" max="28" width="5.5703125" style="800" bestFit="1" customWidth="1"/>
    <col min="29" max="29" width="36.7109375" style="800" customWidth="1"/>
    <col min="30" max="30" width="5.5703125" style="800" bestFit="1" customWidth="1"/>
    <col min="31" max="31" width="34" style="800" customWidth="1"/>
    <col min="32" max="32" width="5.5703125" style="800" bestFit="1" customWidth="1"/>
    <col min="33" max="33" width="25.7109375" style="800" customWidth="1"/>
    <col min="34" max="40" width="11.42578125" style="800"/>
    <col min="41" max="41" width="11.42578125" style="1580"/>
    <col min="42" max="42" width="168.42578125" style="1580" customWidth="1"/>
    <col min="43" max="43" width="11.42578125" style="800"/>
    <col min="44" max="44" width="4.7109375" style="2300" customWidth="1"/>
    <col min="45" max="45" width="40.7109375" style="2300" customWidth="1"/>
    <col min="46" max="46" width="12.7109375" style="2300" customWidth="1"/>
    <col min="47" max="47" width="4.85546875" style="2300" customWidth="1"/>
    <col min="48" max="48" width="4.7109375" style="2300" customWidth="1"/>
    <col min="49" max="49" width="40.7109375" style="2300" customWidth="1"/>
    <col min="50" max="50" width="12.7109375" style="2300" customWidth="1"/>
    <col min="51" max="254" width="11.42578125" style="800"/>
    <col min="255" max="255" width="5.42578125" style="800" customWidth="1"/>
    <col min="256" max="256" width="43.5703125" style="800" customWidth="1"/>
    <col min="257" max="257" width="5.42578125" style="800" customWidth="1"/>
    <col min="258" max="258" width="43.5703125" style="800" customWidth="1"/>
    <col min="259" max="259" width="5.42578125" style="800" customWidth="1"/>
    <col min="260" max="260" width="43.5703125" style="800" customWidth="1"/>
    <col min="261" max="261" width="5.42578125" style="800" customWidth="1"/>
    <col min="262" max="262" width="43.5703125" style="800" customWidth="1"/>
    <col min="263" max="263" width="3.42578125" style="800" customWidth="1"/>
    <col min="264" max="264" width="13.7109375" style="800" customWidth="1"/>
    <col min="265" max="265" width="5.42578125" style="800" customWidth="1"/>
    <col min="266" max="266" width="43.5703125" style="800" customWidth="1"/>
    <col min="267" max="267" width="5.42578125" style="800" customWidth="1"/>
    <col min="268" max="268" width="43.5703125" style="800" customWidth="1"/>
    <col min="269" max="269" width="5.42578125" style="800" customWidth="1"/>
    <col min="270" max="270" width="43.5703125" style="800" customWidth="1"/>
    <col min="271" max="271" width="5.42578125" style="800" customWidth="1"/>
    <col min="272" max="272" width="43.5703125" style="800" customWidth="1"/>
    <col min="273" max="273" width="2.85546875" style="800" customWidth="1"/>
    <col min="274" max="510" width="11.42578125" style="800"/>
    <col min="511" max="511" width="5.42578125" style="800" customWidth="1"/>
    <col min="512" max="512" width="43.5703125" style="800" customWidth="1"/>
    <col min="513" max="513" width="5.42578125" style="800" customWidth="1"/>
    <col min="514" max="514" width="43.5703125" style="800" customWidth="1"/>
    <col min="515" max="515" width="5.42578125" style="800" customWidth="1"/>
    <col min="516" max="516" width="43.5703125" style="800" customWidth="1"/>
    <col min="517" max="517" width="5.42578125" style="800" customWidth="1"/>
    <col min="518" max="518" width="43.5703125" style="800" customWidth="1"/>
    <col min="519" max="519" width="3.42578125" style="800" customWidth="1"/>
    <col min="520" max="520" width="13.7109375" style="800" customWidth="1"/>
    <col min="521" max="521" width="5.42578125" style="800" customWidth="1"/>
    <col min="522" max="522" width="43.5703125" style="800" customWidth="1"/>
    <col min="523" max="523" width="5.42578125" style="800" customWidth="1"/>
    <col min="524" max="524" width="43.5703125" style="800" customWidth="1"/>
    <col min="525" max="525" width="5.42578125" style="800" customWidth="1"/>
    <col min="526" max="526" width="43.5703125" style="800" customWidth="1"/>
    <col min="527" max="527" width="5.42578125" style="800" customWidth="1"/>
    <col min="528" max="528" width="43.5703125" style="800" customWidth="1"/>
    <col min="529" max="529" width="2.85546875" style="800" customWidth="1"/>
    <col min="530" max="766" width="11.42578125" style="800"/>
    <col min="767" max="767" width="5.42578125" style="800" customWidth="1"/>
    <col min="768" max="768" width="43.5703125" style="800" customWidth="1"/>
    <col min="769" max="769" width="5.42578125" style="800" customWidth="1"/>
    <col min="770" max="770" width="43.5703125" style="800" customWidth="1"/>
    <col min="771" max="771" width="5.42578125" style="800" customWidth="1"/>
    <col min="772" max="772" width="43.5703125" style="800" customWidth="1"/>
    <col min="773" max="773" width="5.42578125" style="800" customWidth="1"/>
    <col min="774" max="774" width="43.5703125" style="800" customWidth="1"/>
    <col min="775" max="775" width="3.42578125" style="800" customWidth="1"/>
    <col min="776" max="776" width="13.7109375" style="800" customWidth="1"/>
    <col min="777" max="777" width="5.42578125" style="800" customWidth="1"/>
    <col min="778" max="778" width="43.5703125" style="800" customWidth="1"/>
    <col min="779" max="779" width="5.42578125" style="800" customWidth="1"/>
    <col min="780" max="780" width="43.5703125" style="800" customWidth="1"/>
    <col min="781" max="781" width="5.42578125" style="800" customWidth="1"/>
    <col min="782" max="782" width="43.5703125" style="800" customWidth="1"/>
    <col min="783" max="783" width="5.42578125" style="800" customWidth="1"/>
    <col min="784" max="784" width="43.5703125" style="800" customWidth="1"/>
    <col min="785" max="785" width="2.85546875" style="800" customWidth="1"/>
    <col min="786" max="1022" width="11.42578125" style="800"/>
    <col min="1023" max="1023" width="5.42578125" style="800" customWidth="1"/>
    <col min="1024" max="1024" width="43.5703125" style="800" customWidth="1"/>
    <col min="1025" max="1025" width="5.42578125" style="800" customWidth="1"/>
    <col min="1026" max="1026" width="43.5703125" style="800" customWidth="1"/>
    <col min="1027" max="1027" width="5.42578125" style="800" customWidth="1"/>
    <col min="1028" max="1028" width="43.5703125" style="800" customWidth="1"/>
    <col min="1029" max="1029" width="5.42578125" style="800" customWidth="1"/>
    <col min="1030" max="1030" width="43.5703125" style="800" customWidth="1"/>
    <col min="1031" max="1031" width="3.42578125" style="800" customWidth="1"/>
    <col min="1032" max="1032" width="13.7109375" style="800" customWidth="1"/>
    <col min="1033" max="1033" width="5.42578125" style="800" customWidth="1"/>
    <col min="1034" max="1034" width="43.5703125" style="800" customWidth="1"/>
    <col min="1035" max="1035" width="5.42578125" style="800" customWidth="1"/>
    <col min="1036" max="1036" width="43.5703125" style="800" customWidth="1"/>
    <col min="1037" max="1037" width="5.42578125" style="800" customWidth="1"/>
    <col min="1038" max="1038" width="43.5703125" style="800" customWidth="1"/>
    <col min="1039" max="1039" width="5.42578125" style="800" customWidth="1"/>
    <col min="1040" max="1040" width="43.5703125" style="800" customWidth="1"/>
    <col min="1041" max="1041" width="2.85546875" style="800" customWidth="1"/>
    <col min="1042" max="1278" width="11.42578125" style="800"/>
    <col min="1279" max="1279" width="5.42578125" style="800" customWidth="1"/>
    <col min="1280" max="1280" width="43.5703125" style="800" customWidth="1"/>
    <col min="1281" max="1281" width="5.42578125" style="800" customWidth="1"/>
    <col min="1282" max="1282" width="43.5703125" style="800" customWidth="1"/>
    <col min="1283" max="1283" width="5.42578125" style="800" customWidth="1"/>
    <col min="1284" max="1284" width="43.5703125" style="800" customWidth="1"/>
    <col min="1285" max="1285" width="5.42578125" style="800" customWidth="1"/>
    <col min="1286" max="1286" width="43.5703125" style="800" customWidth="1"/>
    <col min="1287" max="1287" width="3.42578125" style="800" customWidth="1"/>
    <col min="1288" max="1288" width="13.7109375" style="800" customWidth="1"/>
    <col min="1289" max="1289" width="5.42578125" style="800" customWidth="1"/>
    <col min="1290" max="1290" width="43.5703125" style="800" customWidth="1"/>
    <col min="1291" max="1291" width="5.42578125" style="800" customWidth="1"/>
    <col min="1292" max="1292" width="43.5703125" style="800" customWidth="1"/>
    <col min="1293" max="1293" width="5.42578125" style="800" customWidth="1"/>
    <col min="1294" max="1294" width="43.5703125" style="800" customWidth="1"/>
    <col min="1295" max="1295" width="5.42578125" style="800" customWidth="1"/>
    <col min="1296" max="1296" width="43.5703125" style="800" customWidth="1"/>
    <col min="1297" max="1297" width="2.85546875" style="800" customWidth="1"/>
    <col min="1298" max="1534" width="11.42578125" style="800"/>
    <col min="1535" max="1535" width="5.42578125" style="800" customWidth="1"/>
    <col min="1536" max="1536" width="43.5703125" style="800" customWidth="1"/>
    <col min="1537" max="1537" width="5.42578125" style="800" customWidth="1"/>
    <col min="1538" max="1538" width="43.5703125" style="800" customWidth="1"/>
    <col min="1539" max="1539" width="5.42578125" style="800" customWidth="1"/>
    <col min="1540" max="1540" width="43.5703125" style="800" customWidth="1"/>
    <col min="1541" max="1541" width="5.42578125" style="800" customWidth="1"/>
    <col min="1542" max="1542" width="43.5703125" style="800" customWidth="1"/>
    <col min="1543" max="1543" width="3.42578125" style="800" customWidth="1"/>
    <col min="1544" max="1544" width="13.7109375" style="800" customWidth="1"/>
    <col min="1545" max="1545" width="5.42578125" style="800" customWidth="1"/>
    <col min="1546" max="1546" width="43.5703125" style="800" customWidth="1"/>
    <col min="1547" max="1547" width="5.42578125" style="800" customWidth="1"/>
    <col min="1548" max="1548" width="43.5703125" style="800" customWidth="1"/>
    <col min="1549" max="1549" width="5.42578125" style="800" customWidth="1"/>
    <col min="1550" max="1550" width="43.5703125" style="800" customWidth="1"/>
    <col min="1551" max="1551" width="5.42578125" style="800" customWidth="1"/>
    <col min="1552" max="1552" width="43.5703125" style="800" customWidth="1"/>
    <col min="1553" max="1553" width="2.85546875" style="800" customWidth="1"/>
    <col min="1554" max="1790" width="11.42578125" style="800"/>
    <col min="1791" max="1791" width="5.42578125" style="800" customWidth="1"/>
    <col min="1792" max="1792" width="43.5703125" style="800" customWidth="1"/>
    <col min="1793" max="1793" width="5.42578125" style="800" customWidth="1"/>
    <col min="1794" max="1794" width="43.5703125" style="800" customWidth="1"/>
    <col min="1795" max="1795" width="5.42578125" style="800" customWidth="1"/>
    <col min="1796" max="1796" width="43.5703125" style="800" customWidth="1"/>
    <col min="1797" max="1797" width="5.42578125" style="800" customWidth="1"/>
    <col min="1798" max="1798" width="43.5703125" style="800" customWidth="1"/>
    <col min="1799" max="1799" width="3.42578125" style="800" customWidth="1"/>
    <col min="1800" max="1800" width="13.7109375" style="800" customWidth="1"/>
    <col min="1801" max="1801" width="5.42578125" style="800" customWidth="1"/>
    <col min="1802" max="1802" width="43.5703125" style="800" customWidth="1"/>
    <col min="1803" max="1803" width="5.42578125" style="800" customWidth="1"/>
    <col min="1804" max="1804" width="43.5703125" style="800" customWidth="1"/>
    <col min="1805" max="1805" width="5.42578125" style="800" customWidth="1"/>
    <col min="1806" max="1806" width="43.5703125" style="800" customWidth="1"/>
    <col min="1807" max="1807" width="5.42578125" style="800" customWidth="1"/>
    <col min="1808" max="1808" width="43.5703125" style="800" customWidth="1"/>
    <col min="1809" max="1809" width="2.85546875" style="800" customWidth="1"/>
    <col min="1810" max="2046" width="11.42578125" style="800"/>
    <col min="2047" max="2047" width="5.42578125" style="800" customWidth="1"/>
    <col min="2048" max="2048" width="43.5703125" style="800" customWidth="1"/>
    <col min="2049" max="2049" width="5.42578125" style="800" customWidth="1"/>
    <col min="2050" max="2050" width="43.5703125" style="800" customWidth="1"/>
    <col min="2051" max="2051" width="5.42578125" style="800" customWidth="1"/>
    <col min="2052" max="2052" width="43.5703125" style="800" customWidth="1"/>
    <col min="2053" max="2053" width="5.42578125" style="800" customWidth="1"/>
    <col min="2054" max="2054" width="43.5703125" style="800" customWidth="1"/>
    <col min="2055" max="2055" width="3.42578125" style="800" customWidth="1"/>
    <col min="2056" max="2056" width="13.7109375" style="800" customWidth="1"/>
    <col min="2057" max="2057" width="5.42578125" style="800" customWidth="1"/>
    <col min="2058" max="2058" width="43.5703125" style="800" customWidth="1"/>
    <col min="2059" max="2059" width="5.42578125" style="800" customWidth="1"/>
    <col min="2060" max="2060" width="43.5703125" style="800" customWidth="1"/>
    <col min="2061" max="2061" width="5.42578125" style="800" customWidth="1"/>
    <col min="2062" max="2062" width="43.5703125" style="800" customWidth="1"/>
    <col min="2063" max="2063" width="5.42578125" style="800" customWidth="1"/>
    <col min="2064" max="2064" width="43.5703125" style="800" customWidth="1"/>
    <col min="2065" max="2065" width="2.85546875" style="800" customWidth="1"/>
    <col min="2066" max="2302" width="11.42578125" style="800"/>
    <col min="2303" max="2303" width="5.42578125" style="800" customWidth="1"/>
    <col min="2304" max="2304" width="43.5703125" style="800" customWidth="1"/>
    <col min="2305" max="2305" width="5.42578125" style="800" customWidth="1"/>
    <col min="2306" max="2306" width="43.5703125" style="800" customWidth="1"/>
    <col min="2307" max="2307" width="5.42578125" style="800" customWidth="1"/>
    <col min="2308" max="2308" width="43.5703125" style="800" customWidth="1"/>
    <col min="2309" max="2309" width="5.42578125" style="800" customWidth="1"/>
    <col min="2310" max="2310" width="43.5703125" style="800" customWidth="1"/>
    <col min="2311" max="2311" width="3.42578125" style="800" customWidth="1"/>
    <col min="2312" max="2312" width="13.7109375" style="800" customWidth="1"/>
    <col min="2313" max="2313" width="5.42578125" style="800" customWidth="1"/>
    <col min="2314" max="2314" width="43.5703125" style="800" customWidth="1"/>
    <col min="2315" max="2315" width="5.42578125" style="800" customWidth="1"/>
    <col min="2316" max="2316" width="43.5703125" style="800" customWidth="1"/>
    <col min="2317" max="2317" width="5.42578125" style="800" customWidth="1"/>
    <col min="2318" max="2318" width="43.5703125" style="800" customWidth="1"/>
    <col min="2319" max="2319" width="5.42578125" style="800" customWidth="1"/>
    <col min="2320" max="2320" width="43.5703125" style="800" customWidth="1"/>
    <col min="2321" max="2321" width="2.85546875" style="800" customWidth="1"/>
    <col min="2322" max="2558" width="11.42578125" style="800"/>
    <col min="2559" max="2559" width="5.42578125" style="800" customWidth="1"/>
    <col min="2560" max="2560" width="43.5703125" style="800" customWidth="1"/>
    <col min="2561" max="2561" width="5.42578125" style="800" customWidth="1"/>
    <col min="2562" max="2562" width="43.5703125" style="800" customWidth="1"/>
    <col min="2563" max="2563" width="5.42578125" style="800" customWidth="1"/>
    <col min="2564" max="2564" width="43.5703125" style="800" customWidth="1"/>
    <col min="2565" max="2565" width="5.42578125" style="800" customWidth="1"/>
    <col min="2566" max="2566" width="43.5703125" style="800" customWidth="1"/>
    <col min="2567" max="2567" width="3.42578125" style="800" customWidth="1"/>
    <col min="2568" max="2568" width="13.7109375" style="800" customWidth="1"/>
    <col min="2569" max="2569" width="5.42578125" style="800" customWidth="1"/>
    <col min="2570" max="2570" width="43.5703125" style="800" customWidth="1"/>
    <col min="2571" max="2571" width="5.42578125" style="800" customWidth="1"/>
    <col min="2572" max="2572" width="43.5703125" style="800" customWidth="1"/>
    <col min="2573" max="2573" width="5.42578125" style="800" customWidth="1"/>
    <col min="2574" max="2574" width="43.5703125" style="800" customWidth="1"/>
    <col min="2575" max="2575" width="5.42578125" style="800" customWidth="1"/>
    <col min="2576" max="2576" width="43.5703125" style="800" customWidth="1"/>
    <col min="2577" max="2577" width="2.85546875" style="800" customWidth="1"/>
    <col min="2578" max="2814" width="11.42578125" style="800"/>
    <col min="2815" max="2815" width="5.42578125" style="800" customWidth="1"/>
    <col min="2816" max="2816" width="43.5703125" style="800" customWidth="1"/>
    <col min="2817" max="2817" width="5.42578125" style="800" customWidth="1"/>
    <col min="2818" max="2818" width="43.5703125" style="800" customWidth="1"/>
    <col min="2819" max="2819" width="5.42578125" style="800" customWidth="1"/>
    <col min="2820" max="2820" width="43.5703125" style="800" customWidth="1"/>
    <col min="2821" max="2821" width="5.42578125" style="800" customWidth="1"/>
    <col min="2822" max="2822" width="43.5703125" style="800" customWidth="1"/>
    <col min="2823" max="2823" width="3.42578125" style="800" customWidth="1"/>
    <col min="2824" max="2824" width="13.7109375" style="800" customWidth="1"/>
    <col min="2825" max="2825" width="5.42578125" style="800" customWidth="1"/>
    <col min="2826" max="2826" width="43.5703125" style="800" customWidth="1"/>
    <col min="2827" max="2827" width="5.42578125" style="800" customWidth="1"/>
    <col min="2828" max="2828" width="43.5703125" style="800" customWidth="1"/>
    <col min="2829" max="2829" width="5.42578125" style="800" customWidth="1"/>
    <col min="2830" max="2830" width="43.5703125" style="800" customWidth="1"/>
    <col min="2831" max="2831" width="5.42578125" style="800" customWidth="1"/>
    <col min="2832" max="2832" width="43.5703125" style="800" customWidth="1"/>
    <col min="2833" max="2833" width="2.85546875" style="800" customWidth="1"/>
    <col min="2834" max="3070" width="11.42578125" style="800"/>
    <col min="3071" max="3071" width="5.42578125" style="800" customWidth="1"/>
    <col min="3072" max="3072" width="43.5703125" style="800" customWidth="1"/>
    <col min="3073" max="3073" width="5.42578125" style="800" customWidth="1"/>
    <col min="3074" max="3074" width="43.5703125" style="800" customWidth="1"/>
    <col min="3075" max="3075" width="5.42578125" style="800" customWidth="1"/>
    <col min="3076" max="3076" width="43.5703125" style="800" customWidth="1"/>
    <col min="3077" max="3077" width="5.42578125" style="800" customWidth="1"/>
    <col min="3078" max="3078" width="43.5703125" style="800" customWidth="1"/>
    <col min="3079" max="3079" width="3.42578125" style="800" customWidth="1"/>
    <col min="3080" max="3080" width="13.7109375" style="800" customWidth="1"/>
    <col min="3081" max="3081" width="5.42578125" style="800" customWidth="1"/>
    <col min="3082" max="3082" width="43.5703125" style="800" customWidth="1"/>
    <col min="3083" max="3083" width="5.42578125" style="800" customWidth="1"/>
    <col min="3084" max="3084" width="43.5703125" style="800" customWidth="1"/>
    <col min="3085" max="3085" width="5.42578125" style="800" customWidth="1"/>
    <col min="3086" max="3086" width="43.5703125" style="800" customWidth="1"/>
    <col min="3087" max="3087" width="5.42578125" style="800" customWidth="1"/>
    <col min="3088" max="3088" width="43.5703125" style="800" customWidth="1"/>
    <col min="3089" max="3089" width="2.85546875" style="800" customWidth="1"/>
    <col min="3090" max="3326" width="11.42578125" style="800"/>
    <col min="3327" max="3327" width="5.42578125" style="800" customWidth="1"/>
    <col min="3328" max="3328" width="43.5703125" style="800" customWidth="1"/>
    <col min="3329" max="3329" width="5.42578125" style="800" customWidth="1"/>
    <col min="3330" max="3330" width="43.5703125" style="800" customWidth="1"/>
    <col min="3331" max="3331" width="5.42578125" style="800" customWidth="1"/>
    <col min="3332" max="3332" width="43.5703125" style="800" customWidth="1"/>
    <col min="3333" max="3333" width="5.42578125" style="800" customWidth="1"/>
    <col min="3334" max="3334" width="43.5703125" style="800" customWidth="1"/>
    <col min="3335" max="3335" width="3.42578125" style="800" customWidth="1"/>
    <col min="3336" max="3336" width="13.7109375" style="800" customWidth="1"/>
    <col min="3337" max="3337" width="5.42578125" style="800" customWidth="1"/>
    <col min="3338" max="3338" width="43.5703125" style="800" customWidth="1"/>
    <col min="3339" max="3339" width="5.42578125" style="800" customWidth="1"/>
    <col min="3340" max="3340" width="43.5703125" style="800" customWidth="1"/>
    <col min="3341" max="3341" width="5.42578125" style="800" customWidth="1"/>
    <col min="3342" max="3342" width="43.5703125" style="800" customWidth="1"/>
    <col min="3343" max="3343" width="5.42578125" style="800" customWidth="1"/>
    <col min="3344" max="3344" width="43.5703125" style="800" customWidth="1"/>
    <col min="3345" max="3345" width="2.85546875" style="800" customWidth="1"/>
    <col min="3346" max="3582" width="11.42578125" style="800"/>
    <col min="3583" max="3583" width="5.42578125" style="800" customWidth="1"/>
    <col min="3584" max="3584" width="43.5703125" style="800" customWidth="1"/>
    <col min="3585" max="3585" width="5.42578125" style="800" customWidth="1"/>
    <col min="3586" max="3586" width="43.5703125" style="800" customWidth="1"/>
    <col min="3587" max="3587" width="5.42578125" style="800" customWidth="1"/>
    <col min="3588" max="3588" width="43.5703125" style="800" customWidth="1"/>
    <col min="3589" max="3589" width="5.42578125" style="800" customWidth="1"/>
    <col min="3590" max="3590" width="43.5703125" style="800" customWidth="1"/>
    <col min="3591" max="3591" width="3.42578125" style="800" customWidth="1"/>
    <col min="3592" max="3592" width="13.7109375" style="800" customWidth="1"/>
    <col min="3593" max="3593" width="5.42578125" style="800" customWidth="1"/>
    <col min="3594" max="3594" width="43.5703125" style="800" customWidth="1"/>
    <col min="3595" max="3595" width="5.42578125" style="800" customWidth="1"/>
    <col min="3596" max="3596" width="43.5703125" style="800" customWidth="1"/>
    <col min="3597" max="3597" width="5.42578125" style="800" customWidth="1"/>
    <col min="3598" max="3598" width="43.5703125" style="800" customWidth="1"/>
    <col min="3599" max="3599" width="5.42578125" style="800" customWidth="1"/>
    <col min="3600" max="3600" width="43.5703125" style="800" customWidth="1"/>
    <col min="3601" max="3601" width="2.85546875" style="800" customWidth="1"/>
    <col min="3602" max="3838" width="11.42578125" style="800"/>
    <col min="3839" max="3839" width="5.42578125" style="800" customWidth="1"/>
    <col min="3840" max="3840" width="43.5703125" style="800" customWidth="1"/>
    <col min="3841" max="3841" width="5.42578125" style="800" customWidth="1"/>
    <col min="3842" max="3842" width="43.5703125" style="800" customWidth="1"/>
    <col min="3843" max="3843" width="5.42578125" style="800" customWidth="1"/>
    <col min="3844" max="3844" width="43.5703125" style="800" customWidth="1"/>
    <col min="3845" max="3845" width="5.42578125" style="800" customWidth="1"/>
    <col min="3846" max="3846" width="43.5703125" style="800" customWidth="1"/>
    <col min="3847" max="3847" width="3.42578125" style="800" customWidth="1"/>
    <col min="3848" max="3848" width="13.7109375" style="800" customWidth="1"/>
    <col min="3849" max="3849" width="5.42578125" style="800" customWidth="1"/>
    <col min="3850" max="3850" width="43.5703125" style="800" customWidth="1"/>
    <col min="3851" max="3851" width="5.42578125" style="800" customWidth="1"/>
    <col min="3852" max="3852" width="43.5703125" style="800" customWidth="1"/>
    <col min="3853" max="3853" width="5.42578125" style="800" customWidth="1"/>
    <col min="3854" max="3854" width="43.5703125" style="800" customWidth="1"/>
    <col min="3855" max="3855" width="5.42578125" style="800" customWidth="1"/>
    <col min="3856" max="3856" width="43.5703125" style="800" customWidth="1"/>
    <col min="3857" max="3857" width="2.85546875" style="800" customWidth="1"/>
    <col min="3858" max="4094" width="11.42578125" style="800"/>
    <col min="4095" max="4095" width="5.42578125" style="800" customWidth="1"/>
    <col min="4096" max="4096" width="43.5703125" style="800" customWidth="1"/>
    <col min="4097" max="4097" width="5.42578125" style="800" customWidth="1"/>
    <col min="4098" max="4098" width="43.5703125" style="800" customWidth="1"/>
    <col min="4099" max="4099" width="5.42578125" style="800" customWidth="1"/>
    <col min="4100" max="4100" width="43.5703125" style="800" customWidth="1"/>
    <col min="4101" max="4101" width="5.42578125" style="800" customWidth="1"/>
    <col min="4102" max="4102" width="43.5703125" style="800" customWidth="1"/>
    <col min="4103" max="4103" width="3.42578125" style="800" customWidth="1"/>
    <col min="4104" max="4104" width="13.7109375" style="800" customWidth="1"/>
    <col min="4105" max="4105" width="5.42578125" style="800" customWidth="1"/>
    <col min="4106" max="4106" width="43.5703125" style="800" customWidth="1"/>
    <col min="4107" max="4107" width="5.42578125" style="800" customWidth="1"/>
    <col min="4108" max="4108" width="43.5703125" style="800" customWidth="1"/>
    <col min="4109" max="4109" width="5.42578125" style="800" customWidth="1"/>
    <col min="4110" max="4110" width="43.5703125" style="800" customWidth="1"/>
    <col min="4111" max="4111" width="5.42578125" style="800" customWidth="1"/>
    <col min="4112" max="4112" width="43.5703125" style="800" customWidth="1"/>
    <col min="4113" max="4113" width="2.85546875" style="800" customWidth="1"/>
    <col min="4114" max="4350" width="11.42578125" style="800"/>
    <col min="4351" max="4351" width="5.42578125" style="800" customWidth="1"/>
    <col min="4352" max="4352" width="43.5703125" style="800" customWidth="1"/>
    <col min="4353" max="4353" width="5.42578125" style="800" customWidth="1"/>
    <col min="4354" max="4354" width="43.5703125" style="800" customWidth="1"/>
    <col min="4355" max="4355" width="5.42578125" style="800" customWidth="1"/>
    <col min="4356" max="4356" width="43.5703125" style="800" customWidth="1"/>
    <col min="4357" max="4357" width="5.42578125" style="800" customWidth="1"/>
    <col min="4358" max="4358" width="43.5703125" style="800" customWidth="1"/>
    <col min="4359" max="4359" width="3.42578125" style="800" customWidth="1"/>
    <col min="4360" max="4360" width="13.7109375" style="800" customWidth="1"/>
    <col min="4361" max="4361" width="5.42578125" style="800" customWidth="1"/>
    <col min="4362" max="4362" width="43.5703125" style="800" customWidth="1"/>
    <col min="4363" max="4363" width="5.42578125" style="800" customWidth="1"/>
    <col min="4364" max="4364" width="43.5703125" style="800" customWidth="1"/>
    <col min="4365" max="4365" width="5.42578125" style="800" customWidth="1"/>
    <col min="4366" max="4366" width="43.5703125" style="800" customWidth="1"/>
    <col min="4367" max="4367" width="5.42578125" style="800" customWidth="1"/>
    <col min="4368" max="4368" width="43.5703125" style="800" customWidth="1"/>
    <col min="4369" max="4369" width="2.85546875" style="800" customWidth="1"/>
    <col min="4370" max="4606" width="11.42578125" style="800"/>
    <col min="4607" max="4607" width="5.42578125" style="800" customWidth="1"/>
    <col min="4608" max="4608" width="43.5703125" style="800" customWidth="1"/>
    <col min="4609" max="4609" width="5.42578125" style="800" customWidth="1"/>
    <col min="4610" max="4610" width="43.5703125" style="800" customWidth="1"/>
    <col min="4611" max="4611" width="5.42578125" style="800" customWidth="1"/>
    <col min="4612" max="4612" width="43.5703125" style="800" customWidth="1"/>
    <col min="4613" max="4613" width="5.42578125" style="800" customWidth="1"/>
    <col min="4614" max="4614" width="43.5703125" style="800" customWidth="1"/>
    <col min="4615" max="4615" width="3.42578125" style="800" customWidth="1"/>
    <col min="4616" max="4616" width="13.7109375" style="800" customWidth="1"/>
    <col min="4617" max="4617" width="5.42578125" style="800" customWidth="1"/>
    <col min="4618" max="4618" width="43.5703125" style="800" customWidth="1"/>
    <col min="4619" max="4619" width="5.42578125" style="800" customWidth="1"/>
    <col min="4620" max="4620" width="43.5703125" style="800" customWidth="1"/>
    <col min="4621" max="4621" width="5.42578125" style="800" customWidth="1"/>
    <col min="4622" max="4622" width="43.5703125" style="800" customWidth="1"/>
    <col min="4623" max="4623" width="5.42578125" style="800" customWidth="1"/>
    <col min="4624" max="4624" width="43.5703125" style="800" customWidth="1"/>
    <col min="4625" max="4625" width="2.85546875" style="800" customWidth="1"/>
    <col min="4626" max="4862" width="11.42578125" style="800"/>
    <col min="4863" max="4863" width="5.42578125" style="800" customWidth="1"/>
    <col min="4864" max="4864" width="43.5703125" style="800" customWidth="1"/>
    <col min="4865" max="4865" width="5.42578125" style="800" customWidth="1"/>
    <col min="4866" max="4866" width="43.5703125" style="800" customWidth="1"/>
    <col min="4867" max="4867" width="5.42578125" style="800" customWidth="1"/>
    <col min="4868" max="4868" width="43.5703125" style="800" customWidth="1"/>
    <col min="4869" max="4869" width="5.42578125" style="800" customWidth="1"/>
    <col min="4870" max="4870" width="43.5703125" style="800" customWidth="1"/>
    <col min="4871" max="4871" width="3.42578125" style="800" customWidth="1"/>
    <col min="4872" max="4872" width="13.7109375" style="800" customWidth="1"/>
    <col min="4873" max="4873" width="5.42578125" style="800" customWidth="1"/>
    <col min="4874" max="4874" width="43.5703125" style="800" customWidth="1"/>
    <col min="4875" max="4875" width="5.42578125" style="800" customWidth="1"/>
    <col min="4876" max="4876" width="43.5703125" style="800" customWidth="1"/>
    <col min="4877" max="4877" width="5.42578125" style="800" customWidth="1"/>
    <col min="4878" max="4878" width="43.5703125" style="800" customWidth="1"/>
    <col min="4879" max="4879" width="5.42578125" style="800" customWidth="1"/>
    <col min="4880" max="4880" width="43.5703125" style="800" customWidth="1"/>
    <col min="4881" max="4881" width="2.85546875" style="800" customWidth="1"/>
    <col min="4882" max="5118" width="11.42578125" style="800"/>
    <col min="5119" max="5119" width="5.42578125" style="800" customWidth="1"/>
    <col min="5120" max="5120" width="43.5703125" style="800" customWidth="1"/>
    <col min="5121" max="5121" width="5.42578125" style="800" customWidth="1"/>
    <col min="5122" max="5122" width="43.5703125" style="800" customWidth="1"/>
    <col min="5123" max="5123" width="5.42578125" style="800" customWidth="1"/>
    <col min="5124" max="5124" width="43.5703125" style="800" customWidth="1"/>
    <col min="5125" max="5125" width="5.42578125" style="800" customWidth="1"/>
    <col min="5126" max="5126" width="43.5703125" style="800" customWidth="1"/>
    <col min="5127" max="5127" width="3.42578125" style="800" customWidth="1"/>
    <col min="5128" max="5128" width="13.7109375" style="800" customWidth="1"/>
    <col min="5129" max="5129" width="5.42578125" style="800" customWidth="1"/>
    <col min="5130" max="5130" width="43.5703125" style="800" customWidth="1"/>
    <col min="5131" max="5131" width="5.42578125" style="800" customWidth="1"/>
    <col min="5132" max="5132" width="43.5703125" style="800" customWidth="1"/>
    <col min="5133" max="5133" width="5.42578125" style="800" customWidth="1"/>
    <col min="5134" max="5134" width="43.5703125" style="800" customWidth="1"/>
    <col min="5135" max="5135" width="5.42578125" style="800" customWidth="1"/>
    <col min="5136" max="5136" width="43.5703125" style="800" customWidth="1"/>
    <col min="5137" max="5137" width="2.85546875" style="800" customWidth="1"/>
    <col min="5138" max="5374" width="11.42578125" style="800"/>
    <col min="5375" max="5375" width="5.42578125" style="800" customWidth="1"/>
    <col min="5376" max="5376" width="43.5703125" style="800" customWidth="1"/>
    <col min="5377" max="5377" width="5.42578125" style="800" customWidth="1"/>
    <col min="5378" max="5378" width="43.5703125" style="800" customWidth="1"/>
    <col min="5379" max="5379" width="5.42578125" style="800" customWidth="1"/>
    <col min="5380" max="5380" width="43.5703125" style="800" customWidth="1"/>
    <col min="5381" max="5381" width="5.42578125" style="800" customWidth="1"/>
    <col min="5382" max="5382" width="43.5703125" style="800" customWidth="1"/>
    <col min="5383" max="5383" width="3.42578125" style="800" customWidth="1"/>
    <col min="5384" max="5384" width="13.7109375" style="800" customWidth="1"/>
    <col min="5385" max="5385" width="5.42578125" style="800" customWidth="1"/>
    <col min="5386" max="5386" width="43.5703125" style="800" customWidth="1"/>
    <col min="5387" max="5387" width="5.42578125" style="800" customWidth="1"/>
    <col min="5388" max="5388" width="43.5703125" style="800" customWidth="1"/>
    <col min="5389" max="5389" width="5.42578125" style="800" customWidth="1"/>
    <col min="5390" max="5390" width="43.5703125" style="800" customWidth="1"/>
    <col min="5391" max="5391" width="5.42578125" style="800" customWidth="1"/>
    <col min="5392" max="5392" width="43.5703125" style="800" customWidth="1"/>
    <col min="5393" max="5393" width="2.85546875" style="800" customWidth="1"/>
    <col min="5394" max="5630" width="11.42578125" style="800"/>
    <col min="5631" max="5631" width="5.42578125" style="800" customWidth="1"/>
    <col min="5632" max="5632" width="43.5703125" style="800" customWidth="1"/>
    <col min="5633" max="5633" width="5.42578125" style="800" customWidth="1"/>
    <col min="5634" max="5634" width="43.5703125" style="800" customWidth="1"/>
    <col min="5635" max="5635" width="5.42578125" style="800" customWidth="1"/>
    <col min="5636" max="5636" width="43.5703125" style="800" customWidth="1"/>
    <col min="5637" max="5637" width="5.42578125" style="800" customWidth="1"/>
    <col min="5638" max="5638" width="43.5703125" style="800" customWidth="1"/>
    <col min="5639" max="5639" width="3.42578125" style="800" customWidth="1"/>
    <col min="5640" max="5640" width="13.7109375" style="800" customWidth="1"/>
    <col min="5641" max="5641" width="5.42578125" style="800" customWidth="1"/>
    <col min="5642" max="5642" width="43.5703125" style="800" customWidth="1"/>
    <col min="5643" max="5643" width="5.42578125" style="800" customWidth="1"/>
    <col min="5644" max="5644" width="43.5703125" style="800" customWidth="1"/>
    <col min="5645" max="5645" width="5.42578125" style="800" customWidth="1"/>
    <col min="5646" max="5646" width="43.5703125" style="800" customWidth="1"/>
    <col min="5647" max="5647" width="5.42578125" style="800" customWidth="1"/>
    <col min="5648" max="5648" width="43.5703125" style="800" customWidth="1"/>
    <col min="5649" max="5649" width="2.85546875" style="800" customWidth="1"/>
    <col min="5650" max="5886" width="11.42578125" style="800"/>
    <col min="5887" max="5887" width="5.42578125" style="800" customWidth="1"/>
    <col min="5888" max="5888" width="43.5703125" style="800" customWidth="1"/>
    <col min="5889" max="5889" width="5.42578125" style="800" customWidth="1"/>
    <col min="5890" max="5890" width="43.5703125" style="800" customWidth="1"/>
    <col min="5891" max="5891" width="5.42578125" style="800" customWidth="1"/>
    <col min="5892" max="5892" width="43.5703125" style="800" customWidth="1"/>
    <col min="5893" max="5893" width="5.42578125" style="800" customWidth="1"/>
    <col min="5894" max="5894" width="43.5703125" style="800" customWidth="1"/>
    <col min="5895" max="5895" width="3.42578125" style="800" customWidth="1"/>
    <col min="5896" max="5896" width="13.7109375" style="800" customWidth="1"/>
    <col min="5897" max="5897" width="5.42578125" style="800" customWidth="1"/>
    <col min="5898" max="5898" width="43.5703125" style="800" customWidth="1"/>
    <col min="5899" max="5899" width="5.42578125" style="800" customWidth="1"/>
    <col min="5900" max="5900" width="43.5703125" style="800" customWidth="1"/>
    <col min="5901" max="5901" width="5.42578125" style="800" customWidth="1"/>
    <col min="5902" max="5902" width="43.5703125" style="800" customWidth="1"/>
    <col min="5903" max="5903" width="5.42578125" style="800" customWidth="1"/>
    <col min="5904" max="5904" width="43.5703125" style="800" customWidth="1"/>
    <col min="5905" max="5905" width="2.85546875" style="800" customWidth="1"/>
    <col min="5906" max="6142" width="11.42578125" style="800"/>
    <col min="6143" max="6143" width="5.42578125" style="800" customWidth="1"/>
    <col min="6144" max="6144" width="43.5703125" style="800" customWidth="1"/>
    <col min="6145" max="6145" width="5.42578125" style="800" customWidth="1"/>
    <col min="6146" max="6146" width="43.5703125" style="800" customWidth="1"/>
    <col min="6147" max="6147" width="5.42578125" style="800" customWidth="1"/>
    <col min="6148" max="6148" width="43.5703125" style="800" customWidth="1"/>
    <col min="6149" max="6149" width="5.42578125" style="800" customWidth="1"/>
    <col min="6150" max="6150" width="43.5703125" style="800" customWidth="1"/>
    <col min="6151" max="6151" width="3.42578125" style="800" customWidth="1"/>
    <col min="6152" max="6152" width="13.7109375" style="800" customWidth="1"/>
    <col min="6153" max="6153" width="5.42578125" style="800" customWidth="1"/>
    <col min="6154" max="6154" width="43.5703125" style="800" customWidth="1"/>
    <col min="6155" max="6155" width="5.42578125" style="800" customWidth="1"/>
    <col min="6156" max="6156" width="43.5703125" style="800" customWidth="1"/>
    <col min="6157" max="6157" width="5.42578125" style="800" customWidth="1"/>
    <col min="6158" max="6158" width="43.5703125" style="800" customWidth="1"/>
    <col min="6159" max="6159" width="5.42578125" style="800" customWidth="1"/>
    <col min="6160" max="6160" width="43.5703125" style="800" customWidth="1"/>
    <col min="6161" max="6161" width="2.85546875" style="800" customWidth="1"/>
    <col min="6162" max="6398" width="11.42578125" style="800"/>
    <col min="6399" max="6399" width="5.42578125" style="800" customWidth="1"/>
    <col min="6400" max="6400" width="43.5703125" style="800" customWidth="1"/>
    <col min="6401" max="6401" width="5.42578125" style="800" customWidth="1"/>
    <col min="6402" max="6402" width="43.5703125" style="800" customWidth="1"/>
    <col min="6403" max="6403" width="5.42578125" style="800" customWidth="1"/>
    <col min="6404" max="6404" width="43.5703125" style="800" customWidth="1"/>
    <col min="6405" max="6405" width="5.42578125" style="800" customWidth="1"/>
    <col min="6406" max="6406" width="43.5703125" style="800" customWidth="1"/>
    <col min="6407" max="6407" width="3.42578125" style="800" customWidth="1"/>
    <col min="6408" max="6408" width="13.7109375" style="800" customWidth="1"/>
    <col min="6409" max="6409" width="5.42578125" style="800" customWidth="1"/>
    <col min="6410" max="6410" width="43.5703125" style="800" customWidth="1"/>
    <col min="6411" max="6411" width="5.42578125" style="800" customWidth="1"/>
    <col min="6412" max="6412" width="43.5703125" style="800" customWidth="1"/>
    <col min="6413" max="6413" width="5.42578125" style="800" customWidth="1"/>
    <col min="6414" max="6414" width="43.5703125" style="800" customWidth="1"/>
    <col min="6415" max="6415" width="5.42578125" style="800" customWidth="1"/>
    <col min="6416" max="6416" width="43.5703125" style="800" customWidth="1"/>
    <col min="6417" max="6417" width="2.85546875" style="800" customWidth="1"/>
    <col min="6418" max="6654" width="11.42578125" style="800"/>
    <col min="6655" max="6655" width="5.42578125" style="800" customWidth="1"/>
    <col min="6656" max="6656" width="43.5703125" style="800" customWidth="1"/>
    <col min="6657" max="6657" width="5.42578125" style="800" customWidth="1"/>
    <col min="6658" max="6658" width="43.5703125" style="800" customWidth="1"/>
    <col min="6659" max="6659" width="5.42578125" style="800" customWidth="1"/>
    <col min="6660" max="6660" width="43.5703125" style="800" customWidth="1"/>
    <col min="6661" max="6661" width="5.42578125" style="800" customWidth="1"/>
    <col min="6662" max="6662" width="43.5703125" style="800" customWidth="1"/>
    <col min="6663" max="6663" width="3.42578125" style="800" customWidth="1"/>
    <col min="6664" max="6664" width="13.7109375" style="800" customWidth="1"/>
    <col min="6665" max="6665" width="5.42578125" style="800" customWidth="1"/>
    <col min="6666" max="6666" width="43.5703125" style="800" customWidth="1"/>
    <col min="6667" max="6667" width="5.42578125" style="800" customWidth="1"/>
    <col min="6668" max="6668" width="43.5703125" style="800" customWidth="1"/>
    <col min="6669" max="6669" width="5.42578125" style="800" customWidth="1"/>
    <col min="6670" max="6670" width="43.5703125" style="800" customWidth="1"/>
    <col min="6671" max="6671" width="5.42578125" style="800" customWidth="1"/>
    <col min="6672" max="6672" width="43.5703125" style="800" customWidth="1"/>
    <col min="6673" max="6673" width="2.85546875" style="800" customWidth="1"/>
    <col min="6674" max="6910" width="11.42578125" style="800"/>
    <col min="6911" max="6911" width="5.42578125" style="800" customWidth="1"/>
    <col min="6912" max="6912" width="43.5703125" style="800" customWidth="1"/>
    <col min="6913" max="6913" width="5.42578125" style="800" customWidth="1"/>
    <col min="6914" max="6914" width="43.5703125" style="800" customWidth="1"/>
    <col min="6915" max="6915" width="5.42578125" style="800" customWidth="1"/>
    <col min="6916" max="6916" width="43.5703125" style="800" customWidth="1"/>
    <col min="6917" max="6917" width="5.42578125" style="800" customWidth="1"/>
    <col min="6918" max="6918" width="43.5703125" style="800" customWidth="1"/>
    <col min="6919" max="6919" width="3.42578125" style="800" customWidth="1"/>
    <col min="6920" max="6920" width="13.7109375" style="800" customWidth="1"/>
    <col min="6921" max="6921" width="5.42578125" style="800" customWidth="1"/>
    <col min="6922" max="6922" width="43.5703125" style="800" customWidth="1"/>
    <col min="6923" max="6923" width="5.42578125" style="800" customWidth="1"/>
    <col min="6924" max="6924" width="43.5703125" style="800" customWidth="1"/>
    <col min="6925" max="6925" width="5.42578125" style="800" customWidth="1"/>
    <col min="6926" max="6926" width="43.5703125" style="800" customWidth="1"/>
    <col min="6927" max="6927" width="5.42578125" style="800" customWidth="1"/>
    <col min="6928" max="6928" width="43.5703125" style="800" customWidth="1"/>
    <col min="6929" max="6929" width="2.85546875" style="800" customWidth="1"/>
    <col min="6930" max="7166" width="11.42578125" style="800"/>
    <col min="7167" max="7167" width="5.42578125" style="800" customWidth="1"/>
    <col min="7168" max="7168" width="43.5703125" style="800" customWidth="1"/>
    <col min="7169" max="7169" width="5.42578125" style="800" customWidth="1"/>
    <col min="7170" max="7170" width="43.5703125" style="800" customWidth="1"/>
    <col min="7171" max="7171" width="5.42578125" style="800" customWidth="1"/>
    <col min="7172" max="7172" width="43.5703125" style="800" customWidth="1"/>
    <col min="7173" max="7173" width="5.42578125" style="800" customWidth="1"/>
    <col min="7174" max="7174" width="43.5703125" style="800" customWidth="1"/>
    <col min="7175" max="7175" width="3.42578125" style="800" customWidth="1"/>
    <col min="7176" max="7176" width="13.7109375" style="800" customWidth="1"/>
    <col min="7177" max="7177" width="5.42578125" style="800" customWidth="1"/>
    <col min="7178" max="7178" width="43.5703125" style="800" customWidth="1"/>
    <col min="7179" max="7179" width="5.42578125" style="800" customWidth="1"/>
    <col min="7180" max="7180" width="43.5703125" style="800" customWidth="1"/>
    <col min="7181" max="7181" width="5.42578125" style="800" customWidth="1"/>
    <col min="7182" max="7182" width="43.5703125" style="800" customWidth="1"/>
    <col min="7183" max="7183" width="5.42578125" style="800" customWidth="1"/>
    <col min="7184" max="7184" width="43.5703125" style="800" customWidth="1"/>
    <col min="7185" max="7185" width="2.85546875" style="800" customWidth="1"/>
    <col min="7186" max="7422" width="11.42578125" style="800"/>
    <col min="7423" max="7423" width="5.42578125" style="800" customWidth="1"/>
    <col min="7424" max="7424" width="43.5703125" style="800" customWidth="1"/>
    <col min="7425" max="7425" width="5.42578125" style="800" customWidth="1"/>
    <col min="7426" max="7426" width="43.5703125" style="800" customWidth="1"/>
    <col min="7427" max="7427" width="5.42578125" style="800" customWidth="1"/>
    <col min="7428" max="7428" width="43.5703125" style="800" customWidth="1"/>
    <col min="7429" max="7429" width="5.42578125" style="800" customWidth="1"/>
    <col min="7430" max="7430" width="43.5703125" style="800" customWidth="1"/>
    <col min="7431" max="7431" width="3.42578125" style="800" customWidth="1"/>
    <col min="7432" max="7432" width="13.7109375" style="800" customWidth="1"/>
    <col min="7433" max="7433" width="5.42578125" style="800" customWidth="1"/>
    <col min="7434" max="7434" width="43.5703125" style="800" customWidth="1"/>
    <col min="7435" max="7435" width="5.42578125" style="800" customWidth="1"/>
    <col min="7436" max="7436" width="43.5703125" style="800" customWidth="1"/>
    <col min="7437" max="7437" width="5.42578125" style="800" customWidth="1"/>
    <col min="7438" max="7438" width="43.5703125" style="800" customWidth="1"/>
    <col min="7439" max="7439" width="5.42578125" style="800" customWidth="1"/>
    <col min="7440" max="7440" width="43.5703125" style="800" customWidth="1"/>
    <col min="7441" max="7441" width="2.85546875" style="800" customWidth="1"/>
    <col min="7442" max="7678" width="11.42578125" style="800"/>
    <col min="7679" max="7679" width="5.42578125" style="800" customWidth="1"/>
    <col min="7680" max="7680" width="43.5703125" style="800" customWidth="1"/>
    <col min="7681" max="7681" width="5.42578125" style="800" customWidth="1"/>
    <col min="7682" max="7682" width="43.5703125" style="800" customWidth="1"/>
    <col min="7683" max="7683" width="5.42578125" style="800" customWidth="1"/>
    <col min="7684" max="7684" width="43.5703125" style="800" customWidth="1"/>
    <col min="7685" max="7685" width="5.42578125" style="800" customWidth="1"/>
    <col min="7686" max="7686" width="43.5703125" style="800" customWidth="1"/>
    <col min="7687" max="7687" width="3.42578125" style="800" customWidth="1"/>
    <col min="7688" max="7688" width="13.7109375" style="800" customWidth="1"/>
    <col min="7689" max="7689" width="5.42578125" style="800" customWidth="1"/>
    <col min="7690" max="7690" width="43.5703125" style="800" customWidth="1"/>
    <col min="7691" max="7691" width="5.42578125" style="800" customWidth="1"/>
    <col min="7692" max="7692" width="43.5703125" style="800" customWidth="1"/>
    <col min="7693" max="7693" width="5.42578125" style="800" customWidth="1"/>
    <col min="7694" max="7694" width="43.5703125" style="800" customWidth="1"/>
    <col min="7695" max="7695" width="5.42578125" style="800" customWidth="1"/>
    <col min="7696" max="7696" width="43.5703125" style="800" customWidth="1"/>
    <col min="7697" max="7697" width="2.85546875" style="800" customWidth="1"/>
    <col min="7698" max="7934" width="11.42578125" style="800"/>
    <col min="7935" max="7935" width="5.42578125" style="800" customWidth="1"/>
    <col min="7936" max="7936" width="43.5703125" style="800" customWidth="1"/>
    <col min="7937" max="7937" width="5.42578125" style="800" customWidth="1"/>
    <col min="7938" max="7938" width="43.5703125" style="800" customWidth="1"/>
    <col min="7939" max="7939" width="5.42578125" style="800" customWidth="1"/>
    <col min="7940" max="7940" width="43.5703125" style="800" customWidth="1"/>
    <col min="7941" max="7941" width="5.42578125" style="800" customWidth="1"/>
    <col min="7942" max="7942" width="43.5703125" style="800" customWidth="1"/>
    <col min="7943" max="7943" width="3.42578125" style="800" customWidth="1"/>
    <col min="7944" max="7944" width="13.7109375" style="800" customWidth="1"/>
    <col min="7945" max="7945" width="5.42578125" style="800" customWidth="1"/>
    <col min="7946" max="7946" width="43.5703125" style="800" customWidth="1"/>
    <col min="7947" max="7947" width="5.42578125" style="800" customWidth="1"/>
    <col min="7948" max="7948" width="43.5703125" style="800" customWidth="1"/>
    <col min="7949" max="7949" width="5.42578125" style="800" customWidth="1"/>
    <col min="7950" max="7950" width="43.5703125" style="800" customWidth="1"/>
    <col min="7951" max="7951" width="5.42578125" style="800" customWidth="1"/>
    <col min="7952" max="7952" width="43.5703125" style="800" customWidth="1"/>
    <col min="7953" max="7953" width="2.85546875" style="800" customWidth="1"/>
    <col min="7954" max="8190" width="11.42578125" style="800"/>
    <col min="8191" max="8191" width="5.42578125" style="800" customWidth="1"/>
    <col min="8192" max="8192" width="43.5703125" style="800" customWidth="1"/>
    <col min="8193" max="8193" width="5.42578125" style="800" customWidth="1"/>
    <col min="8194" max="8194" width="43.5703125" style="800" customWidth="1"/>
    <col min="8195" max="8195" width="5.42578125" style="800" customWidth="1"/>
    <col min="8196" max="8196" width="43.5703125" style="800" customWidth="1"/>
    <col min="8197" max="8197" width="5.42578125" style="800" customWidth="1"/>
    <col min="8198" max="8198" width="43.5703125" style="800" customWidth="1"/>
    <col min="8199" max="8199" width="3.42578125" style="800" customWidth="1"/>
    <col min="8200" max="8200" width="13.7109375" style="800" customWidth="1"/>
    <col min="8201" max="8201" width="5.42578125" style="800" customWidth="1"/>
    <col min="8202" max="8202" width="43.5703125" style="800" customWidth="1"/>
    <col min="8203" max="8203" width="5.42578125" style="800" customWidth="1"/>
    <col min="8204" max="8204" width="43.5703125" style="800" customWidth="1"/>
    <col min="8205" max="8205" width="5.42578125" style="800" customWidth="1"/>
    <col min="8206" max="8206" width="43.5703125" style="800" customWidth="1"/>
    <col min="8207" max="8207" width="5.42578125" style="800" customWidth="1"/>
    <col min="8208" max="8208" width="43.5703125" style="800" customWidth="1"/>
    <col min="8209" max="8209" width="2.85546875" style="800" customWidth="1"/>
    <col min="8210" max="8446" width="11.42578125" style="800"/>
    <col min="8447" max="8447" width="5.42578125" style="800" customWidth="1"/>
    <col min="8448" max="8448" width="43.5703125" style="800" customWidth="1"/>
    <col min="8449" max="8449" width="5.42578125" style="800" customWidth="1"/>
    <col min="8450" max="8450" width="43.5703125" style="800" customWidth="1"/>
    <col min="8451" max="8451" width="5.42578125" style="800" customWidth="1"/>
    <col min="8452" max="8452" width="43.5703125" style="800" customWidth="1"/>
    <col min="8453" max="8453" width="5.42578125" style="800" customWidth="1"/>
    <col min="8454" max="8454" width="43.5703125" style="800" customWidth="1"/>
    <col min="8455" max="8455" width="3.42578125" style="800" customWidth="1"/>
    <col min="8456" max="8456" width="13.7109375" style="800" customWidth="1"/>
    <col min="8457" max="8457" width="5.42578125" style="800" customWidth="1"/>
    <col min="8458" max="8458" width="43.5703125" style="800" customWidth="1"/>
    <col min="8459" max="8459" width="5.42578125" style="800" customWidth="1"/>
    <col min="8460" max="8460" width="43.5703125" style="800" customWidth="1"/>
    <col min="8461" max="8461" width="5.42578125" style="800" customWidth="1"/>
    <col min="8462" max="8462" width="43.5703125" style="800" customWidth="1"/>
    <col min="8463" max="8463" width="5.42578125" style="800" customWidth="1"/>
    <col min="8464" max="8464" width="43.5703125" style="800" customWidth="1"/>
    <col min="8465" max="8465" width="2.85546875" style="800" customWidth="1"/>
    <col min="8466" max="8702" width="11.42578125" style="800"/>
    <col min="8703" max="8703" width="5.42578125" style="800" customWidth="1"/>
    <col min="8704" max="8704" width="43.5703125" style="800" customWidth="1"/>
    <col min="8705" max="8705" width="5.42578125" style="800" customWidth="1"/>
    <col min="8706" max="8706" width="43.5703125" style="800" customWidth="1"/>
    <col min="8707" max="8707" width="5.42578125" style="800" customWidth="1"/>
    <col min="8708" max="8708" width="43.5703125" style="800" customWidth="1"/>
    <col min="8709" max="8709" width="5.42578125" style="800" customWidth="1"/>
    <col min="8710" max="8710" width="43.5703125" style="800" customWidth="1"/>
    <col min="8711" max="8711" width="3.42578125" style="800" customWidth="1"/>
    <col min="8712" max="8712" width="13.7109375" style="800" customWidth="1"/>
    <col min="8713" max="8713" width="5.42578125" style="800" customWidth="1"/>
    <col min="8714" max="8714" width="43.5703125" style="800" customWidth="1"/>
    <col min="8715" max="8715" width="5.42578125" style="800" customWidth="1"/>
    <col min="8716" max="8716" width="43.5703125" style="800" customWidth="1"/>
    <col min="8717" max="8717" width="5.42578125" style="800" customWidth="1"/>
    <col min="8718" max="8718" width="43.5703125" style="800" customWidth="1"/>
    <col min="8719" max="8719" width="5.42578125" style="800" customWidth="1"/>
    <col min="8720" max="8720" width="43.5703125" style="800" customWidth="1"/>
    <col min="8721" max="8721" width="2.85546875" style="800" customWidth="1"/>
    <col min="8722" max="8958" width="11.42578125" style="800"/>
    <col min="8959" max="8959" width="5.42578125" style="800" customWidth="1"/>
    <col min="8960" max="8960" width="43.5703125" style="800" customWidth="1"/>
    <col min="8961" max="8961" width="5.42578125" style="800" customWidth="1"/>
    <col min="8962" max="8962" width="43.5703125" style="800" customWidth="1"/>
    <col min="8963" max="8963" width="5.42578125" style="800" customWidth="1"/>
    <col min="8964" max="8964" width="43.5703125" style="800" customWidth="1"/>
    <col min="8965" max="8965" width="5.42578125" style="800" customWidth="1"/>
    <col min="8966" max="8966" width="43.5703125" style="800" customWidth="1"/>
    <col min="8967" max="8967" width="3.42578125" style="800" customWidth="1"/>
    <col min="8968" max="8968" width="13.7109375" style="800" customWidth="1"/>
    <col min="8969" max="8969" width="5.42578125" style="800" customWidth="1"/>
    <col min="8970" max="8970" width="43.5703125" style="800" customWidth="1"/>
    <col min="8971" max="8971" width="5.42578125" style="800" customWidth="1"/>
    <col min="8972" max="8972" width="43.5703125" style="800" customWidth="1"/>
    <col min="8973" max="8973" width="5.42578125" style="800" customWidth="1"/>
    <col min="8974" max="8974" width="43.5703125" style="800" customWidth="1"/>
    <col min="8975" max="8975" width="5.42578125" style="800" customWidth="1"/>
    <col min="8976" max="8976" width="43.5703125" style="800" customWidth="1"/>
    <col min="8977" max="8977" width="2.85546875" style="800" customWidth="1"/>
    <col min="8978" max="9214" width="11.42578125" style="800"/>
    <col min="9215" max="9215" width="5.42578125" style="800" customWidth="1"/>
    <col min="9216" max="9216" width="43.5703125" style="800" customWidth="1"/>
    <col min="9217" max="9217" width="5.42578125" style="800" customWidth="1"/>
    <col min="9218" max="9218" width="43.5703125" style="800" customWidth="1"/>
    <col min="9219" max="9219" width="5.42578125" style="800" customWidth="1"/>
    <col min="9220" max="9220" width="43.5703125" style="800" customWidth="1"/>
    <col min="9221" max="9221" width="5.42578125" style="800" customWidth="1"/>
    <col min="9222" max="9222" width="43.5703125" style="800" customWidth="1"/>
    <col min="9223" max="9223" width="3.42578125" style="800" customWidth="1"/>
    <col min="9224" max="9224" width="13.7109375" style="800" customWidth="1"/>
    <col min="9225" max="9225" width="5.42578125" style="800" customWidth="1"/>
    <col min="9226" max="9226" width="43.5703125" style="800" customWidth="1"/>
    <col min="9227" max="9227" width="5.42578125" style="800" customWidth="1"/>
    <col min="9228" max="9228" width="43.5703125" style="800" customWidth="1"/>
    <col min="9229" max="9229" width="5.42578125" style="800" customWidth="1"/>
    <col min="9230" max="9230" width="43.5703125" style="800" customWidth="1"/>
    <col min="9231" max="9231" width="5.42578125" style="800" customWidth="1"/>
    <col min="9232" max="9232" width="43.5703125" style="800" customWidth="1"/>
    <col min="9233" max="9233" width="2.85546875" style="800" customWidth="1"/>
    <col min="9234" max="9470" width="11.42578125" style="800"/>
    <col min="9471" max="9471" width="5.42578125" style="800" customWidth="1"/>
    <col min="9472" max="9472" width="43.5703125" style="800" customWidth="1"/>
    <col min="9473" max="9473" width="5.42578125" style="800" customWidth="1"/>
    <col min="9474" max="9474" width="43.5703125" style="800" customWidth="1"/>
    <col min="9475" max="9475" width="5.42578125" style="800" customWidth="1"/>
    <col min="9476" max="9476" width="43.5703125" style="800" customWidth="1"/>
    <col min="9477" max="9477" width="5.42578125" style="800" customWidth="1"/>
    <col min="9478" max="9478" width="43.5703125" style="800" customWidth="1"/>
    <col min="9479" max="9479" width="3.42578125" style="800" customWidth="1"/>
    <col min="9480" max="9480" width="13.7109375" style="800" customWidth="1"/>
    <col min="9481" max="9481" width="5.42578125" style="800" customWidth="1"/>
    <col min="9482" max="9482" width="43.5703125" style="800" customWidth="1"/>
    <col min="9483" max="9483" width="5.42578125" style="800" customWidth="1"/>
    <col min="9484" max="9484" width="43.5703125" style="800" customWidth="1"/>
    <col min="9485" max="9485" width="5.42578125" style="800" customWidth="1"/>
    <col min="9486" max="9486" width="43.5703125" style="800" customWidth="1"/>
    <col min="9487" max="9487" width="5.42578125" style="800" customWidth="1"/>
    <col min="9488" max="9488" width="43.5703125" style="800" customWidth="1"/>
    <col min="9489" max="9489" width="2.85546875" style="800" customWidth="1"/>
    <col min="9490" max="9726" width="11.42578125" style="800"/>
    <col min="9727" max="9727" width="5.42578125" style="800" customWidth="1"/>
    <col min="9728" max="9728" width="43.5703125" style="800" customWidth="1"/>
    <col min="9729" max="9729" width="5.42578125" style="800" customWidth="1"/>
    <col min="9730" max="9730" width="43.5703125" style="800" customWidth="1"/>
    <col min="9731" max="9731" width="5.42578125" style="800" customWidth="1"/>
    <col min="9732" max="9732" width="43.5703125" style="800" customWidth="1"/>
    <col min="9733" max="9733" width="5.42578125" style="800" customWidth="1"/>
    <col min="9734" max="9734" width="43.5703125" style="800" customWidth="1"/>
    <col min="9735" max="9735" width="3.42578125" style="800" customWidth="1"/>
    <col min="9736" max="9736" width="13.7109375" style="800" customWidth="1"/>
    <col min="9737" max="9737" width="5.42578125" style="800" customWidth="1"/>
    <col min="9738" max="9738" width="43.5703125" style="800" customWidth="1"/>
    <col min="9739" max="9739" width="5.42578125" style="800" customWidth="1"/>
    <col min="9740" max="9740" width="43.5703125" style="800" customWidth="1"/>
    <col min="9741" max="9741" width="5.42578125" style="800" customWidth="1"/>
    <col min="9742" max="9742" width="43.5703125" style="800" customWidth="1"/>
    <col min="9743" max="9743" width="5.42578125" style="800" customWidth="1"/>
    <col min="9744" max="9744" width="43.5703125" style="800" customWidth="1"/>
    <col min="9745" max="9745" width="2.85546875" style="800" customWidth="1"/>
    <col min="9746" max="9982" width="11.42578125" style="800"/>
    <col min="9983" max="9983" width="5.42578125" style="800" customWidth="1"/>
    <col min="9984" max="9984" width="43.5703125" style="800" customWidth="1"/>
    <col min="9985" max="9985" width="5.42578125" style="800" customWidth="1"/>
    <col min="9986" max="9986" width="43.5703125" style="800" customWidth="1"/>
    <col min="9987" max="9987" width="5.42578125" style="800" customWidth="1"/>
    <col min="9988" max="9988" width="43.5703125" style="800" customWidth="1"/>
    <col min="9989" max="9989" width="5.42578125" style="800" customWidth="1"/>
    <col min="9990" max="9990" width="43.5703125" style="800" customWidth="1"/>
    <col min="9991" max="9991" width="3.42578125" style="800" customWidth="1"/>
    <col min="9992" max="9992" width="13.7109375" style="800" customWidth="1"/>
    <col min="9993" max="9993" width="5.42578125" style="800" customWidth="1"/>
    <col min="9994" max="9994" width="43.5703125" style="800" customWidth="1"/>
    <col min="9995" max="9995" width="5.42578125" style="800" customWidth="1"/>
    <col min="9996" max="9996" width="43.5703125" style="800" customWidth="1"/>
    <col min="9997" max="9997" width="5.42578125" style="800" customWidth="1"/>
    <col min="9998" max="9998" width="43.5703125" style="800" customWidth="1"/>
    <col min="9999" max="9999" width="5.42578125" style="800" customWidth="1"/>
    <col min="10000" max="10000" width="43.5703125" style="800" customWidth="1"/>
    <col min="10001" max="10001" width="2.85546875" style="800" customWidth="1"/>
    <col min="10002" max="10238" width="11.42578125" style="800"/>
    <col min="10239" max="10239" width="5.42578125" style="800" customWidth="1"/>
    <col min="10240" max="10240" width="43.5703125" style="800" customWidth="1"/>
    <col min="10241" max="10241" width="5.42578125" style="800" customWidth="1"/>
    <col min="10242" max="10242" width="43.5703125" style="800" customWidth="1"/>
    <col min="10243" max="10243" width="5.42578125" style="800" customWidth="1"/>
    <col min="10244" max="10244" width="43.5703125" style="800" customWidth="1"/>
    <col min="10245" max="10245" width="5.42578125" style="800" customWidth="1"/>
    <col min="10246" max="10246" width="43.5703125" style="800" customWidth="1"/>
    <col min="10247" max="10247" width="3.42578125" style="800" customWidth="1"/>
    <col min="10248" max="10248" width="13.7109375" style="800" customWidth="1"/>
    <col min="10249" max="10249" width="5.42578125" style="800" customWidth="1"/>
    <col min="10250" max="10250" width="43.5703125" style="800" customWidth="1"/>
    <col min="10251" max="10251" width="5.42578125" style="800" customWidth="1"/>
    <col min="10252" max="10252" width="43.5703125" style="800" customWidth="1"/>
    <col min="10253" max="10253" width="5.42578125" style="800" customWidth="1"/>
    <col min="10254" max="10254" width="43.5703125" style="800" customWidth="1"/>
    <col min="10255" max="10255" width="5.42578125" style="800" customWidth="1"/>
    <col min="10256" max="10256" width="43.5703125" style="800" customWidth="1"/>
    <col min="10257" max="10257" width="2.85546875" style="800" customWidth="1"/>
    <col min="10258" max="10494" width="11.42578125" style="800"/>
    <col min="10495" max="10495" width="5.42578125" style="800" customWidth="1"/>
    <col min="10496" max="10496" width="43.5703125" style="800" customWidth="1"/>
    <col min="10497" max="10497" width="5.42578125" style="800" customWidth="1"/>
    <col min="10498" max="10498" width="43.5703125" style="800" customWidth="1"/>
    <col min="10499" max="10499" width="5.42578125" style="800" customWidth="1"/>
    <col min="10500" max="10500" width="43.5703125" style="800" customWidth="1"/>
    <col min="10501" max="10501" width="5.42578125" style="800" customWidth="1"/>
    <col min="10502" max="10502" width="43.5703125" style="800" customWidth="1"/>
    <col min="10503" max="10503" width="3.42578125" style="800" customWidth="1"/>
    <col min="10504" max="10504" width="13.7109375" style="800" customWidth="1"/>
    <col min="10505" max="10505" width="5.42578125" style="800" customWidth="1"/>
    <col min="10506" max="10506" width="43.5703125" style="800" customWidth="1"/>
    <col min="10507" max="10507" width="5.42578125" style="800" customWidth="1"/>
    <col min="10508" max="10508" width="43.5703125" style="800" customWidth="1"/>
    <col min="10509" max="10509" width="5.42578125" style="800" customWidth="1"/>
    <col min="10510" max="10510" width="43.5703125" style="800" customWidth="1"/>
    <col min="10511" max="10511" width="5.42578125" style="800" customWidth="1"/>
    <col min="10512" max="10512" width="43.5703125" style="800" customWidth="1"/>
    <col min="10513" max="10513" width="2.85546875" style="800" customWidth="1"/>
    <col min="10514" max="10750" width="11.42578125" style="800"/>
    <col min="10751" max="10751" width="5.42578125" style="800" customWidth="1"/>
    <col min="10752" max="10752" width="43.5703125" style="800" customWidth="1"/>
    <col min="10753" max="10753" width="5.42578125" style="800" customWidth="1"/>
    <col min="10754" max="10754" width="43.5703125" style="800" customWidth="1"/>
    <col min="10755" max="10755" width="5.42578125" style="800" customWidth="1"/>
    <col min="10756" max="10756" width="43.5703125" style="800" customWidth="1"/>
    <col min="10757" max="10757" width="5.42578125" style="800" customWidth="1"/>
    <col min="10758" max="10758" width="43.5703125" style="800" customWidth="1"/>
    <col min="10759" max="10759" width="3.42578125" style="800" customWidth="1"/>
    <col min="10760" max="10760" width="13.7109375" style="800" customWidth="1"/>
    <col min="10761" max="10761" width="5.42578125" style="800" customWidth="1"/>
    <col min="10762" max="10762" width="43.5703125" style="800" customWidth="1"/>
    <col min="10763" max="10763" width="5.42578125" style="800" customWidth="1"/>
    <col min="10764" max="10764" width="43.5703125" style="800" customWidth="1"/>
    <col min="10765" max="10765" width="5.42578125" style="800" customWidth="1"/>
    <col min="10766" max="10766" width="43.5703125" style="800" customWidth="1"/>
    <col min="10767" max="10767" width="5.42578125" style="800" customWidth="1"/>
    <col min="10768" max="10768" width="43.5703125" style="800" customWidth="1"/>
    <col min="10769" max="10769" width="2.85546875" style="800" customWidth="1"/>
    <col min="10770" max="11006" width="11.42578125" style="800"/>
    <col min="11007" max="11007" width="5.42578125" style="800" customWidth="1"/>
    <col min="11008" max="11008" width="43.5703125" style="800" customWidth="1"/>
    <col min="11009" max="11009" width="5.42578125" style="800" customWidth="1"/>
    <col min="11010" max="11010" width="43.5703125" style="800" customWidth="1"/>
    <col min="11011" max="11011" width="5.42578125" style="800" customWidth="1"/>
    <col min="11012" max="11012" width="43.5703125" style="800" customWidth="1"/>
    <col min="11013" max="11013" width="5.42578125" style="800" customWidth="1"/>
    <col min="11014" max="11014" width="43.5703125" style="800" customWidth="1"/>
    <col min="11015" max="11015" width="3.42578125" style="800" customWidth="1"/>
    <col min="11016" max="11016" width="13.7109375" style="800" customWidth="1"/>
    <col min="11017" max="11017" width="5.42578125" style="800" customWidth="1"/>
    <col min="11018" max="11018" width="43.5703125" style="800" customWidth="1"/>
    <col min="11019" max="11019" width="5.42578125" style="800" customWidth="1"/>
    <col min="11020" max="11020" width="43.5703125" style="800" customWidth="1"/>
    <col min="11021" max="11021" width="5.42578125" style="800" customWidth="1"/>
    <col min="11022" max="11022" width="43.5703125" style="800" customWidth="1"/>
    <col min="11023" max="11023" width="5.42578125" style="800" customWidth="1"/>
    <col min="11024" max="11024" width="43.5703125" style="800" customWidth="1"/>
    <col min="11025" max="11025" width="2.85546875" style="800" customWidth="1"/>
    <col min="11026" max="11262" width="11.42578125" style="800"/>
    <col min="11263" max="11263" width="5.42578125" style="800" customWidth="1"/>
    <col min="11264" max="11264" width="43.5703125" style="800" customWidth="1"/>
    <col min="11265" max="11265" width="5.42578125" style="800" customWidth="1"/>
    <col min="11266" max="11266" width="43.5703125" style="800" customWidth="1"/>
    <col min="11267" max="11267" width="5.42578125" style="800" customWidth="1"/>
    <col min="11268" max="11268" width="43.5703125" style="800" customWidth="1"/>
    <col min="11269" max="11269" width="5.42578125" style="800" customWidth="1"/>
    <col min="11270" max="11270" width="43.5703125" style="800" customWidth="1"/>
    <col min="11271" max="11271" width="3.42578125" style="800" customWidth="1"/>
    <col min="11272" max="11272" width="13.7109375" style="800" customWidth="1"/>
    <col min="11273" max="11273" width="5.42578125" style="800" customWidth="1"/>
    <col min="11274" max="11274" width="43.5703125" style="800" customWidth="1"/>
    <col min="11275" max="11275" width="5.42578125" style="800" customWidth="1"/>
    <col min="11276" max="11276" width="43.5703125" style="800" customWidth="1"/>
    <col min="11277" max="11277" width="5.42578125" style="800" customWidth="1"/>
    <col min="11278" max="11278" width="43.5703125" style="800" customWidth="1"/>
    <col min="11279" max="11279" width="5.42578125" style="800" customWidth="1"/>
    <col min="11280" max="11280" width="43.5703125" style="800" customWidth="1"/>
    <col min="11281" max="11281" width="2.85546875" style="800" customWidth="1"/>
    <col min="11282" max="11518" width="11.42578125" style="800"/>
    <col min="11519" max="11519" width="5.42578125" style="800" customWidth="1"/>
    <col min="11520" max="11520" width="43.5703125" style="800" customWidth="1"/>
    <col min="11521" max="11521" width="5.42578125" style="800" customWidth="1"/>
    <col min="11522" max="11522" width="43.5703125" style="800" customWidth="1"/>
    <col min="11523" max="11523" width="5.42578125" style="800" customWidth="1"/>
    <col min="11524" max="11524" width="43.5703125" style="800" customWidth="1"/>
    <col min="11525" max="11525" width="5.42578125" style="800" customWidth="1"/>
    <col min="11526" max="11526" width="43.5703125" style="800" customWidth="1"/>
    <col min="11527" max="11527" width="3.42578125" style="800" customWidth="1"/>
    <col min="11528" max="11528" width="13.7109375" style="800" customWidth="1"/>
    <col min="11529" max="11529" width="5.42578125" style="800" customWidth="1"/>
    <col min="11530" max="11530" width="43.5703125" style="800" customWidth="1"/>
    <col min="11531" max="11531" width="5.42578125" style="800" customWidth="1"/>
    <col min="11532" max="11532" width="43.5703125" style="800" customWidth="1"/>
    <col min="11533" max="11533" width="5.42578125" style="800" customWidth="1"/>
    <col min="11534" max="11534" width="43.5703125" style="800" customWidth="1"/>
    <col min="11535" max="11535" width="5.42578125" style="800" customWidth="1"/>
    <col min="11536" max="11536" width="43.5703125" style="800" customWidth="1"/>
    <col min="11537" max="11537" width="2.85546875" style="800" customWidth="1"/>
    <col min="11538" max="11774" width="11.42578125" style="800"/>
    <col min="11775" max="11775" width="5.42578125" style="800" customWidth="1"/>
    <col min="11776" max="11776" width="43.5703125" style="800" customWidth="1"/>
    <col min="11777" max="11777" width="5.42578125" style="800" customWidth="1"/>
    <col min="11778" max="11778" width="43.5703125" style="800" customWidth="1"/>
    <col min="11779" max="11779" width="5.42578125" style="800" customWidth="1"/>
    <col min="11780" max="11780" width="43.5703125" style="800" customWidth="1"/>
    <col min="11781" max="11781" width="5.42578125" style="800" customWidth="1"/>
    <col min="11782" max="11782" width="43.5703125" style="800" customWidth="1"/>
    <col min="11783" max="11783" width="3.42578125" style="800" customWidth="1"/>
    <col min="11784" max="11784" width="13.7109375" style="800" customWidth="1"/>
    <col min="11785" max="11785" width="5.42578125" style="800" customWidth="1"/>
    <col min="11786" max="11786" width="43.5703125" style="800" customWidth="1"/>
    <col min="11787" max="11787" width="5.42578125" style="800" customWidth="1"/>
    <col min="11788" max="11788" width="43.5703125" style="800" customWidth="1"/>
    <col min="11789" max="11789" width="5.42578125" style="800" customWidth="1"/>
    <col min="11790" max="11790" width="43.5703125" style="800" customWidth="1"/>
    <col min="11791" max="11791" width="5.42578125" style="800" customWidth="1"/>
    <col min="11792" max="11792" width="43.5703125" style="800" customWidth="1"/>
    <col min="11793" max="11793" width="2.85546875" style="800" customWidth="1"/>
    <col min="11794" max="12030" width="11.42578125" style="800"/>
    <col min="12031" max="12031" width="5.42578125" style="800" customWidth="1"/>
    <col min="12032" max="12032" width="43.5703125" style="800" customWidth="1"/>
    <col min="12033" max="12033" width="5.42578125" style="800" customWidth="1"/>
    <col min="12034" max="12034" width="43.5703125" style="800" customWidth="1"/>
    <col min="12035" max="12035" width="5.42578125" style="800" customWidth="1"/>
    <col min="12036" max="12036" width="43.5703125" style="800" customWidth="1"/>
    <col min="12037" max="12037" width="5.42578125" style="800" customWidth="1"/>
    <col min="12038" max="12038" width="43.5703125" style="800" customWidth="1"/>
    <col min="12039" max="12039" width="3.42578125" style="800" customWidth="1"/>
    <col min="12040" max="12040" width="13.7109375" style="800" customWidth="1"/>
    <col min="12041" max="12041" width="5.42578125" style="800" customWidth="1"/>
    <col min="12042" max="12042" width="43.5703125" style="800" customWidth="1"/>
    <col min="12043" max="12043" width="5.42578125" style="800" customWidth="1"/>
    <col min="12044" max="12044" width="43.5703125" style="800" customWidth="1"/>
    <col min="12045" max="12045" width="5.42578125" style="800" customWidth="1"/>
    <col min="12046" max="12046" width="43.5703125" style="800" customWidth="1"/>
    <col min="12047" max="12047" width="5.42578125" style="800" customWidth="1"/>
    <col min="12048" max="12048" width="43.5703125" style="800" customWidth="1"/>
    <col min="12049" max="12049" width="2.85546875" style="800" customWidth="1"/>
    <col min="12050" max="12286" width="11.42578125" style="800"/>
    <col min="12287" max="12287" width="5.42578125" style="800" customWidth="1"/>
    <col min="12288" max="12288" width="43.5703125" style="800" customWidth="1"/>
    <col min="12289" max="12289" width="5.42578125" style="800" customWidth="1"/>
    <col min="12290" max="12290" width="43.5703125" style="800" customWidth="1"/>
    <col min="12291" max="12291" width="5.42578125" style="800" customWidth="1"/>
    <col min="12292" max="12292" width="43.5703125" style="800" customWidth="1"/>
    <col min="12293" max="12293" width="5.42578125" style="800" customWidth="1"/>
    <col min="12294" max="12294" width="43.5703125" style="800" customWidth="1"/>
    <col min="12295" max="12295" width="3.42578125" style="800" customWidth="1"/>
    <col min="12296" max="12296" width="13.7109375" style="800" customWidth="1"/>
    <col min="12297" max="12297" width="5.42578125" style="800" customWidth="1"/>
    <col min="12298" max="12298" width="43.5703125" style="800" customWidth="1"/>
    <col min="12299" max="12299" width="5.42578125" style="800" customWidth="1"/>
    <col min="12300" max="12300" width="43.5703125" style="800" customWidth="1"/>
    <col min="12301" max="12301" width="5.42578125" style="800" customWidth="1"/>
    <col min="12302" max="12302" width="43.5703125" style="800" customWidth="1"/>
    <col min="12303" max="12303" width="5.42578125" style="800" customWidth="1"/>
    <col min="12304" max="12304" width="43.5703125" style="800" customWidth="1"/>
    <col min="12305" max="12305" width="2.85546875" style="800" customWidth="1"/>
    <col min="12306" max="12542" width="11.42578125" style="800"/>
    <col min="12543" max="12543" width="5.42578125" style="800" customWidth="1"/>
    <col min="12544" max="12544" width="43.5703125" style="800" customWidth="1"/>
    <col min="12545" max="12545" width="5.42578125" style="800" customWidth="1"/>
    <col min="12546" max="12546" width="43.5703125" style="800" customWidth="1"/>
    <col min="12547" max="12547" width="5.42578125" style="800" customWidth="1"/>
    <col min="12548" max="12548" width="43.5703125" style="800" customWidth="1"/>
    <col min="12549" max="12549" width="5.42578125" style="800" customWidth="1"/>
    <col min="12550" max="12550" width="43.5703125" style="800" customWidth="1"/>
    <col min="12551" max="12551" width="3.42578125" style="800" customWidth="1"/>
    <col min="12552" max="12552" width="13.7109375" style="800" customWidth="1"/>
    <col min="12553" max="12553" width="5.42578125" style="800" customWidth="1"/>
    <col min="12554" max="12554" width="43.5703125" style="800" customWidth="1"/>
    <col min="12555" max="12555" width="5.42578125" style="800" customWidth="1"/>
    <col min="12556" max="12556" width="43.5703125" style="800" customWidth="1"/>
    <col min="12557" max="12557" width="5.42578125" style="800" customWidth="1"/>
    <col min="12558" max="12558" width="43.5703125" style="800" customWidth="1"/>
    <col min="12559" max="12559" width="5.42578125" style="800" customWidth="1"/>
    <col min="12560" max="12560" width="43.5703125" style="800" customWidth="1"/>
    <col min="12561" max="12561" width="2.85546875" style="800" customWidth="1"/>
    <col min="12562" max="12798" width="11.42578125" style="800"/>
    <col min="12799" max="12799" width="5.42578125" style="800" customWidth="1"/>
    <col min="12800" max="12800" width="43.5703125" style="800" customWidth="1"/>
    <col min="12801" max="12801" width="5.42578125" style="800" customWidth="1"/>
    <col min="12802" max="12802" width="43.5703125" style="800" customWidth="1"/>
    <col min="12803" max="12803" width="5.42578125" style="800" customWidth="1"/>
    <col min="12804" max="12804" width="43.5703125" style="800" customWidth="1"/>
    <col min="12805" max="12805" width="5.42578125" style="800" customWidth="1"/>
    <col min="12806" max="12806" width="43.5703125" style="800" customWidth="1"/>
    <col min="12807" max="12807" width="3.42578125" style="800" customWidth="1"/>
    <col min="12808" max="12808" width="13.7109375" style="800" customWidth="1"/>
    <col min="12809" max="12809" width="5.42578125" style="800" customWidth="1"/>
    <col min="12810" max="12810" width="43.5703125" style="800" customWidth="1"/>
    <col min="12811" max="12811" width="5.42578125" style="800" customWidth="1"/>
    <col min="12812" max="12812" width="43.5703125" style="800" customWidth="1"/>
    <col min="12813" max="12813" width="5.42578125" style="800" customWidth="1"/>
    <col min="12814" max="12814" width="43.5703125" style="800" customWidth="1"/>
    <col min="12815" max="12815" width="5.42578125" style="800" customWidth="1"/>
    <col min="12816" max="12816" width="43.5703125" style="800" customWidth="1"/>
    <col min="12817" max="12817" width="2.85546875" style="800" customWidth="1"/>
    <col min="12818" max="13054" width="11.42578125" style="800"/>
    <col min="13055" max="13055" width="5.42578125" style="800" customWidth="1"/>
    <col min="13056" max="13056" width="43.5703125" style="800" customWidth="1"/>
    <col min="13057" max="13057" width="5.42578125" style="800" customWidth="1"/>
    <col min="13058" max="13058" width="43.5703125" style="800" customWidth="1"/>
    <col min="13059" max="13059" width="5.42578125" style="800" customWidth="1"/>
    <col min="13060" max="13060" width="43.5703125" style="800" customWidth="1"/>
    <col min="13061" max="13061" width="5.42578125" style="800" customWidth="1"/>
    <col min="13062" max="13062" width="43.5703125" style="800" customWidth="1"/>
    <col min="13063" max="13063" width="3.42578125" style="800" customWidth="1"/>
    <col min="13064" max="13064" width="13.7109375" style="800" customWidth="1"/>
    <col min="13065" max="13065" width="5.42578125" style="800" customWidth="1"/>
    <col min="13066" max="13066" width="43.5703125" style="800" customWidth="1"/>
    <col min="13067" max="13067" width="5.42578125" style="800" customWidth="1"/>
    <col min="13068" max="13068" width="43.5703125" style="800" customWidth="1"/>
    <col min="13069" max="13069" width="5.42578125" style="800" customWidth="1"/>
    <col min="13070" max="13070" width="43.5703125" style="800" customWidth="1"/>
    <col min="13071" max="13071" width="5.42578125" style="800" customWidth="1"/>
    <col min="13072" max="13072" width="43.5703125" style="800" customWidth="1"/>
    <col min="13073" max="13073" width="2.85546875" style="800" customWidth="1"/>
    <col min="13074" max="13310" width="11.42578125" style="800"/>
    <col min="13311" max="13311" width="5.42578125" style="800" customWidth="1"/>
    <col min="13312" max="13312" width="43.5703125" style="800" customWidth="1"/>
    <col min="13313" max="13313" width="5.42578125" style="800" customWidth="1"/>
    <col min="13314" max="13314" width="43.5703125" style="800" customWidth="1"/>
    <col min="13315" max="13315" width="5.42578125" style="800" customWidth="1"/>
    <col min="13316" max="13316" width="43.5703125" style="800" customWidth="1"/>
    <col min="13317" max="13317" width="5.42578125" style="800" customWidth="1"/>
    <col min="13318" max="13318" width="43.5703125" style="800" customWidth="1"/>
    <col min="13319" max="13319" width="3.42578125" style="800" customWidth="1"/>
    <col min="13320" max="13320" width="13.7109375" style="800" customWidth="1"/>
    <col min="13321" max="13321" width="5.42578125" style="800" customWidth="1"/>
    <col min="13322" max="13322" width="43.5703125" style="800" customWidth="1"/>
    <col min="13323" max="13323" width="5.42578125" style="800" customWidth="1"/>
    <col min="13324" max="13324" width="43.5703125" style="800" customWidth="1"/>
    <col min="13325" max="13325" width="5.42578125" style="800" customWidth="1"/>
    <col min="13326" max="13326" width="43.5703125" style="800" customWidth="1"/>
    <col min="13327" max="13327" width="5.42578125" style="800" customWidth="1"/>
    <col min="13328" max="13328" width="43.5703125" style="800" customWidth="1"/>
    <col min="13329" max="13329" width="2.85546875" style="800" customWidth="1"/>
    <col min="13330" max="13566" width="11.42578125" style="800"/>
    <col min="13567" max="13567" width="5.42578125" style="800" customWidth="1"/>
    <col min="13568" max="13568" width="43.5703125" style="800" customWidth="1"/>
    <col min="13569" max="13569" width="5.42578125" style="800" customWidth="1"/>
    <col min="13570" max="13570" width="43.5703125" style="800" customWidth="1"/>
    <col min="13571" max="13571" width="5.42578125" style="800" customWidth="1"/>
    <col min="13572" max="13572" width="43.5703125" style="800" customWidth="1"/>
    <col min="13573" max="13573" width="5.42578125" style="800" customWidth="1"/>
    <col min="13574" max="13574" width="43.5703125" style="800" customWidth="1"/>
    <col min="13575" max="13575" width="3.42578125" style="800" customWidth="1"/>
    <col min="13576" max="13576" width="13.7109375" style="800" customWidth="1"/>
    <col min="13577" max="13577" width="5.42578125" style="800" customWidth="1"/>
    <col min="13578" max="13578" width="43.5703125" style="800" customWidth="1"/>
    <col min="13579" max="13579" width="5.42578125" style="800" customWidth="1"/>
    <col min="13580" max="13580" width="43.5703125" style="800" customWidth="1"/>
    <col min="13581" max="13581" width="5.42578125" style="800" customWidth="1"/>
    <col min="13582" max="13582" width="43.5703125" style="800" customWidth="1"/>
    <col min="13583" max="13583" width="5.42578125" style="800" customWidth="1"/>
    <col min="13584" max="13584" width="43.5703125" style="800" customWidth="1"/>
    <col min="13585" max="13585" width="2.85546875" style="800" customWidth="1"/>
    <col min="13586" max="13822" width="11.42578125" style="800"/>
    <col min="13823" max="13823" width="5.42578125" style="800" customWidth="1"/>
    <col min="13824" max="13824" width="43.5703125" style="800" customWidth="1"/>
    <col min="13825" max="13825" width="5.42578125" style="800" customWidth="1"/>
    <col min="13826" max="13826" width="43.5703125" style="800" customWidth="1"/>
    <col min="13827" max="13827" width="5.42578125" style="800" customWidth="1"/>
    <col min="13828" max="13828" width="43.5703125" style="800" customWidth="1"/>
    <col min="13829" max="13829" width="5.42578125" style="800" customWidth="1"/>
    <col min="13830" max="13830" width="43.5703125" style="800" customWidth="1"/>
    <col min="13831" max="13831" width="3.42578125" style="800" customWidth="1"/>
    <col min="13832" max="13832" width="13.7109375" style="800" customWidth="1"/>
    <col min="13833" max="13833" width="5.42578125" style="800" customWidth="1"/>
    <col min="13834" max="13834" width="43.5703125" style="800" customWidth="1"/>
    <col min="13835" max="13835" width="5.42578125" style="800" customWidth="1"/>
    <col min="13836" max="13836" width="43.5703125" style="800" customWidth="1"/>
    <col min="13837" max="13837" width="5.42578125" style="800" customWidth="1"/>
    <col min="13838" max="13838" width="43.5703125" style="800" customWidth="1"/>
    <col min="13839" max="13839" width="5.42578125" style="800" customWidth="1"/>
    <col min="13840" max="13840" width="43.5703125" style="800" customWidth="1"/>
    <col min="13841" max="13841" width="2.85546875" style="800" customWidth="1"/>
    <col min="13842" max="14078" width="11.42578125" style="800"/>
    <col min="14079" max="14079" width="5.42578125" style="800" customWidth="1"/>
    <col min="14080" max="14080" width="43.5703125" style="800" customWidth="1"/>
    <col min="14081" max="14081" width="5.42578125" style="800" customWidth="1"/>
    <col min="14082" max="14082" width="43.5703125" style="800" customWidth="1"/>
    <col min="14083" max="14083" width="5.42578125" style="800" customWidth="1"/>
    <col min="14084" max="14084" width="43.5703125" style="800" customWidth="1"/>
    <col min="14085" max="14085" width="5.42578125" style="800" customWidth="1"/>
    <col min="14086" max="14086" width="43.5703125" style="800" customWidth="1"/>
    <col min="14087" max="14087" width="3.42578125" style="800" customWidth="1"/>
    <col min="14088" max="14088" width="13.7109375" style="800" customWidth="1"/>
    <col min="14089" max="14089" width="5.42578125" style="800" customWidth="1"/>
    <col min="14090" max="14090" width="43.5703125" style="800" customWidth="1"/>
    <col min="14091" max="14091" width="5.42578125" style="800" customWidth="1"/>
    <col min="14092" max="14092" width="43.5703125" style="800" customWidth="1"/>
    <col min="14093" max="14093" width="5.42578125" style="800" customWidth="1"/>
    <col min="14094" max="14094" width="43.5703125" style="800" customWidth="1"/>
    <col min="14095" max="14095" width="5.42578125" style="800" customWidth="1"/>
    <col min="14096" max="14096" width="43.5703125" style="800" customWidth="1"/>
    <col min="14097" max="14097" width="2.85546875" style="800" customWidth="1"/>
    <col min="14098" max="14334" width="11.42578125" style="800"/>
    <col min="14335" max="14335" width="5.42578125" style="800" customWidth="1"/>
    <col min="14336" max="14336" width="43.5703125" style="800" customWidth="1"/>
    <col min="14337" max="14337" width="5.42578125" style="800" customWidth="1"/>
    <col min="14338" max="14338" width="43.5703125" style="800" customWidth="1"/>
    <col min="14339" max="14339" width="5.42578125" style="800" customWidth="1"/>
    <col min="14340" max="14340" width="43.5703125" style="800" customWidth="1"/>
    <col min="14341" max="14341" width="5.42578125" style="800" customWidth="1"/>
    <col min="14342" max="14342" width="43.5703125" style="800" customWidth="1"/>
    <col min="14343" max="14343" width="3.42578125" style="800" customWidth="1"/>
    <col min="14344" max="14344" width="13.7109375" style="800" customWidth="1"/>
    <col min="14345" max="14345" width="5.42578125" style="800" customWidth="1"/>
    <col min="14346" max="14346" width="43.5703125" style="800" customWidth="1"/>
    <col min="14347" max="14347" width="5.42578125" style="800" customWidth="1"/>
    <col min="14348" max="14348" width="43.5703125" style="800" customWidth="1"/>
    <col min="14349" max="14349" width="5.42578125" style="800" customWidth="1"/>
    <col min="14350" max="14350" width="43.5703125" style="800" customWidth="1"/>
    <col min="14351" max="14351" width="5.42578125" style="800" customWidth="1"/>
    <col min="14352" max="14352" width="43.5703125" style="800" customWidth="1"/>
    <col min="14353" max="14353" width="2.85546875" style="800" customWidth="1"/>
    <col min="14354" max="14590" width="11.42578125" style="800"/>
    <col min="14591" max="14591" width="5.42578125" style="800" customWidth="1"/>
    <col min="14592" max="14592" width="43.5703125" style="800" customWidth="1"/>
    <col min="14593" max="14593" width="5.42578125" style="800" customWidth="1"/>
    <col min="14594" max="14594" width="43.5703125" style="800" customWidth="1"/>
    <col min="14595" max="14595" width="5.42578125" style="800" customWidth="1"/>
    <col min="14596" max="14596" width="43.5703125" style="800" customWidth="1"/>
    <col min="14597" max="14597" width="5.42578125" style="800" customWidth="1"/>
    <col min="14598" max="14598" width="43.5703125" style="800" customWidth="1"/>
    <col min="14599" max="14599" width="3.42578125" style="800" customWidth="1"/>
    <col min="14600" max="14600" width="13.7109375" style="800" customWidth="1"/>
    <col min="14601" max="14601" width="5.42578125" style="800" customWidth="1"/>
    <col min="14602" max="14602" width="43.5703125" style="800" customWidth="1"/>
    <col min="14603" max="14603" width="5.42578125" style="800" customWidth="1"/>
    <col min="14604" max="14604" width="43.5703125" style="800" customWidth="1"/>
    <col min="14605" max="14605" width="5.42578125" style="800" customWidth="1"/>
    <col min="14606" max="14606" width="43.5703125" style="800" customWidth="1"/>
    <col min="14607" max="14607" width="5.42578125" style="800" customWidth="1"/>
    <col min="14608" max="14608" width="43.5703125" style="800" customWidth="1"/>
    <col min="14609" max="14609" width="2.85546875" style="800" customWidth="1"/>
    <col min="14610" max="14846" width="11.42578125" style="800"/>
    <col min="14847" max="14847" width="5.42578125" style="800" customWidth="1"/>
    <col min="14848" max="14848" width="43.5703125" style="800" customWidth="1"/>
    <col min="14849" max="14849" width="5.42578125" style="800" customWidth="1"/>
    <col min="14850" max="14850" width="43.5703125" style="800" customWidth="1"/>
    <col min="14851" max="14851" width="5.42578125" style="800" customWidth="1"/>
    <col min="14852" max="14852" width="43.5703125" style="800" customWidth="1"/>
    <col min="14853" max="14853" width="5.42578125" style="800" customWidth="1"/>
    <col min="14854" max="14854" width="43.5703125" style="800" customWidth="1"/>
    <col min="14855" max="14855" width="3.42578125" style="800" customWidth="1"/>
    <col min="14856" max="14856" width="13.7109375" style="800" customWidth="1"/>
    <col min="14857" max="14857" width="5.42578125" style="800" customWidth="1"/>
    <col min="14858" max="14858" width="43.5703125" style="800" customWidth="1"/>
    <col min="14859" max="14859" width="5.42578125" style="800" customWidth="1"/>
    <col min="14860" max="14860" width="43.5703125" style="800" customWidth="1"/>
    <col min="14861" max="14861" width="5.42578125" style="800" customWidth="1"/>
    <col min="14862" max="14862" width="43.5703125" style="800" customWidth="1"/>
    <col min="14863" max="14863" width="5.42578125" style="800" customWidth="1"/>
    <col min="14864" max="14864" width="43.5703125" style="800" customWidth="1"/>
    <col min="14865" max="14865" width="2.85546875" style="800" customWidth="1"/>
    <col min="14866" max="15102" width="11.42578125" style="800"/>
    <col min="15103" max="15103" width="5.42578125" style="800" customWidth="1"/>
    <col min="15104" max="15104" width="43.5703125" style="800" customWidth="1"/>
    <col min="15105" max="15105" width="5.42578125" style="800" customWidth="1"/>
    <col min="15106" max="15106" width="43.5703125" style="800" customWidth="1"/>
    <col min="15107" max="15107" width="5.42578125" style="800" customWidth="1"/>
    <col min="15108" max="15108" width="43.5703125" style="800" customWidth="1"/>
    <col min="15109" max="15109" width="5.42578125" style="800" customWidth="1"/>
    <col min="15110" max="15110" width="43.5703125" style="800" customWidth="1"/>
    <col min="15111" max="15111" width="3.42578125" style="800" customWidth="1"/>
    <col min="15112" max="15112" width="13.7109375" style="800" customWidth="1"/>
    <col min="15113" max="15113" width="5.42578125" style="800" customWidth="1"/>
    <col min="15114" max="15114" width="43.5703125" style="800" customWidth="1"/>
    <col min="15115" max="15115" width="5.42578125" style="800" customWidth="1"/>
    <col min="15116" max="15116" width="43.5703125" style="800" customWidth="1"/>
    <col min="15117" max="15117" width="5.42578125" style="800" customWidth="1"/>
    <col min="15118" max="15118" width="43.5703125" style="800" customWidth="1"/>
    <col min="15119" max="15119" width="5.42578125" style="800" customWidth="1"/>
    <col min="15120" max="15120" width="43.5703125" style="800" customWidth="1"/>
    <col min="15121" max="15121" width="2.85546875" style="800" customWidth="1"/>
    <col min="15122" max="15358" width="11.42578125" style="800"/>
    <col min="15359" max="15359" width="5.42578125" style="800" customWidth="1"/>
    <col min="15360" max="15360" width="43.5703125" style="800" customWidth="1"/>
    <col min="15361" max="15361" width="5.42578125" style="800" customWidth="1"/>
    <col min="15362" max="15362" width="43.5703125" style="800" customWidth="1"/>
    <col min="15363" max="15363" width="5.42578125" style="800" customWidth="1"/>
    <col min="15364" max="15364" width="43.5703125" style="800" customWidth="1"/>
    <col min="15365" max="15365" width="5.42578125" style="800" customWidth="1"/>
    <col min="15366" max="15366" width="43.5703125" style="800" customWidth="1"/>
    <col min="15367" max="15367" width="3.42578125" style="800" customWidth="1"/>
    <col min="15368" max="15368" width="13.7109375" style="800" customWidth="1"/>
    <col min="15369" max="15369" width="5.42578125" style="800" customWidth="1"/>
    <col min="15370" max="15370" width="43.5703125" style="800" customWidth="1"/>
    <col min="15371" max="15371" width="5.42578125" style="800" customWidth="1"/>
    <col min="15372" max="15372" width="43.5703125" style="800" customWidth="1"/>
    <col min="15373" max="15373" width="5.42578125" style="800" customWidth="1"/>
    <col min="15374" max="15374" width="43.5703125" style="800" customWidth="1"/>
    <col min="15375" max="15375" width="5.42578125" style="800" customWidth="1"/>
    <col min="15376" max="15376" width="43.5703125" style="800" customWidth="1"/>
    <col min="15377" max="15377" width="2.85546875" style="800" customWidth="1"/>
    <col min="15378" max="15614" width="11.42578125" style="800"/>
    <col min="15615" max="15615" width="5.42578125" style="800" customWidth="1"/>
    <col min="15616" max="15616" width="43.5703125" style="800" customWidth="1"/>
    <col min="15617" max="15617" width="5.42578125" style="800" customWidth="1"/>
    <col min="15618" max="15618" width="43.5703125" style="800" customWidth="1"/>
    <col min="15619" max="15619" width="5.42578125" style="800" customWidth="1"/>
    <col min="15620" max="15620" width="43.5703125" style="800" customWidth="1"/>
    <col min="15621" max="15621" width="5.42578125" style="800" customWidth="1"/>
    <col min="15622" max="15622" width="43.5703125" style="800" customWidth="1"/>
    <col min="15623" max="15623" width="3.42578125" style="800" customWidth="1"/>
    <col min="15624" max="15624" width="13.7109375" style="800" customWidth="1"/>
    <col min="15625" max="15625" width="5.42578125" style="800" customWidth="1"/>
    <col min="15626" max="15626" width="43.5703125" style="800" customWidth="1"/>
    <col min="15627" max="15627" width="5.42578125" style="800" customWidth="1"/>
    <col min="15628" max="15628" width="43.5703125" style="800" customWidth="1"/>
    <col min="15629" max="15629" width="5.42578125" style="800" customWidth="1"/>
    <col min="15630" max="15630" width="43.5703125" style="800" customWidth="1"/>
    <col min="15631" max="15631" width="5.42578125" style="800" customWidth="1"/>
    <col min="15632" max="15632" width="43.5703125" style="800" customWidth="1"/>
    <col min="15633" max="15633" width="2.85546875" style="800" customWidth="1"/>
    <col min="15634" max="15870" width="11.42578125" style="800"/>
    <col min="15871" max="15871" width="5.42578125" style="800" customWidth="1"/>
    <col min="15872" max="15872" width="43.5703125" style="800" customWidth="1"/>
    <col min="15873" max="15873" width="5.42578125" style="800" customWidth="1"/>
    <col min="15874" max="15874" width="43.5703125" style="800" customWidth="1"/>
    <col min="15875" max="15875" width="5.42578125" style="800" customWidth="1"/>
    <col min="15876" max="15876" width="43.5703125" style="800" customWidth="1"/>
    <col min="15877" max="15877" width="5.42578125" style="800" customWidth="1"/>
    <col min="15878" max="15878" width="43.5703125" style="800" customWidth="1"/>
    <col min="15879" max="15879" width="3.42578125" style="800" customWidth="1"/>
    <col min="15880" max="15880" width="13.7109375" style="800" customWidth="1"/>
    <col min="15881" max="15881" width="5.42578125" style="800" customWidth="1"/>
    <col min="15882" max="15882" width="43.5703125" style="800" customWidth="1"/>
    <col min="15883" max="15883" width="5.42578125" style="800" customWidth="1"/>
    <col min="15884" max="15884" width="43.5703125" style="800" customWidth="1"/>
    <col min="15885" max="15885" width="5.42578125" style="800" customWidth="1"/>
    <col min="15886" max="15886" width="43.5703125" style="800" customWidth="1"/>
    <col min="15887" max="15887" width="5.42578125" style="800" customWidth="1"/>
    <col min="15888" max="15888" width="43.5703125" style="800" customWidth="1"/>
    <col min="15889" max="15889" width="2.85546875" style="800" customWidth="1"/>
    <col min="15890" max="16126" width="11.42578125" style="800"/>
    <col min="16127" max="16127" width="5.42578125" style="800" customWidth="1"/>
    <col min="16128" max="16128" width="43.5703125" style="800" customWidth="1"/>
    <col min="16129" max="16129" width="5.42578125" style="800" customWidth="1"/>
    <col min="16130" max="16130" width="43.5703125" style="800" customWidth="1"/>
    <col min="16131" max="16131" width="5.42578125" style="800" customWidth="1"/>
    <col min="16132" max="16132" width="43.5703125" style="800" customWidth="1"/>
    <col min="16133" max="16133" width="5.42578125" style="800" customWidth="1"/>
    <col min="16134" max="16134" width="43.5703125" style="800" customWidth="1"/>
    <col min="16135" max="16135" width="3.42578125" style="800" customWidth="1"/>
    <col min="16136" max="16136" width="13.7109375" style="800" customWidth="1"/>
    <col min="16137" max="16137" width="5.42578125" style="800" customWidth="1"/>
    <col min="16138" max="16138" width="43.5703125" style="800" customWidth="1"/>
    <col min="16139" max="16139" width="5.42578125" style="800" customWidth="1"/>
    <col min="16140" max="16140" width="43.5703125" style="800" customWidth="1"/>
    <col min="16141" max="16141" width="5.42578125" style="800" customWidth="1"/>
    <col min="16142" max="16142" width="43.5703125" style="800" customWidth="1"/>
    <col min="16143" max="16143" width="5.42578125" style="800" customWidth="1"/>
    <col min="16144" max="16144" width="43.5703125" style="800" customWidth="1"/>
    <col min="16145" max="16145" width="2.85546875" style="800" customWidth="1"/>
    <col min="16146" max="16384" width="11.42578125" style="800"/>
  </cols>
  <sheetData>
    <row r="1" spans="1:50" ht="26.25">
      <c r="B1" s="904" t="s">
        <v>1643</v>
      </c>
      <c r="C1" s="904"/>
      <c r="D1" s="904"/>
      <c r="E1" s="904"/>
      <c r="F1" s="904"/>
      <c r="G1" s="904"/>
      <c r="H1" s="904"/>
      <c r="I1" s="2293" t="str">
        <f ca="1">"Page "&amp;_xlfn.SHEET()&amp;" sur "&amp;_xlfn.SHEETS()</f>
        <v>Page 11 sur 16</v>
      </c>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row>
    <row r="2" spans="1:50" ht="19.5" customHeight="1" thickBot="1">
      <c r="B2" s="800"/>
      <c r="C2" s="800"/>
      <c r="D2" s="800"/>
      <c r="E2" s="800"/>
      <c r="F2" s="800"/>
      <c r="G2" s="800"/>
      <c r="H2" s="800"/>
      <c r="I2" s="800"/>
      <c r="J2" s="800"/>
      <c r="K2" s="800"/>
      <c r="L2" s="800"/>
      <c r="M2" s="800"/>
      <c r="N2" s="800"/>
      <c r="O2" s="800"/>
      <c r="P2" s="800"/>
      <c r="Q2" s="800"/>
      <c r="R2" s="800"/>
      <c r="S2" s="800"/>
      <c r="T2" s="800"/>
      <c r="W2" s="3816" t="s">
        <v>413</v>
      </c>
      <c r="X2" s="3816"/>
      <c r="Y2" s="3816"/>
      <c r="Z2" s="3816"/>
      <c r="AA2" s="3816"/>
      <c r="AB2" s="3816"/>
      <c r="AC2" s="3816"/>
      <c r="AD2" s="3816"/>
      <c r="AE2" s="3816"/>
      <c r="AF2" s="3816"/>
      <c r="AG2" s="3816"/>
      <c r="AH2" s="3816"/>
      <c r="AI2" s="3816"/>
      <c r="AJ2" s="3816"/>
      <c r="AK2" s="3816"/>
      <c r="AL2" s="3816"/>
      <c r="AM2" s="3816"/>
      <c r="AN2" s="2294"/>
      <c r="AO2" s="1582"/>
      <c r="AP2" s="2295" t="s">
        <v>2140</v>
      </c>
      <c r="AR2" s="2296"/>
      <c r="AS2" s="2296"/>
      <c r="AT2" s="2296"/>
      <c r="AU2" s="2296"/>
      <c r="AV2" s="2296"/>
      <c r="AW2" s="2296"/>
      <c r="AX2" s="2296"/>
    </row>
    <row r="3" spans="1:50" ht="33.75" customHeight="1">
      <c r="B3" s="3817" t="s">
        <v>414</v>
      </c>
      <c r="C3" s="3817"/>
      <c r="D3" s="3817"/>
      <c r="E3" s="3817"/>
      <c r="F3" s="3817"/>
      <c r="G3" s="3817"/>
      <c r="H3" s="3817"/>
      <c r="I3" s="3817"/>
      <c r="J3" s="3817"/>
      <c r="K3" s="800"/>
      <c r="L3" s="3818" t="s">
        <v>415</v>
      </c>
      <c r="M3" s="3818"/>
      <c r="N3" s="3818"/>
      <c r="O3" s="3818"/>
      <c r="P3" s="3818"/>
      <c r="Q3" s="3818"/>
      <c r="R3" s="3818"/>
      <c r="S3" s="3818"/>
      <c r="T3" s="3818"/>
      <c r="V3" s="2294"/>
      <c r="W3" s="2297" t="s">
        <v>2141</v>
      </c>
      <c r="Y3" s="2294"/>
      <c r="Z3" s="2294"/>
      <c r="AA3" s="2294"/>
      <c r="AB3" s="2294"/>
      <c r="AC3" s="2294"/>
      <c r="AD3" s="2294"/>
      <c r="AE3" s="2294"/>
      <c r="AF3" s="2294"/>
      <c r="AG3" s="2294"/>
      <c r="AH3" s="2298" t="s">
        <v>2142</v>
      </c>
      <c r="AI3" s="2299"/>
      <c r="AJ3" s="2299"/>
      <c r="AK3" s="2299"/>
      <c r="AL3" s="2299"/>
      <c r="AM3" s="2299"/>
      <c r="AN3" s="2294"/>
      <c r="AO3" s="1582"/>
      <c r="AP3" s="1582"/>
      <c r="AR3" s="3819" t="s">
        <v>2143</v>
      </c>
      <c r="AS3" s="3820"/>
      <c r="AT3" s="3821"/>
      <c r="AV3" s="3819" t="s">
        <v>2144</v>
      </c>
      <c r="AW3" s="3820"/>
      <c r="AX3" s="3821"/>
    </row>
    <row r="4" spans="1:50" ht="40.5" customHeight="1">
      <c r="B4" s="2301"/>
      <c r="C4" s="2302" t="s">
        <v>10</v>
      </c>
      <c r="D4" s="2301"/>
      <c r="E4" s="2302" t="s">
        <v>416</v>
      </c>
      <c r="F4" s="2301"/>
      <c r="G4" s="2302" t="s">
        <v>12</v>
      </c>
      <c r="H4" s="2301"/>
      <c r="I4" s="2303" t="s">
        <v>417</v>
      </c>
      <c r="J4" s="803"/>
      <c r="K4" s="800"/>
      <c r="L4" s="2301"/>
      <c r="M4" s="70" t="s">
        <v>10</v>
      </c>
      <c r="N4" s="2301"/>
      <c r="O4" s="70" t="s">
        <v>418</v>
      </c>
      <c r="P4" s="2301"/>
      <c r="Q4" s="70" t="s">
        <v>419</v>
      </c>
      <c r="R4" s="2301"/>
      <c r="S4" s="2304" t="s">
        <v>417</v>
      </c>
      <c r="T4" s="803"/>
      <c r="V4" s="2305"/>
      <c r="W4" s="71" t="s">
        <v>10</v>
      </c>
      <c r="X4" s="2305"/>
      <c r="Y4" s="72" t="s">
        <v>418</v>
      </c>
      <c r="Z4" s="2305"/>
      <c r="AA4" s="72" t="s">
        <v>11</v>
      </c>
      <c r="AB4" s="2305"/>
      <c r="AC4" s="72" t="s">
        <v>13</v>
      </c>
      <c r="AD4" s="2305"/>
      <c r="AE4" s="71" t="s">
        <v>417</v>
      </c>
      <c r="AF4" s="2305"/>
      <c r="AG4" s="71" t="s">
        <v>420</v>
      </c>
      <c r="AH4" s="2306">
        <v>1</v>
      </c>
      <c r="AI4" s="2307" t="s">
        <v>2145</v>
      </c>
      <c r="AJ4" s="2308"/>
      <c r="AK4" s="2306">
        <f>AH59+1</f>
        <v>57</v>
      </c>
      <c r="AL4" s="2307" t="s">
        <v>2146</v>
      </c>
      <c r="AM4" s="2294"/>
      <c r="AN4" s="2294"/>
      <c r="AO4" s="2309" t="s">
        <v>1536</v>
      </c>
      <c r="AP4" s="1725" t="s">
        <v>2147</v>
      </c>
      <c r="AR4" s="3811" t="s">
        <v>2148</v>
      </c>
      <c r="AS4" s="3811"/>
      <c r="AT4" s="3811"/>
      <c r="AV4" s="3811" t="s">
        <v>2148</v>
      </c>
      <c r="AW4" s="3811"/>
      <c r="AX4" s="3811"/>
    </row>
    <row r="5" spans="1:50" ht="33.75" customHeight="1">
      <c r="A5" s="2311"/>
      <c r="B5" s="2312">
        <v>1</v>
      </c>
      <c r="C5" s="2313" t="s">
        <v>422</v>
      </c>
      <c r="D5" s="2312">
        <f>B22+1</f>
        <v>16</v>
      </c>
      <c r="E5" s="2313" t="s">
        <v>424</v>
      </c>
      <c r="F5" s="2312">
        <f>D26+1</f>
        <v>32</v>
      </c>
      <c r="G5" s="2313" t="s">
        <v>425</v>
      </c>
      <c r="H5" s="2312">
        <f>F24+1</f>
        <v>51</v>
      </c>
      <c r="I5" s="2313" t="s">
        <v>426</v>
      </c>
      <c r="J5" s="803"/>
      <c r="K5" s="800"/>
      <c r="L5" s="2312">
        <v>1</v>
      </c>
      <c r="M5" s="2313" t="s">
        <v>427</v>
      </c>
      <c r="N5" s="2312">
        <f>L52+1</f>
        <v>46</v>
      </c>
      <c r="O5" s="2313" t="s">
        <v>428</v>
      </c>
      <c r="P5" s="2312">
        <f>N52+1</f>
        <v>91</v>
      </c>
      <c r="Q5" s="2313" t="s">
        <v>429</v>
      </c>
      <c r="R5" s="2312">
        <f>P52+1</f>
        <v>130</v>
      </c>
      <c r="S5" s="2313" t="s">
        <v>430</v>
      </c>
      <c r="T5" s="803"/>
      <c r="V5" s="2312">
        <v>1</v>
      </c>
      <c r="W5" s="2313" t="s">
        <v>427</v>
      </c>
      <c r="X5" s="2312">
        <f>V62+1</f>
        <v>56</v>
      </c>
      <c r="Y5" s="2313" t="s">
        <v>431</v>
      </c>
      <c r="Z5" s="2312">
        <f>X63+1</f>
        <v>113</v>
      </c>
      <c r="AA5" s="2313" t="s">
        <v>432</v>
      </c>
      <c r="AB5" s="2312">
        <f>Z62+1</f>
        <v>163</v>
      </c>
      <c r="AC5" s="2313" t="s">
        <v>433</v>
      </c>
      <c r="AD5" s="2312">
        <f>AB62+1</f>
        <v>217</v>
      </c>
      <c r="AE5" s="2313" t="s">
        <v>434</v>
      </c>
      <c r="AF5" s="2312">
        <f>AD57+1</f>
        <v>268</v>
      </c>
      <c r="AG5" s="2313" t="s">
        <v>435</v>
      </c>
      <c r="AH5" s="2306">
        <f>LARGE(AH4:AH4,1)+1</f>
        <v>2</v>
      </c>
      <c r="AI5" s="2307" t="s">
        <v>2149</v>
      </c>
      <c r="AJ5" s="2308"/>
      <c r="AK5" s="2306">
        <f>LARGE(AK4:AK4,1)+1</f>
        <v>58</v>
      </c>
      <c r="AL5" s="2307" t="s">
        <v>2150</v>
      </c>
      <c r="AM5" s="2294"/>
      <c r="AN5" s="2294"/>
      <c r="AO5" s="1582"/>
      <c r="AP5" s="2314" t="s">
        <v>10</v>
      </c>
      <c r="AR5" s="2310"/>
      <c r="AS5" s="3814" t="s">
        <v>2151</v>
      </c>
      <c r="AT5" s="3814"/>
      <c r="AV5" s="2310"/>
      <c r="AW5" s="3815" t="s">
        <v>2152</v>
      </c>
      <c r="AX5" s="3815"/>
    </row>
    <row r="6" spans="1:50" ht="30" customHeight="1">
      <c r="A6" s="2316"/>
      <c r="B6" s="2312">
        <f>LARGE(B5:B5,1)+1</f>
        <v>2</v>
      </c>
      <c r="C6" s="2313" t="s">
        <v>437</v>
      </c>
      <c r="D6" s="2312">
        <f>LARGE(D5:D5,1)+1</f>
        <v>17</v>
      </c>
      <c r="E6" s="2313" t="s">
        <v>439</v>
      </c>
      <c r="F6" s="2312">
        <f>LARGE(F5:F5,1)+1</f>
        <v>33</v>
      </c>
      <c r="G6" s="2313" t="s">
        <v>440</v>
      </c>
      <c r="H6" s="2312">
        <f>LARGE(H5:H5,1)+1</f>
        <v>52</v>
      </c>
      <c r="I6" s="2313" t="s">
        <v>441</v>
      </c>
      <c r="J6" s="803"/>
      <c r="K6" s="800"/>
      <c r="L6" s="2312">
        <f>LARGE(L5:L5,1)+1</f>
        <v>2</v>
      </c>
      <c r="M6" s="2313" t="s">
        <v>442</v>
      </c>
      <c r="N6" s="2312">
        <f>LARGE(N5:N5,1)+1</f>
        <v>47</v>
      </c>
      <c r="O6" s="2313" t="s">
        <v>443</v>
      </c>
      <c r="P6" s="2312">
        <f>LARGE(P5:P5,1)+1</f>
        <v>92</v>
      </c>
      <c r="Q6" s="2313" t="s">
        <v>444</v>
      </c>
      <c r="R6" s="2312">
        <f>LARGE(R5:R5,1)+1</f>
        <v>131</v>
      </c>
      <c r="S6" s="2313" t="s">
        <v>445</v>
      </c>
      <c r="T6" s="803"/>
      <c r="V6" s="2312">
        <f>LARGE(V5:V5,1)+1</f>
        <v>2</v>
      </c>
      <c r="W6" s="2313" t="s">
        <v>422</v>
      </c>
      <c r="X6" s="2312">
        <f>LARGE(X5:X5,1)+1</f>
        <v>57</v>
      </c>
      <c r="Y6" s="2313" t="s">
        <v>446</v>
      </c>
      <c r="Z6" s="2312">
        <f>LARGE(Z5:Z5,1)+1</f>
        <v>114</v>
      </c>
      <c r="AA6" s="2313" t="s">
        <v>447</v>
      </c>
      <c r="AB6" s="2312">
        <f>LARGE(AB5:AB5,1)+1</f>
        <v>164</v>
      </c>
      <c r="AC6" s="2313" t="s">
        <v>448</v>
      </c>
      <c r="AD6" s="2312">
        <f>LARGE(AD5:AD5,1)+1</f>
        <v>218</v>
      </c>
      <c r="AE6" s="2313" t="s">
        <v>449</v>
      </c>
      <c r="AF6" s="2312">
        <f>LARGE(AF5:AF5,1)+1</f>
        <v>269</v>
      </c>
      <c r="AG6" s="2313" t="s">
        <v>450</v>
      </c>
      <c r="AH6" s="2306">
        <f>LARGE(AH4:AH5,1)+1</f>
        <v>3</v>
      </c>
      <c r="AI6" s="2307" t="s">
        <v>2153</v>
      </c>
      <c r="AJ6" s="2308"/>
      <c r="AK6" s="2306">
        <f>LARGE(AK4:AK5,1)+1</f>
        <v>59</v>
      </c>
      <c r="AL6" s="2307" t="s">
        <v>2154</v>
      </c>
      <c r="AM6" s="2294"/>
      <c r="AN6" s="2294"/>
      <c r="AO6" s="1582"/>
      <c r="AP6" s="2317" t="s">
        <v>2155</v>
      </c>
      <c r="AR6" s="2310">
        <v>1</v>
      </c>
      <c r="AS6" s="2318" t="s">
        <v>2156</v>
      </c>
      <c r="AT6" s="2318"/>
      <c r="AV6" s="2310"/>
      <c r="AW6" s="3815"/>
      <c r="AX6" s="3815"/>
    </row>
    <row r="7" spans="1:50" ht="18.75">
      <c r="B7" s="2312">
        <f>LARGE(B5:B6,1)+1</f>
        <v>3</v>
      </c>
      <c r="C7" s="2313" t="s">
        <v>452</v>
      </c>
      <c r="D7" s="2312">
        <f>LARGE(D5:D6,1)+1</f>
        <v>18</v>
      </c>
      <c r="E7" s="2313" t="s">
        <v>454</v>
      </c>
      <c r="F7" s="2312">
        <f>LARGE(F5:F6,1)+1</f>
        <v>34</v>
      </c>
      <c r="G7" s="2313" t="s">
        <v>455</v>
      </c>
      <c r="H7" s="2312">
        <f>LARGE(H5:H6,1)+1</f>
        <v>53</v>
      </c>
      <c r="I7" s="2313" t="s">
        <v>456</v>
      </c>
      <c r="J7" s="803"/>
      <c r="K7" s="800"/>
      <c r="L7" s="2312">
        <f>LARGE(L5:L6,1)+1</f>
        <v>3</v>
      </c>
      <c r="M7" s="2313" t="s">
        <v>457</v>
      </c>
      <c r="N7" s="2312">
        <f>LARGE(N5:N6,1)+1</f>
        <v>48</v>
      </c>
      <c r="O7" s="2313" t="s">
        <v>458</v>
      </c>
      <c r="P7" s="2312">
        <f>LARGE(P5:P6,1)+1</f>
        <v>93</v>
      </c>
      <c r="Q7" s="2313" t="s">
        <v>459</v>
      </c>
      <c r="R7" s="2312">
        <f>LARGE(R5:R6,1)+1</f>
        <v>132</v>
      </c>
      <c r="S7" s="2313" t="s">
        <v>460</v>
      </c>
      <c r="T7" s="803"/>
      <c r="V7" s="2312">
        <f>LARGE(V5:V6,1)+1</f>
        <v>3</v>
      </c>
      <c r="W7" s="2313" t="s">
        <v>442</v>
      </c>
      <c r="X7" s="2312">
        <f>LARGE(X5:X6,1)+1</f>
        <v>58</v>
      </c>
      <c r="Y7" s="2313" t="s">
        <v>461</v>
      </c>
      <c r="Z7" s="2312">
        <f>LARGE(Z5:Z6,1)+1</f>
        <v>115</v>
      </c>
      <c r="AA7" s="2313" t="s">
        <v>462</v>
      </c>
      <c r="AB7" s="2312">
        <f>LARGE(AB5:AB6,1)+1</f>
        <v>165</v>
      </c>
      <c r="AC7" s="2313" t="s">
        <v>463</v>
      </c>
      <c r="AD7" s="2312">
        <f>LARGE(AD5:AD6,1)+1</f>
        <v>219</v>
      </c>
      <c r="AE7" s="2313" t="s">
        <v>464</v>
      </c>
      <c r="AF7" s="2312">
        <f>LARGE(AF5:AF6,1)+1</f>
        <v>270</v>
      </c>
      <c r="AG7" s="2313" t="s">
        <v>465</v>
      </c>
      <c r="AH7" s="2306">
        <f>LARGE(AH4:AH6,1)+1</f>
        <v>4</v>
      </c>
      <c r="AI7" s="2307" t="s">
        <v>2157</v>
      </c>
      <c r="AJ7" s="2308"/>
      <c r="AK7" s="2306">
        <f>LARGE(AK4:AK6,1)+1</f>
        <v>60</v>
      </c>
      <c r="AL7" s="2307" t="s">
        <v>2158</v>
      </c>
      <c r="AM7" s="2294"/>
      <c r="AN7" s="2294"/>
      <c r="AO7" s="1582"/>
      <c r="AP7" s="2317" t="s">
        <v>2159</v>
      </c>
      <c r="AR7" s="2310">
        <v>2</v>
      </c>
      <c r="AS7" s="2318" t="s">
        <v>2160</v>
      </c>
      <c r="AT7" s="2318"/>
      <c r="AV7" s="2315" t="s">
        <v>421</v>
      </c>
      <c r="AW7" s="2319" t="s">
        <v>2161</v>
      </c>
      <c r="AX7" s="2318"/>
    </row>
    <row r="8" spans="1:50" ht="46.5" customHeight="1">
      <c r="B8" s="2312">
        <f>LARGE(B5:B7,1)+1</f>
        <v>4</v>
      </c>
      <c r="C8" s="2313" t="s">
        <v>467</v>
      </c>
      <c r="D8" s="2312">
        <f>LARGE(D5:D7,1)+1</f>
        <v>19</v>
      </c>
      <c r="E8" s="2313" t="s">
        <v>454</v>
      </c>
      <c r="F8" s="2312">
        <f>LARGE(F5:F7,1)+1</f>
        <v>35</v>
      </c>
      <c r="G8" s="2313" t="s">
        <v>469</v>
      </c>
      <c r="H8" s="2312">
        <f>LARGE(H5:H7,1)+1</f>
        <v>54</v>
      </c>
      <c r="I8" s="2313" t="s">
        <v>470</v>
      </c>
      <c r="J8" s="803"/>
      <c r="K8" s="800"/>
      <c r="L8" s="2312">
        <f>LARGE(L5:L7,1)+1</f>
        <v>4</v>
      </c>
      <c r="M8" s="2313" t="s">
        <v>471</v>
      </c>
      <c r="N8" s="2312">
        <f>LARGE(N5:N7,1)+1</f>
        <v>49</v>
      </c>
      <c r="O8" s="2313" t="s">
        <v>472</v>
      </c>
      <c r="P8" s="2312"/>
      <c r="Q8" s="70" t="s">
        <v>473</v>
      </c>
      <c r="R8" s="2312">
        <f>LARGE(R5:R7,1)+1</f>
        <v>133</v>
      </c>
      <c r="S8" s="2313" t="s">
        <v>474</v>
      </c>
      <c r="T8" s="803"/>
      <c r="V8" s="2312">
        <f>LARGE(V5:V7,1)+1</f>
        <v>4</v>
      </c>
      <c r="W8" s="2313" t="s">
        <v>2162</v>
      </c>
      <c r="X8" s="2312">
        <f>LARGE(X5:X7,1)+1</f>
        <v>59</v>
      </c>
      <c r="Y8" s="2313" t="s">
        <v>475</v>
      </c>
      <c r="Z8" s="2312">
        <f>LARGE(Z5:Z7,1)+1</f>
        <v>116</v>
      </c>
      <c r="AA8" s="2313" t="s">
        <v>476</v>
      </c>
      <c r="AB8" s="2312">
        <f>LARGE(AB5:AB7,1)+1</f>
        <v>166</v>
      </c>
      <c r="AC8" s="2313" t="s">
        <v>477</v>
      </c>
      <c r="AD8" s="2312">
        <f>LARGE(AD5:AD7,1)+1</f>
        <v>220</v>
      </c>
      <c r="AE8" s="2313" t="s">
        <v>478</v>
      </c>
      <c r="AF8" s="2312">
        <f>LARGE(AF5:AF7,1)+1</f>
        <v>271</v>
      </c>
      <c r="AG8" s="2313" t="s">
        <v>479</v>
      </c>
      <c r="AH8" s="2306">
        <f>LARGE(AH4:AH7,1)+1</f>
        <v>5</v>
      </c>
      <c r="AI8" s="2307" t="s">
        <v>2163</v>
      </c>
      <c r="AJ8" s="2308"/>
      <c r="AK8" s="2306">
        <f>LARGE(AK4:AK7,1)+1</f>
        <v>61</v>
      </c>
      <c r="AL8" s="2307" t="s">
        <v>2164</v>
      </c>
      <c r="AM8" s="2294"/>
      <c r="AN8" s="2294"/>
      <c r="AO8" s="1582"/>
      <c r="AP8" s="2317" t="s">
        <v>2165</v>
      </c>
      <c r="AR8" s="2310">
        <v>3</v>
      </c>
      <c r="AS8" s="2318" t="s">
        <v>2166</v>
      </c>
      <c r="AT8" s="2318"/>
      <c r="AV8" s="2310">
        <v>1</v>
      </c>
      <c r="AW8" s="2318" t="s">
        <v>2167</v>
      </c>
      <c r="AX8" s="2318"/>
    </row>
    <row r="9" spans="1:50" ht="27" customHeight="1">
      <c r="B9" s="2312">
        <f>LARGE(B5:B8,1)+1</f>
        <v>5</v>
      </c>
      <c r="C9" s="2313" t="s">
        <v>481</v>
      </c>
      <c r="D9" s="2312">
        <f>LARGE(D5:D8,1)+1</f>
        <v>20</v>
      </c>
      <c r="E9" s="2313" t="s">
        <v>483</v>
      </c>
      <c r="F9" s="2312">
        <f>LARGE(F5:F8,1)+1</f>
        <v>36</v>
      </c>
      <c r="G9" s="2313" t="s">
        <v>484</v>
      </c>
      <c r="H9" s="2312"/>
      <c r="I9" s="2303" t="s">
        <v>485</v>
      </c>
      <c r="J9" s="803"/>
      <c r="K9" s="800"/>
      <c r="L9" s="2312"/>
      <c r="M9" s="70" t="s">
        <v>486</v>
      </c>
      <c r="N9" s="2312">
        <f>LARGE(N5:N8,1)+1</f>
        <v>50</v>
      </c>
      <c r="O9" s="2313" t="s">
        <v>487</v>
      </c>
      <c r="P9" s="2312">
        <f>LARGE(P5:P8,1)+1</f>
        <v>94</v>
      </c>
      <c r="Q9" s="2313" t="s">
        <v>488</v>
      </c>
      <c r="R9" s="2312">
        <f>LARGE(R5:R8,1)+1</f>
        <v>134</v>
      </c>
      <c r="S9" s="2313" t="s">
        <v>489</v>
      </c>
      <c r="T9" s="803"/>
      <c r="V9" s="2312">
        <f>LARGE(V5:V8,1)+1</f>
        <v>5</v>
      </c>
      <c r="W9" s="2313" t="s">
        <v>437</v>
      </c>
      <c r="X9" s="2312">
        <f>LARGE(X5:X8,1)+1</f>
        <v>60</v>
      </c>
      <c r="Y9" s="2313" t="s">
        <v>490</v>
      </c>
      <c r="Z9" s="2312">
        <f>LARGE(Z5:Z8,1)+1</f>
        <v>117</v>
      </c>
      <c r="AA9" s="2313" t="s">
        <v>491</v>
      </c>
      <c r="AB9" s="2312">
        <f>LARGE(AB5:AB8,1)+1</f>
        <v>167</v>
      </c>
      <c r="AC9" s="2313" t="s">
        <v>492</v>
      </c>
      <c r="AD9" s="2312">
        <f>LARGE(AD5:AD8,1)+1</f>
        <v>221</v>
      </c>
      <c r="AE9" s="2313" t="s">
        <v>493</v>
      </c>
      <c r="AF9" s="2312">
        <f>LARGE(AF5:AF8,1)+1</f>
        <v>272</v>
      </c>
      <c r="AG9" s="2313" t="s">
        <v>494</v>
      </c>
      <c r="AH9" s="2306">
        <f>LARGE(AH4:AH8,1)+1</f>
        <v>6</v>
      </c>
      <c r="AI9" s="2307" t="s">
        <v>2168</v>
      </c>
      <c r="AJ9" s="2308"/>
      <c r="AK9" s="2306">
        <f>LARGE(AK4:AK8,1)+1</f>
        <v>62</v>
      </c>
      <c r="AL9" s="2307" t="s">
        <v>2169</v>
      </c>
      <c r="AM9" s="2294"/>
      <c r="AN9" s="2294"/>
      <c r="AO9" s="1582"/>
      <c r="AP9" s="2317" t="s">
        <v>2170</v>
      </c>
      <c r="AR9" s="2310">
        <v>4</v>
      </c>
      <c r="AS9" s="2318" t="s">
        <v>2171</v>
      </c>
      <c r="AT9" s="2318"/>
      <c r="AV9" s="2310">
        <v>2</v>
      </c>
      <c r="AW9" s="2318" t="s">
        <v>2172</v>
      </c>
      <c r="AX9" s="2318"/>
    </row>
    <row r="10" spans="1:50" ht="27" customHeight="1">
      <c r="B10" s="2312">
        <f>LARGE(B5:B9,1)+1</f>
        <v>6</v>
      </c>
      <c r="C10" s="2313" t="s">
        <v>496</v>
      </c>
      <c r="D10" s="2320"/>
      <c r="E10" s="69" t="s">
        <v>11</v>
      </c>
      <c r="F10" s="2312">
        <f>LARGE(F5:F9,1)+1</f>
        <v>37</v>
      </c>
      <c r="G10" s="2313" t="s">
        <v>497</v>
      </c>
      <c r="H10" s="2312">
        <f>LARGE(H5:H9,1)+1</f>
        <v>55</v>
      </c>
      <c r="I10" s="2313" t="s">
        <v>498</v>
      </c>
      <c r="J10" s="803"/>
      <c r="K10" s="800"/>
      <c r="L10" s="2312">
        <f>LARGE(L5:L9,1)+1</f>
        <v>5</v>
      </c>
      <c r="M10" s="2313" t="s">
        <v>499</v>
      </c>
      <c r="N10" s="2312">
        <f>LARGE(N5:N9,1)+1</f>
        <v>51</v>
      </c>
      <c r="O10" s="2313" t="s">
        <v>501</v>
      </c>
      <c r="P10" s="2312"/>
      <c r="Q10" s="70" t="s">
        <v>502</v>
      </c>
      <c r="R10" s="2312">
        <f>LARGE(R5:R9,1)+1</f>
        <v>135</v>
      </c>
      <c r="S10" s="2313" t="s">
        <v>503</v>
      </c>
      <c r="T10" s="803"/>
      <c r="V10" s="2312">
        <f>LARGE(V5:V9,1)+1</f>
        <v>6</v>
      </c>
      <c r="W10" s="2313" t="s">
        <v>452</v>
      </c>
      <c r="X10" s="2312">
        <f>LARGE(X5:X9,1)+1</f>
        <v>61</v>
      </c>
      <c r="Y10" s="2313" t="s">
        <v>504</v>
      </c>
      <c r="Z10" s="2312">
        <f>LARGE(Z5:Z9,1)+1</f>
        <v>118</v>
      </c>
      <c r="AA10" s="2313" t="s">
        <v>505</v>
      </c>
      <c r="AB10" s="2312">
        <f>LARGE(AB5:AB9,1)+1</f>
        <v>168</v>
      </c>
      <c r="AC10" s="2313" t="s">
        <v>506</v>
      </c>
      <c r="AD10" s="2312">
        <f>LARGE(AD5:AD9,1)+1</f>
        <v>222</v>
      </c>
      <c r="AE10" s="2313" t="s">
        <v>507</v>
      </c>
      <c r="AF10" s="2312">
        <f>LARGE(AF5:AF9,1)+1</f>
        <v>273</v>
      </c>
      <c r="AG10" s="2313" t="s">
        <v>508</v>
      </c>
      <c r="AH10" s="2306">
        <f>LARGE(AH4:AH9,1)+1</f>
        <v>7</v>
      </c>
      <c r="AI10" s="2307" t="s">
        <v>2173</v>
      </c>
      <c r="AJ10" s="2308"/>
      <c r="AK10" s="2306">
        <f>LARGE(AK4:AK9,1)+1</f>
        <v>63</v>
      </c>
      <c r="AL10" s="2307" t="s">
        <v>2174</v>
      </c>
      <c r="AM10" s="2294"/>
      <c r="AN10" s="2294"/>
      <c r="AO10" s="1582"/>
      <c r="AP10" s="2317" t="s">
        <v>2175</v>
      </c>
      <c r="AR10" s="2310">
        <v>5</v>
      </c>
      <c r="AS10" s="2318" t="s">
        <v>2176</v>
      </c>
      <c r="AT10" s="2318"/>
      <c r="AV10" s="2310">
        <v>3</v>
      </c>
      <c r="AW10" s="2318" t="s">
        <v>2177</v>
      </c>
      <c r="AX10" s="2318"/>
    </row>
    <row r="11" spans="1:50" ht="23.25" customHeight="1">
      <c r="B11" s="2312">
        <f>LARGE(B5:B10,1)+1</f>
        <v>7</v>
      </c>
      <c r="C11" s="2313" t="s">
        <v>510</v>
      </c>
      <c r="D11" s="2312">
        <f>LARGE(D5:D10,1)+1</f>
        <v>21</v>
      </c>
      <c r="E11" s="2313" t="s">
        <v>447</v>
      </c>
      <c r="F11" s="2312">
        <f>LARGE(F5:F10,1)+1</f>
        <v>38</v>
      </c>
      <c r="G11" s="2313" t="s">
        <v>511</v>
      </c>
      <c r="H11" s="2312">
        <f>LARGE(H5:H10,1)+1</f>
        <v>56</v>
      </c>
      <c r="I11" s="2313" t="s">
        <v>512</v>
      </c>
      <c r="J11" s="803"/>
      <c r="K11" s="800"/>
      <c r="L11" s="2312">
        <f>LARGE(L5:L10,1)+1</f>
        <v>6</v>
      </c>
      <c r="M11" s="2313" t="s">
        <v>513</v>
      </c>
      <c r="N11" s="2312">
        <f>LARGE(N5:N10,1)+1</f>
        <v>52</v>
      </c>
      <c r="O11" s="2313" t="s">
        <v>515</v>
      </c>
      <c r="P11" s="2312">
        <f>LARGE(P5:P10,1)+1</f>
        <v>95</v>
      </c>
      <c r="Q11" s="2313" t="s">
        <v>516</v>
      </c>
      <c r="R11" s="2312">
        <f>LARGE(R5:R10,1)+1</f>
        <v>136</v>
      </c>
      <c r="S11" s="2313" t="s">
        <v>517</v>
      </c>
      <c r="T11" s="803"/>
      <c r="V11" s="2312">
        <f>LARGE(V5:V10,1)+1</f>
        <v>7</v>
      </c>
      <c r="W11" s="2313" t="s">
        <v>467</v>
      </c>
      <c r="X11" s="2312">
        <f>LARGE(X5:X10,1)+1</f>
        <v>62</v>
      </c>
      <c r="Y11" s="2313" t="s">
        <v>518</v>
      </c>
      <c r="Z11" s="2312">
        <f>LARGE(Z5:Z10,1)+1</f>
        <v>119</v>
      </c>
      <c r="AA11" s="2313" t="s">
        <v>519</v>
      </c>
      <c r="AB11" s="2312">
        <f>LARGE(AB5:AB10,1)+1</f>
        <v>169</v>
      </c>
      <c r="AC11" s="2313" t="s">
        <v>520</v>
      </c>
      <c r="AD11" s="2312">
        <f>LARGE(AD5:AD10,1)+1</f>
        <v>223</v>
      </c>
      <c r="AE11" s="2313" t="s">
        <v>521</v>
      </c>
      <c r="AF11" s="2312">
        <f>LARGE(AF5:AF10,1)+1</f>
        <v>274</v>
      </c>
      <c r="AG11" s="2313" t="s">
        <v>522</v>
      </c>
      <c r="AH11" s="2306">
        <f>LARGE(AH4:AH10,1)+1</f>
        <v>8</v>
      </c>
      <c r="AI11" s="2307" t="s">
        <v>2178</v>
      </c>
      <c r="AJ11" s="2308"/>
      <c r="AK11" s="2306">
        <f>LARGE(AK4:AK10,1)+1</f>
        <v>64</v>
      </c>
      <c r="AL11" s="2307" t="s">
        <v>2179</v>
      </c>
      <c r="AM11" s="2294"/>
      <c r="AN11" s="2294"/>
      <c r="AO11" s="1582"/>
      <c r="AP11" s="2317" t="s">
        <v>2180</v>
      </c>
      <c r="AR11" s="2310">
        <v>6</v>
      </c>
      <c r="AS11" s="2318" t="s">
        <v>2181</v>
      </c>
      <c r="AT11" s="2318"/>
      <c r="AV11" s="2310">
        <v>4</v>
      </c>
      <c r="AW11" s="3808" t="s">
        <v>2182</v>
      </c>
      <c r="AX11" s="3808"/>
    </row>
    <row r="12" spans="1:50" ht="23.25" customHeight="1">
      <c r="B12" s="2320"/>
      <c r="C12" s="69" t="s">
        <v>486</v>
      </c>
      <c r="D12" s="2312"/>
      <c r="E12" s="69" t="s">
        <v>523</v>
      </c>
      <c r="F12" s="2312">
        <f>LARGE(F5:F11,1)+1</f>
        <v>39</v>
      </c>
      <c r="G12" s="2313" t="s">
        <v>525</v>
      </c>
      <c r="H12" s="2312">
        <f>LARGE(H5:H11,1)+1</f>
        <v>57</v>
      </c>
      <c r="I12" s="2313" t="s">
        <v>526</v>
      </c>
      <c r="J12" s="803"/>
      <c r="K12" s="800"/>
      <c r="L12" s="2312">
        <f>LARGE(L5:L11,1)+1</f>
        <v>7</v>
      </c>
      <c r="M12" s="2313" t="s">
        <v>527</v>
      </c>
      <c r="N12" s="2312"/>
      <c r="O12" s="70" t="s">
        <v>416</v>
      </c>
      <c r="P12" s="2312">
        <f>LARGE(P5:P11,1)+1</f>
        <v>96</v>
      </c>
      <c r="Q12" s="2313" t="s">
        <v>528</v>
      </c>
      <c r="R12" s="2312"/>
      <c r="S12" s="2304" t="s">
        <v>485</v>
      </c>
      <c r="T12" s="803"/>
      <c r="V12" s="2312">
        <f>LARGE(V5:V11,1)+1</f>
        <v>8</v>
      </c>
      <c r="W12" s="2313" t="s">
        <v>481</v>
      </c>
      <c r="X12" s="2312">
        <f>LARGE(X5:X11,1)+1</f>
        <v>63</v>
      </c>
      <c r="Y12" s="2313" t="s">
        <v>529</v>
      </c>
      <c r="Z12" s="2312">
        <f>LARGE(Z5:Z11,1)+1</f>
        <v>120</v>
      </c>
      <c r="AA12" s="2313" t="s">
        <v>530</v>
      </c>
      <c r="AB12" s="2312">
        <f>LARGE(AB5:AB11,1)+1</f>
        <v>170</v>
      </c>
      <c r="AC12" s="2313" t="s">
        <v>531</v>
      </c>
      <c r="AD12" s="2312">
        <f>LARGE(AD5:AD11,1)+1</f>
        <v>224</v>
      </c>
      <c r="AE12" s="2313" t="s">
        <v>532</v>
      </c>
      <c r="AF12" s="2312">
        <f>LARGE(AF5:AF11,1)+1</f>
        <v>275</v>
      </c>
      <c r="AG12" s="2313" t="s">
        <v>533</v>
      </c>
      <c r="AH12" s="2306">
        <f>LARGE(AH4:AH11,1)+1</f>
        <v>9</v>
      </c>
      <c r="AI12" s="2307" t="s">
        <v>2183</v>
      </c>
      <c r="AJ12" s="2308"/>
      <c r="AK12" s="2306">
        <f>LARGE(AK4:AK11,1)+1</f>
        <v>65</v>
      </c>
      <c r="AL12" s="2307" t="s">
        <v>2184</v>
      </c>
      <c r="AM12" s="2294"/>
      <c r="AN12" s="2294"/>
      <c r="AO12" s="1582"/>
      <c r="AP12" s="2317" t="s">
        <v>2185</v>
      </c>
      <c r="AR12" s="2310">
        <v>7</v>
      </c>
      <c r="AS12" s="2318" t="s">
        <v>2186</v>
      </c>
      <c r="AT12" s="2318"/>
      <c r="AV12" s="2310"/>
      <c r="AW12" s="3808"/>
      <c r="AX12" s="3808"/>
    </row>
    <row r="13" spans="1:50" ht="26.25" customHeight="1">
      <c r="B13" s="2312">
        <f>LARGE(B5:B12,1)+1</f>
        <v>8</v>
      </c>
      <c r="C13" s="2313" t="s">
        <v>534</v>
      </c>
      <c r="D13" s="2312">
        <f>LARGE(D5:D12,1)+1</f>
        <v>22</v>
      </c>
      <c r="E13" s="2313" t="s">
        <v>535</v>
      </c>
      <c r="F13" s="2312"/>
      <c r="G13" s="69" t="s">
        <v>417</v>
      </c>
      <c r="H13" s="2312"/>
      <c r="I13" s="2303" t="s">
        <v>420</v>
      </c>
      <c r="J13" s="803"/>
      <c r="K13" s="800"/>
      <c r="L13" s="2312">
        <f>LARGE(L5:L12,1)+1</f>
        <v>8</v>
      </c>
      <c r="M13" s="2313" t="s">
        <v>536</v>
      </c>
      <c r="N13" s="2312">
        <f>LARGE(N5:N12,1)+1</f>
        <v>53</v>
      </c>
      <c r="O13" s="2313" t="s">
        <v>537</v>
      </c>
      <c r="P13" s="2312">
        <f>LARGE(P5:P12,1)+1</f>
        <v>97</v>
      </c>
      <c r="Q13" s="2313" t="s">
        <v>538</v>
      </c>
      <c r="R13" s="2312">
        <f>LARGE(R5:R12,1)+1</f>
        <v>137</v>
      </c>
      <c r="S13" s="2313" t="s">
        <v>539</v>
      </c>
      <c r="T13" s="803"/>
      <c r="V13" s="2312">
        <f>LARGE(V5:V12,1)+1</f>
        <v>9</v>
      </c>
      <c r="W13" s="2313" t="s">
        <v>496</v>
      </c>
      <c r="X13" s="2312">
        <f>LARGE(X5:X12,1)+1</f>
        <v>64</v>
      </c>
      <c r="Y13" s="2313" t="s">
        <v>540</v>
      </c>
      <c r="Z13" s="2312">
        <f>LARGE(Z5:Z12,1)+1</f>
        <v>121</v>
      </c>
      <c r="AA13" s="2313" t="s">
        <v>541</v>
      </c>
      <c r="AB13" s="2312">
        <f>LARGE(AB5:AB12,1)+1</f>
        <v>171</v>
      </c>
      <c r="AC13" s="2313" t="s">
        <v>542</v>
      </c>
      <c r="AD13" s="2312">
        <f>LARGE(AD5:AD12,1)+1</f>
        <v>225</v>
      </c>
      <c r="AE13" s="2313" t="s">
        <v>543</v>
      </c>
      <c r="AF13" s="2312">
        <f>LARGE(AF5:AF12,1)+1</f>
        <v>276</v>
      </c>
      <c r="AG13" s="2313" t="s">
        <v>544</v>
      </c>
      <c r="AH13" s="2306">
        <f>LARGE(AH4:AH12,1)+1</f>
        <v>10</v>
      </c>
      <c r="AI13" s="2307" t="s">
        <v>2187</v>
      </c>
      <c r="AJ13" s="2308"/>
      <c r="AK13" s="2306">
        <f>LARGE(AK4:AK12,1)+1</f>
        <v>66</v>
      </c>
      <c r="AL13" s="2307" t="s">
        <v>2188</v>
      </c>
      <c r="AM13" s="2294"/>
      <c r="AN13" s="2294"/>
      <c r="AO13" s="1582"/>
      <c r="AP13" s="2314" t="s">
        <v>486</v>
      </c>
      <c r="AR13" s="2310">
        <v>8</v>
      </c>
      <c r="AS13" s="2318" t="s">
        <v>2189</v>
      </c>
      <c r="AT13" s="2318"/>
      <c r="AV13" s="2310"/>
      <c r="AW13" s="2321"/>
      <c r="AX13" s="2321"/>
    </row>
    <row r="14" spans="1:50" ht="22.5" customHeight="1">
      <c r="B14" s="2320"/>
      <c r="C14" s="69" t="s">
        <v>545</v>
      </c>
      <c r="D14" s="2312"/>
      <c r="E14" s="69" t="s">
        <v>473</v>
      </c>
      <c r="F14" s="2312">
        <f>LARGE(F5:F13,1)+1</f>
        <v>40</v>
      </c>
      <c r="G14" s="2313" t="s">
        <v>521</v>
      </c>
      <c r="H14" s="2312">
        <f>LARGE(H5:H13,1)+1</f>
        <v>58</v>
      </c>
      <c r="I14" s="2313" t="s">
        <v>508</v>
      </c>
      <c r="J14" s="803"/>
      <c r="K14" s="800"/>
      <c r="L14" s="2312">
        <f>LARGE(L5:L13,1)+1</f>
        <v>9</v>
      </c>
      <c r="M14" s="2313" t="s">
        <v>546</v>
      </c>
      <c r="N14" s="2312">
        <f>LARGE(N5:N13,1)+1</f>
        <v>54</v>
      </c>
      <c r="O14" s="2313" t="s">
        <v>547</v>
      </c>
      <c r="P14" s="2312">
        <f>LARGE(P5:P13,1)+1</f>
        <v>98</v>
      </c>
      <c r="Q14" s="2313" t="s">
        <v>548</v>
      </c>
      <c r="R14" s="2312">
        <f>LARGE(R5:R13,1)+1</f>
        <v>138</v>
      </c>
      <c r="S14" s="2313" t="s">
        <v>549</v>
      </c>
      <c r="T14" s="803"/>
      <c r="V14" s="2312">
        <f>LARGE(V5:V13,1)+1</f>
        <v>10</v>
      </c>
      <c r="W14" s="2313" t="s">
        <v>510</v>
      </c>
      <c r="X14" s="2312">
        <f>LARGE(X5:X13,1)+1</f>
        <v>65</v>
      </c>
      <c r="Y14" s="2313" t="s">
        <v>551</v>
      </c>
      <c r="Z14" s="2312">
        <f>LARGE(Z5:Z13,1)+1</f>
        <v>122</v>
      </c>
      <c r="AA14" s="2313" t="s">
        <v>552</v>
      </c>
      <c r="AB14" s="2312">
        <f>LARGE(AB5:AB13,1)+1</f>
        <v>172</v>
      </c>
      <c r="AC14" s="2313" t="s">
        <v>553</v>
      </c>
      <c r="AD14" s="2312">
        <f>LARGE(AD5:AD13,1)+1</f>
        <v>226</v>
      </c>
      <c r="AE14" s="2313" t="s">
        <v>554</v>
      </c>
      <c r="AF14" s="2312">
        <f>LARGE(AF5:AF13,1)+1</f>
        <v>277</v>
      </c>
      <c r="AG14" s="2313" t="s">
        <v>555</v>
      </c>
      <c r="AH14" s="2306">
        <f>LARGE(AH4:AH13,1)+1</f>
        <v>11</v>
      </c>
      <c r="AI14" s="2307" t="s">
        <v>2190</v>
      </c>
      <c r="AJ14" s="2308"/>
      <c r="AK14" s="2306">
        <f>LARGE(AK4:AK13,1)+1</f>
        <v>67</v>
      </c>
      <c r="AL14" s="2307" t="s">
        <v>2191</v>
      </c>
      <c r="AM14" s="2294"/>
      <c r="AN14" s="2294"/>
      <c r="AO14" s="1582"/>
      <c r="AP14" s="2317" t="s">
        <v>2192</v>
      </c>
      <c r="AR14" s="2310"/>
      <c r="AS14" s="2322" t="s">
        <v>2193</v>
      </c>
      <c r="AT14" s="2318"/>
      <c r="AV14" s="2315" t="s">
        <v>436</v>
      </c>
      <c r="AW14" s="2319" t="s">
        <v>2194</v>
      </c>
      <c r="AX14" s="2318"/>
    </row>
    <row r="15" spans="1:50" s="806" customFormat="1" ht="26.25" customHeight="1">
      <c r="B15" s="2312">
        <f>LARGE(B5:B14,1)+1</f>
        <v>9</v>
      </c>
      <c r="C15" s="2313" t="s">
        <v>556</v>
      </c>
      <c r="D15" s="2312">
        <f>LARGE(D5:D14,1)+1</f>
        <v>23</v>
      </c>
      <c r="E15" s="2313" t="s">
        <v>557</v>
      </c>
      <c r="F15" s="2312">
        <f>LARGE(F5:F14,1)+1</f>
        <v>41</v>
      </c>
      <c r="G15" s="2313" t="s">
        <v>532</v>
      </c>
      <c r="H15" s="2312"/>
      <c r="I15" s="2303" t="s">
        <v>558</v>
      </c>
      <c r="J15" s="803"/>
      <c r="K15" s="800"/>
      <c r="L15" s="2312">
        <f>LARGE(L5:L14,1)+1</f>
        <v>10</v>
      </c>
      <c r="M15" s="2313" t="s">
        <v>559</v>
      </c>
      <c r="N15" s="2312">
        <f>LARGE(N5:N14,1)+1</f>
        <v>55</v>
      </c>
      <c r="O15" s="2313" t="s">
        <v>560</v>
      </c>
      <c r="P15" s="2312"/>
      <c r="Q15" s="70" t="s">
        <v>13</v>
      </c>
      <c r="R15" s="2312">
        <f>LARGE(R5:R14,1)+1</f>
        <v>139</v>
      </c>
      <c r="S15" s="2313" t="s">
        <v>561</v>
      </c>
      <c r="T15" s="803"/>
      <c r="V15" s="2312">
        <f>LARGE(V5:V14,1)+1</f>
        <v>11</v>
      </c>
      <c r="W15" s="2313" t="s">
        <v>550</v>
      </c>
      <c r="X15" s="2312">
        <f>LARGE(X5:X14,1)+1</f>
        <v>66</v>
      </c>
      <c r="Y15" s="2313" t="s">
        <v>562</v>
      </c>
      <c r="Z15" s="2312">
        <f>LARGE(Z5:Z14,1)+1</f>
        <v>123</v>
      </c>
      <c r="AA15" s="2313" t="s">
        <v>563</v>
      </c>
      <c r="AB15" s="2312">
        <f>LARGE(AB5:AB14,1)+1</f>
        <v>173</v>
      </c>
      <c r="AC15" s="2313" t="s">
        <v>564</v>
      </c>
      <c r="AD15" s="2312">
        <f>LARGE(AD5:AD14,1)+1</f>
        <v>227</v>
      </c>
      <c r="AE15" s="2313" t="s">
        <v>430</v>
      </c>
      <c r="AF15" s="2312">
        <f>LARGE(AF5:AF14,1)+1</f>
        <v>278</v>
      </c>
      <c r="AG15" s="2313" t="s">
        <v>565</v>
      </c>
      <c r="AH15" s="2306">
        <f>LARGE(AH4:AH14,1)+1</f>
        <v>12</v>
      </c>
      <c r="AI15" s="2307" t="s">
        <v>2195</v>
      </c>
      <c r="AJ15" s="2323"/>
      <c r="AK15" s="2306">
        <f>LARGE(AK4:AK14,1)+1</f>
        <v>68</v>
      </c>
      <c r="AL15" s="2307" t="s">
        <v>2196</v>
      </c>
      <c r="AM15" s="862"/>
      <c r="AN15" s="862"/>
      <c r="AO15" s="1582"/>
      <c r="AP15" s="2324" t="s">
        <v>2197</v>
      </c>
      <c r="AR15" s="2310">
        <v>9</v>
      </c>
      <c r="AS15" s="2318" t="s">
        <v>2198</v>
      </c>
      <c r="AT15" s="2318"/>
      <c r="AU15" s="2300"/>
      <c r="AV15" s="2310">
        <v>1</v>
      </c>
      <c r="AW15" s="3808" t="s">
        <v>2199</v>
      </c>
      <c r="AX15" s="3808"/>
    </row>
    <row r="16" spans="1:50" s="806" customFormat="1" ht="23.25" customHeight="1">
      <c r="B16" s="2312">
        <f>LARGE(B5:B15,1)+1</f>
        <v>10</v>
      </c>
      <c r="C16" s="2313" t="s">
        <v>566</v>
      </c>
      <c r="D16" s="2312">
        <f>LARGE(D5:D15,1)+1</f>
        <v>24</v>
      </c>
      <c r="E16" s="2313" t="s">
        <v>567</v>
      </c>
      <c r="F16" s="2312">
        <f>LARGE(F5:F15,1)+1</f>
        <v>42</v>
      </c>
      <c r="G16" s="2313" t="s">
        <v>543</v>
      </c>
      <c r="H16" s="2312">
        <f>LARGE(H5:H15,1)+1</f>
        <v>59</v>
      </c>
      <c r="I16" s="2313" t="s">
        <v>568</v>
      </c>
      <c r="J16" s="803"/>
      <c r="K16" s="800"/>
      <c r="L16" s="2312">
        <f>LARGE(L5:L15,1)+1</f>
        <v>11</v>
      </c>
      <c r="M16" s="2313" t="s">
        <v>569</v>
      </c>
      <c r="N16" s="2312">
        <f>LARGE(N5:N15,1)+1</f>
        <v>56</v>
      </c>
      <c r="O16" s="2313" t="s">
        <v>570</v>
      </c>
      <c r="P16" s="2312">
        <f>LARGE(P5:P15,1)+1</f>
        <v>99</v>
      </c>
      <c r="Q16" s="2313" t="s">
        <v>433</v>
      </c>
      <c r="R16" s="2312">
        <f>LARGE(R5:R15,1)+1</f>
        <v>140</v>
      </c>
      <c r="S16" s="2313" t="s">
        <v>571</v>
      </c>
      <c r="T16" s="803"/>
      <c r="V16" s="2312">
        <f>LARGE(V5:V15,1)+1</f>
        <v>12</v>
      </c>
      <c r="W16" s="2313" t="s">
        <v>457</v>
      </c>
      <c r="X16" s="2312">
        <f>LARGE(X5:X15,1)+1</f>
        <v>67</v>
      </c>
      <c r="Y16" s="2313" t="s">
        <v>572</v>
      </c>
      <c r="Z16" s="2312">
        <f>LARGE(Z5:Z15,1)+1</f>
        <v>124</v>
      </c>
      <c r="AA16" s="2313" t="s">
        <v>573</v>
      </c>
      <c r="AB16" s="2312">
        <f>LARGE(AB5:AB15,1)+1</f>
        <v>174</v>
      </c>
      <c r="AC16" s="2313" t="s">
        <v>574</v>
      </c>
      <c r="AD16" s="2312">
        <f>LARGE(AD5:AD15,1)+1</f>
        <v>228</v>
      </c>
      <c r="AE16" s="2313" t="s">
        <v>575</v>
      </c>
      <c r="AF16" s="2312">
        <f>LARGE(AF5:AF15,1)+1</f>
        <v>279</v>
      </c>
      <c r="AG16" s="2313" t="s">
        <v>576</v>
      </c>
      <c r="AH16" s="2306">
        <f>LARGE(AH4:AH15,1)+1</f>
        <v>13</v>
      </c>
      <c r="AI16" s="2307" t="s">
        <v>2200</v>
      </c>
      <c r="AJ16" s="2323"/>
      <c r="AK16" s="2306">
        <f>LARGE(AK4:AK15,1)+1</f>
        <v>69</v>
      </c>
      <c r="AL16" s="2307" t="s">
        <v>2201</v>
      </c>
      <c r="AM16" s="862"/>
      <c r="AN16" s="862"/>
      <c r="AO16" s="1582"/>
      <c r="AP16" s="2324" t="s">
        <v>2202</v>
      </c>
      <c r="AR16" s="2310">
        <v>10</v>
      </c>
      <c r="AS16" s="2318" t="s">
        <v>2203</v>
      </c>
      <c r="AT16" s="2318"/>
      <c r="AU16" s="2300"/>
      <c r="AV16" s="2310"/>
      <c r="AW16" s="3808"/>
      <c r="AX16" s="3808"/>
    </row>
    <row r="17" spans="2:50" s="806" customFormat="1" ht="23.25">
      <c r="B17" s="2312">
        <f>LARGE(B5:B16,1)+1</f>
        <v>11</v>
      </c>
      <c r="C17" s="2313" t="s">
        <v>577</v>
      </c>
      <c r="D17" s="2312"/>
      <c r="E17" s="69" t="s">
        <v>578</v>
      </c>
      <c r="F17" s="2312">
        <f>LARGE(F5:F16,1)+1</f>
        <v>43</v>
      </c>
      <c r="G17" s="2313" t="s">
        <v>554</v>
      </c>
      <c r="H17" s="2312"/>
      <c r="I17" s="2303" t="s">
        <v>579</v>
      </c>
      <c r="J17" s="803"/>
      <c r="K17" s="800"/>
      <c r="L17" s="2312"/>
      <c r="M17" s="70" t="s">
        <v>545</v>
      </c>
      <c r="N17" s="2312">
        <f>LARGE(N5:N16,1)+1</f>
        <v>57</v>
      </c>
      <c r="O17" s="2313" t="s">
        <v>580</v>
      </c>
      <c r="P17" s="2312">
        <f>LARGE(P5:P16,1)+1</f>
        <v>100</v>
      </c>
      <c r="Q17" s="2313" t="s">
        <v>463</v>
      </c>
      <c r="R17" s="2312">
        <f>LARGE(R5:R16,1)+1</f>
        <v>141</v>
      </c>
      <c r="S17" s="2313" t="s">
        <v>581</v>
      </c>
      <c r="T17" s="803"/>
      <c r="V17" s="2312">
        <f>LARGE(V5:V16,1)+1</f>
        <v>13</v>
      </c>
      <c r="W17" s="2313" t="s">
        <v>471</v>
      </c>
      <c r="X17" s="2312">
        <f>LARGE(X5:X16,1)+1</f>
        <v>68</v>
      </c>
      <c r="Y17" s="2313" t="s">
        <v>582</v>
      </c>
      <c r="Z17" s="2312">
        <f>LARGE(Z5:Z16,1)+1</f>
        <v>125</v>
      </c>
      <c r="AA17" s="2313" t="s">
        <v>583</v>
      </c>
      <c r="AB17" s="2312">
        <f>LARGE(AB5:AB16,1)+1</f>
        <v>175</v>
      </c>
      <c r="AC17" s="2313" t="s">
        <v>584</v>
      </c>
      <c r="AD17" s="2312">
        <f>LARGE(AD5:AD16,1)+1</f>
        <v>229</v>
      </c>
      <c r="AE17" s="2313" t="s">
        <v>585</v>
      </c>
      <c r="AF17" s="2312">
        <f>LARGE(AF5:AF16,1)+1</f>
        <v>280</v>
      </c>
      <c r="AG17" s="2313" t="s">
        <v>586</v>
      </c>
      <c r="AH17" s="2306">
        <f>LARGE(AH4:AH16,1)+1</f>
        <v>14</v>
      </c>
      <c r="AI17" s="2307" t="s">
        <v>2204</v>
      </c>
      <c r="AJ17" s="2323"/>
      <c r="AK17" s="2306">
        <f>LARGE(AK4:AK16,1)+1</f>
        <v>70</v>
      </c>
      <c r="AL17" s="2307" t="s">
        <v>2205</v>
      </c>
      <c r="AM17" s="862"/>
      <c r="AN17" s="862"/>
      <c r="AO17" s="1582"/>
      <c r="AP17" s="2324" t="s">
        <v>2206</v>
      </c>
      <c r="AR17" s="2310">
        <v>11</v>
      </c>
      <c r="AS17" s="2318" t="s">
        <v>2207</v>
      </c>
      <c r="AT17" s="2318"/>
      <c r="AU17" s="2300"/>
      <c r="AV17" s="2310">
        <v>2</v>
      </c>
      <c r="AW17" s="3808" t="s">
        <v>2208</v>
      </c>
      <c r="AX17" s="3808"/>
    </row>
    <row r="18" spans="2:50" s="806" customFormat="1" ht="23.25" customHeight="1">
      <c r="B18" s="2320"/>
      <c r="C18" s="69" t="s">
        <v>418</v>
      </c>
      <c r="D18" s="2312">
        <f>LARGE(D5:D17,1)+1</f>
        <v>25</v>
      </c>
      <c r="E18" s="2313" t="s">
        <v>587</v>
      </c>
      <c r="F18" s="2312">
        <f>LARGE(F5:F17,1)+1</f>
        <v>44</v>
      </c>
      <c r="G18" s="2313" t="s">
        <v>575</v>
      </c>
      <c r="H18" s="2312">
        <f>LARGE(H5:H17,1)+1</f>
        <v>60</v>
      </c>
      <c r="I18" s="2313" t="s">
        <v>588</v>
      </c>
      <c r="J18" s="803"/>
      <c r="K18" s="800"/>
      <c r="L18" s="2312">
        <f>LARGE(L5:L17,1)+1</f>
        <v>12</v>
      </c>
      <c r="M18" s="2313" t="s">
        <v>589</v>
      </c>
      <c r="N18" s="2312">
        <f>LARGE(N5:N17,1)+1</f>
        <v>58</v>
      </c>
      <c r="O18" s="2313" t="s">
        <v>590</v>
      </c>
      <c r="P18" s="2312">
        <f>LARGE(P5:P17,1)+1</f>
        <v>101</v>
      </c>
      <c r="Q18" s="2313" t="s">
        <v>506</v>
      </c>
      <c r="R18" s="2312">
        <f>LARGE(R5:R17,1)+1</f>
        <v>142</v>
      </c>
      <c r="S18" s="2313" t="s">
        <v>591</v>
      </c>
      <c r="T18" s="803"/>
      <c r="V18" s="2312"/>
      <c r="W18" s="72" t="s">
        <v>486</v>
      </c>
      <c r="X18" s="2312">
        <f>LARGE(X5:X17,1)+1</f>
        <v>69</v>
      </c>
      <c r="Y18" s="2313" t="s">
        <v>592</v>
      </c>
      <c r="Z18" s="2312">
        <f>LARGE(Z5:Z17,1)+1</f>
        <v>126</v>
      </c>
      <c r="AA18" s="2313" t="s">
        <v>593</v>
      </c>
      <c r="AB18" s="2312">
        <f>LARGE(AB5:AB17,1)+1</f>
        <v>176</v>
      </c>
      <c r="AC18" s="2313" t="s">
        <v>594</v>
      </c>
      <c r="AD18" s="2312">
        <f>LARGE(AD5:AD17,1)+1</f>
        <v>230</v>
      </c>
      <c r="AE18" s="2313" t="s">
        <v>595</v>
      </c>
      <c r="AF18" s="2312">
        <f>LARGE(AF5:AF17,1)+1</f>
        <v>281</v>
      </c>
      <c r="AG18" s="2313" t="s">
        <v>596</v>
      </c>
      <c r="AH18" s="2306">
        <f>LARGE(AH4:AH17,1)+1</f>
        <v>15</v>
      </c>
      <c r="AI18" s="2307" t="s">
        <v>2209</v>
      </c>
      <c r="AJ18" s="2323"/>
      <c r="AK18" s="2306">
        <f>LARGE(AK4:AK17,1)+1</f>
        <v>71</v>
      </c>
      <c r="AL18" s="2307" t="s">
        <v>2210</v>
      </c>
      <c r="AM18" s="862"/>
      <c r="AN18" s="862"/>
      <c r="AO18" s="1582"/>
      <c r="AP18" s="2317" t="s">
        <v>2211</v>
      </c>
      <c r="AR18" s="2310">
        <v>12</v>
      </c>
      <c r="AS18" s="2318" t="s">
        <v>2212</v>
      </c>
      <c r="AT18" s="2318"/>
      <c r="AU18" s="2300"/>
      <c r="AV18" s="2310"/>
      <c r="AW18" s="3808"/>
      <c r="AX18" s="3808"/>
    </row>
    <row r="19" spans="2:50" s="806" customFormat="1" ht="23.25" customHeight="1">
      <c r="B19" s="2312">
        <f>LARGE(B5:B18,1)+1</f>
        <v>12</v>
      </c>
      <c r="C19" s="2313" t="s">
        <v>475</v>
      </c>
      <c r="D19" s="2312"/>
      <c r="E19" s="69" t="s">
        <v>502</v>
      </c>
      <c r="F19" s="2312">
        <f>LARGE(F5:F18,1)+1</f>
        <v>45</v>
      </c>
      <c r="G19" s="2313" t="s">
        <v>595</v>
      </c>
      <c r="H19" s="2312">
        <f>LARGE(H5:H18,1)+1</f>
        <v>61</v>
      </c>
      <c r="I19" s="2313" t="s">
        <v>597</v>
      </c>
      <c r="J19" s="803"/>
      <c r="K19" s="800"/>
      <c r="L19" s="2312">
        <f>LARGE(L5:L18,1)+1</f>
        <v>13</v>
      </c>
      <c r="M19" s="2313" t="s">
        <v>598</v>
      </c>
      <c r="N19" s="2312">
        <f>LARGE(N5:N18,1)+1</f>
        <v>59</v>
      </c>
      <c r="O19" s="2313" t="s">
        <v>599</v>
      </c>
      <c r="P19" s="2312">
        <f>LARGE(P5:P18,1)+1</f>
        <v>102</v>
      </c>
      <c r="Q19" s="2313" t="s">
        <v>520</v>
      </c>
      <c r="R19" s="2312">
        <f>LARGE(R5:R18,1)+1</f>
        <v>143</v>
      </c>
      <c r="S19" s="2313" t="s">
        <v>600</v>
      </c>
      <c r="T19" s="803"/>
      <c r="V19" s="2312">
        <f>LARGE(V5:V18,1)+1</f>
        <v>14</v>
      </c>
      <c r="W19" s="2313" t="s">
        <v>499</v>
      </c>
      <c r="X19" s="2312">
        <f>LARGE(X5:X18,1)+1</f>
        <v>70</v>
      </c>
      <c r="Y19" s="2313" t="s">
        <v>601</v>
      </c>
      <c r="Z19" s="2312">
        <f>LARGE(Z5:Z18,1)+1</f>
        <v>127</v>
      </c>
      <c r="AA19" s="2313" t="s">
        <v>602</v>
      </c>
      <c r="AB19" s="2312">
        <f>LARGE(AB5:AB18,1)+1</f>
        <v>177</v>
      </c>
      <c r="AC19" s="2313" t="s">
        <v>603</v>
      </c>
      <c r="AD19" s="2312">
        <f>LARGE(AD5:AD18,1)+1</f>
        <v>231</v>
      </c>
      <c r="AE19" s="2313" t="s">
        <v>604</v>
      </c>
      <c r="AF19" s="2312">
        <f>LARGE(AF5:AF18,1)+1</f>
        <v>282</v>
      </c>
      <c r="AG19" s="2313" t="s">
        <v>605</v>
      </c>
      <c r="AH19" s="2306">
        <f>LARGE(AH4:AH18,1)+1</f>
        <v>16</v>
      </c>
      <c r="AI19" s="2307" t="s">
        <v>2213</v>
      </c>
      <c r="AJ19" s="2323"/>
      <c r="AK19" s="2306">
        <f>LARGE(AK4:AK18,1)+1</f>
        <v>72</v>
      </c>
      <c r="AL19" s="2307" t="s">
        <v>2214</v>
      </c>
      <c r="AM19" s="862"/>
      <c r="AN19" s="862"/>
      <c r="AO19" s="1582"/>
      <c r="AP19" s="2317" t="s">
        <v>2215</v>
      </c>
      <c r="AR19" s="2310">
        <v>13</v>
      </c>
      <c r="AS19" s="2318" t="s">
        <v>2216</v>
      </c>
      <c r="AT19" s="2318"/>
      <c r="AU19" s="2300"/>
      <c r="AV19" s="2310">
        <v>3</v>
      </c>
      <c r="AW19" s="3808" t="s">
        <v>2217</v>
      </c>
      <c r="AX19" s="3808"/>
    </row>
    <row r="20" spans="2:50" s="806" customFormat="1" ht="27" customHeight="1">
      <c r="B20" s="2312">
        <f>LARGE(B5:B19,1)+1</f>
        <v>13</v>
      </c>
      <c r="C20" s="2313" t="s">
        <v>582</v>
      </c>
      <c r="D20" s="2312">
        <f>LARGE(D5:D19,1)+1</f>
        <v>26</v>
      </c>
      <c r="E20" s="2313" t="s">
        <v>606</v>
      </c>
      <c r="F20" s="2312">
        <f>LARGE(F5:F19,1)+1</f>
        <v>46</v>
      </c>
      <c r="G20" s="2313" t="s">
        <v>607</v>
      </c>
      <c r="H20" s="2312"/>
      <c r="I20" s="73"/>
      <c r="J20" s="803"/>
      <c r="K20" s="800"/>
      <c r="L20" s="2312">
        <f>LARGE(L5:L19,1)+1</f>
        <v>14</v>
      </c>
      <c r="M20" s="2313" t="s">
        <v>608</v>
      </c>
      <c r="N20" s="2312">
        <f>LARGE(N5:N19,1)+1</f>
        <v>60</v>
      </c>
      <c r="O20" s="2313" t="s">
        <v>610</v>
      </c>
      <c r="P20" s="2312">
        <f>LARGE(P5:P19,1)+1</f>
        <v>103</v>
      </c>
      <c r="Q20" s="2313" t="s">
        <v>542</v>
      </c>
      <c r="R20" s="2312"/>
      <c r="S20" s="2304" t="s">
        <v>420</v>
      </c>
      <c r="T20" s="803"/>
      <c r="V20" s="2312">
        <f>LARGE(V5:V19,1)+1</f>
        <v>15</v>
      </c>
      <c r="W20" s="2313" t="s">
        <v>534</v>
      </c>
      <c r="X20" s="2312">
        <f>LARGE(X5:X19,1)+1</f>
        <v>71</v>
      </c>
      <c r="Y20" s="2313" t="s">
        <v>611</v>
      </c>
      <c r="Z20" s="2312">
        <f>LARGE(Z5:Z19,1)+1</f>
        <v>128</v>
      </c>
      <c r="AA20" s="2313" t="s">
        <v>612</v>
      </c>
      <c r="AB20" s="2312">
        <f>LARGE(AB5:AB19,1)+1</f>
        <v>178</v>
      </c>
      <c r="AC20" s="2313" t="s">
        <v>613</v>
      </c>
      <c r="AD20" s="2312">
        <f>LARGE(AD5:AD19,1)+1</f>
        <v>232</v>
      </c>
      <c r="AE20" s="2313" t="s">
        <v>445</v>
      </c>
      <c r="AF20" s="2325"/>
      <c r="AG20" s="74"/>
      <c r="AH20" s="2306">
        <f>LARGE(AH4:AH19,1)+1</f>
        <v>17</v>
      </c>
      <c r="AI20" s="2307" t="s">
        <v>2218</v>
      </c>
      <c r="AJ20" s="2323"/>
      <c r="AK20" s="2306">
        <f>LARGE(AK4:AK19,1)+1</f>
        <v>73</v>
      </c>
      <c r="AL20" s="2307" t="s">
        <v>2219</v>
      </c>
      <c r="AM20" s="862"/>
      <c r="AN20" s="862"/>
      <c r="AO20" s="1582"/>
      <c r="AP20" s="2317" t="s">
        <v>2220</v>
      </c>
      <c r="AR20" s="2310">
        <v>14</v>
      </c>
      <c r="AS20" s="2318" t="s">
        <v>2221</v>
      </c>
      <c r="AT20" s="2318"/>
      <c r="AU20" s="2300"/>
      <c r="AV20" s="2310"/>
      <c r="AW20" s="3808"/>
      <c r="AX20" s="3808"/>
    </row>
    <row r="21" spans="2:50" s="806" customFormat="1" ht="20.25" customHeight="1">
      <c r="B21" s="2312">
        <f>LARGE(B5:B20,1)+1</f>
        <v>14</v>
      </c>
      <c r="C21" s="2313" t="s">
        <v>614</v>
      </c>
      <c r="D21" s="2312"/>
      <c r="E21" s="69" t="s">
        <v>13</v>
      </c>
      <c r="F21" s="2312">
        <f>LARGE(F5:F20,1)+1</f>
        <v>47</v>
      </c>
      <c r="G21" s="2313" t="s">
        <v>615</v>
      </c>
      <c r="H21" s="2312"/>
      <c r="I21" s="73"/>
      <c r="J21" s="803"/>
      <c r="K21" s="800"/>
      <c r="L21" s="2312">
        <f>LARGE(L5:L20,1)+1</f>
        <v>15</v>
      </c>
      <c r="M21" s="2313" t="s">
        <v>616</v>
      </c>
      <c r="N21" s="2312">
        <f>LARGE(N5:N20,1)+1</f>
        <v>61</v>
      </c>
      <c r="O21" s="2313" t="s">
        <v>618</v>
      </c>
      <c r="P21" s="2312">
        <f>LARGE(P5:P20,1)+1</f>
        <v>104</v>
      </c>
      <c r="Q21" s="2313" t="s">
        <v>553</v>
      </c>
      <c r="R21" s="2312">
        <f>LARGE(R5:R20,1)+1</f>
        <v>144</v>
      </c>
      <c r="S21" s="2313" t="s">
        <v>450</v>
      </c>
      <c r="T21" s="803"/>
      <c r="V21" s="2312">
        <f>LARGE(V5:V20,1)+1</f>
        <v>16</v>
      </c>
      <c r="W21" s="2313" t="s">
        <v>513</v>
      </c>
      <c r="X21" s="2312">
        <f>LARGE(X5:X20,1)+1</f>
        <v>72</v>
      </c>
      <c r="Y21" s="2313" t="s">
        <v>619</v>
      </c>
      <c r="Z21" s="2312">
        <f>LARGE(Z5:Z20,1)+1</f>
        <v>129</v>
      </c>
      <c r="AA21" s="2313" t="s">
        <v>620</v>
      </c>
      <c r="AB21" s="2312">
        <f>LARGE(AB5:AB20,1)+1</f>
        <v>179</v>
      </c>
      <c r="AC21" s="2313" t="s">
        <v>621</v>
      </c>
      <c r="AD21" s="2312">
        <f>LARGE(AD5:AD20,1)+1</f>
        <v>233</v>
      </c>
      <c r="AE21" s="2313" t="s">
        <v>607</v>
      </c>
      <c r="AF21" s="2325"/>
      <c r="AG21" s="72" t="s">
        <v>558</v>
      </c>
      <c r="AH21" s="2306">
        <f>LARGE(AH4:AH20,1)+1</f>
        <v>18</v>
      </c>
      <c r="AI21" s="2307" t="s">
        <v>2222</v>
      </c>
      <c r="AJ21" s="2323"/>
      <c r="AK21" s="2306">
        <f>LARGE(AK4:AK20,1)+1</f>
        <v>74</v>
      </c>
      <c r="AL21" s="2307" t="s">
        <v>2223</v>
      </c>
      <c r="AM21" s="862"/>
      <c r="AN21" s="862"/>
      <c r="AO21" s="1582"/>
      <c r="AP21" s="2317" t="s">
        <v>2224</v>
      </c>
      <c r="AR21" s="2310">
        <v>15</v>
      </c>
      <c r="AS21" s="2318" t="s">
        <v>2225</v>
      </c>
      <c r="AT21" s="2318"/>
      <c r="AU21" s="2326"/>
      <c r="AV21" s="2310">
        <v>4</v>
      </c>
      <c r="AW21" s="2318" t="s">
        <v>2226</v>
      </c>
      <c r="AX21" s="2318"/>
    </row>
    <row r="22" spans="2:50" s="806" customFormat="1" ht="23.25" customHeight="1">
      <c r="B22" s="2312">
        <f>LARGE(B5:B21,1)+1</f>
        <v>15</v>
      </c>
      <c r="C22" s="2313" t="s">
        <v>622</v>
      </c>
      <c r="D22" s="2312">
        <f>LARGE(D5:D21,1)+1</f>
        <v>27</v>
      </c>
      <c r="E22" s="2313" t="s">
        <v>448</v>
      </c>
      <c r="F22" s="2312">
        <f>LARGE(F5:F21,1)+1</f>
        <v>48</v>
      </c>
      <c r="G22" s="2313" t="s">
        <v>624</v>
      </c>
      <c r="H22" s="2312"/>
      <c r="I22" s="2327"/>
      <c r="J22" s="803"/>
      <c r="K22" s="800"/>
      <c r="L22" s="2312">
        <f>LARGE(L5:L21,1)+1</f>
        <v>16</v>
      </c>
      <c r="M22" s="2313" t="s">
        <v>625</v>
      </c>
      <c r="N22" s="2312">
        <f>LARGE(N5:N21,1)+1</f>
        <v>62</v>
      </c>
      <c r="O22" s="2313" t="s">
        <v>627</v>
      </c>
      <c r="P22" s="2312">
        <f>LARGE(P5:P21,1)+1</f>
        <v>105</v>
      </c>
      <c r="Q22" s="2313" t="s">
        <v>574</v>
      </c>
      <c r="R22" s="2312">
        <f>LARGE(R5:R21,1)+1</f>
        <v>145</v>
      </c>
      <c r="S22" s="2313" t="s">
        <v>465</v>
      </c>
      <c r="T22" s="803"/>
      <c r="V22" s="2312">
        <f>LARGE(V5:V21,1)+1</f>
        <v>17</v>
      </c>
      <c r="W22" s="2313" t="s">
        <v>527</v>
      </c>
      <c r="X22" s="2312">
        <f>LARGE(X5:X21,1)+1</f>
        <v>73</v>
      </c>
      <c r="Y22" s="2313" t="s">
        <v>428</v>
      </c>
      <c r="Z22" s="2312">
        <f>LARGE(Z5:Z21,1)+1</f>
        <v>130</v>
      </c>
      <c r="AA22" s="2313" t="s">
        <v>628</v>
      </c>
      <c r="AB22" s="2312">
        <f>LARGE(AB5:AB21,1)+1</f>
        <v>180</v>
      </c>
      <c r="AC22" s="2313" t="s">
        <v>629</v>
      </c>
      <c r="AD22" s="2312">
        <f>LARGE(AD5:AD21,1)+1</f>
        <v>234</v>
      </c>
      <c r="AE22" s="2313" t="s">
        <v>615</v>
      </c>
      <c r="AF22" s="2325">
        <f>LARGE(AF5:AF21,1)+1</f>
        <v>283</v>
      </c>
      <c r="AG22" s="2313" t="s">
        <v>630</v>
      </c>
      <c r="AH22" s="2306">
        <f>LARGE(AH4:AH21,1)+1</f>
        <v>19</v>
      </c>
      <c r="AI22" s="2307" t="s">
        <v>2227</v>
      </c>
      <c r="AJ22" s="2323"/>
      <c r="AK22" s="2306">
        <f>LARGE(AK4:AK21,1)+1</f>
        <v>75</v>
      </c>
      <c r="AL22" s="2307" t="s">
        <v>2228</v>
      </c>
      <c r="AM22" s="862"/>
      <c r="AN22" s="862"/>
      <c r="AO22" s="1582"/>
      <c r="AP22" s="2317" t="s">
        <v>2229</v>
      </c>
      <c r="AR22" s="2310"/>
      <c r="AS22" s="2318"/>
      <c r="AT22" s="2318"/>
      <c r="AU22" s="2326"/>
      <c r="AV22" s="2310">
        <v>5</v>
      </c>
      <c r="AW22" s="2318" t="s">
        <v>2230</v>
      </c>
      <c r="AX22" s="2318"/>
    </row>
    <row r="23" spans="2:50" s="806" customFormat="1" ht="23.25" customHeight="1">
      <c r="B23" s="2328"/>
      <c r="C23" s="73"/>
      <c r="D23" s="2312">
        <f>LARGE(D5:D22,1)+1</f>
        <v>28</v>
      </c>
      <c r="E23" s="2313" t="s">
        <v>492</v>
      </c>
      <c r="F23" s="2312">
        <f>LARGE(F5:F22,1)+1</f>
        <v>49</v>
      </c>
      <c r="G23" s="2313" t="s">
        <v>632</v>
      </c>
      <c r="H23" s="2312"/>
      <c r="I23" s="2327"/>
      <c r="J23" s="803"/>
      <c r="K23" s="800"/>
      <c r="L23" s="2312">
        <f>LARGE(L5:L22,1)+1</f>
        <v>17</v>
      </c>
      <c r="M23" s="2313" t="s">
        <v>633</v>
      </c>
      <c r="N23" s="2312">
        <f>LARGE(N5:N22,1)+1</f>
        <v>63</v>
      </c>
      <c r="O23" s="2313" t="s">
        <v>635</v>
      </c>
      <c r="P23" s="2312">
        <f>LARGE(P5:P22,1)+1</f>
        <v>106</v>
      </c>
      <c r="Q23" s="2313" t="s">
        <v>603</v>
      </c>
      <c r="R23" s="2312">
        <f>LARGE(R5:R22,1)+1</f>
        <v>146</v>
      </c>
      <c r="S23" s="2313" t="s">
        <v>479</v>
      </c>
      <c r="T23" s="803"/>
      <c r="V23" s="2312">
        <f>LARGE(V5:V22,1)+1</f>
        <v>18</v>
      </c>
      <c r="W23" s="2313" t="s">
        <v>536</v>
      </c>
      <c r="X23" s="2312">
        <f>LARGE(X5:X22,1)+1</f>
        <v>74</v>
      </c>
      <c r="Y23" s="2313" t="s">
        <v>443</v>
      </c>
      <c r="Z23" s="2312">
        <f>LARGE(Z5:Z22,1)+1</f>
        <v>131</v>
      </c>
      <c r="AA23" s="2313" t="s">
        <v>636</v>
      </c>
      <c r="AB23" s="2312">
        <f>LARGE(AB5:AB22,1)+1</f>
        <v>181</v>
      </c>
      <c r="AC23" s="2313" t="s">
        <v>637</v>
      </c>
      <c r="AD23" s="2312">
        <f>LARGE(AD5:AD22,1)+1</f>
        <v>235</v>
      </c>
      <c r="AE23" s="2313" t="s">
        <v>624</v>
      </c>
      <c r="AF23" s="2325">
        <f>LARGE(AF5:AF22,1)+1</f>
        <v>284</v>
      </c>
      <c r="AG23" s="2313" t="s">
        <v>568</v>
      </c>
      <c r="AH23" s="2306">
        <f>LARGE(AH4:AH22,1)+1</f>
        <v>20</v>
      </c>
      <c r="AI23" s="2307" t="s">
        <v>2231</v>
      </c>
      <c r="AJ23" s="2323"/>
      <c r="AK23" s="2306">
        <f>LARGE(AK4:AK22,1)+1</f>
        <v>76</v>
      </c>
      <c r="AL23" s="2307" t="s">
        <v>2232</v>
      </c>
      <c r="AM23" s="862"/>
      <c r="AN23" s="862"/>
      <c r="AO23" s="1582"/>
      <c r="AP23" s="2317" t="s">
        <v>2233</v>
      </c>
      <c r="AR23" s="2310"/>
      <c r="AS23" s="3813" t="s">
        <v>2234</v>
      </c>
      <c r="AT23" s="3813"/>
      <c r="AU23" s="2326"/>
      <c r="AV23" s="2310">
        <v>6</v>
      </c>
      <c r="AW23" s="2318" t="s">
        <v>2235</v>
      </c>
      <c r="AX23" s="2318"/>
    </row>
    <row r="24" spans="2:50" s="806" customFormat="1" ht="23.25">
      <c r="B24" s="2328"/>
      <c r="C24" s="73"/>
      <c r="D24" s="2312">
        <f>LARGE(D5:D23,1)+1</f>
        <v>29</v>
      </c>
      <c r="E24" s="2313" t="s">
        <v>564</v>
      </c>
      <c r="F24" s="2312">
        <f>LARGE(F5:F23,1)+1</f>
        <v>50</v>
      </c>
      <c r="G24" s="2313" t="s">
        <v>639</v>
      </c>
      <c r="H24" s="2312"/>
      <c r="I24" s="2327"/>
      <c r="J24" s="803"/>
      <c r="K24" s="800"/>
      <c r="L24" s="2312">
        <f>LARGE(L5:L23,1)+1</f>
        <v>18</v>
      </c>
      <c r="M24" s="2313" t="s">
        <v>640</v>
      </c>
      <c r="N24" s="2312">
        <f>LARGE(N5:N23,1)+1</f>
        <v>64</v>
      </c>
      <c r="O24" s="2313" t="s">
        <v>424</v>
      </c>
      <c r="P24" s="2312">
        <f>LARGE(P5:P23,1)+1</f>
        <v>107</v>
      </c>
      <c r="Q24" s="2313" t="s">
        <v>637</v>
      </c>
      <c r="R24" s="2312">
        <f>LARGE(R5:R23,1)+1</f>
        <v>147</v>
      </c>
      <c r="S24" s="2313" t="s">
        <v>494</v>
      </c>
      <c r="T24" s="803"/>
      <c r="V24" s="2312">
        <f>LARGE(V5:V23,1)+1</f>
        <v>19</v>
      </c>
      <c r="W24" s="2313" t="s">
        <v>546</v>
      </c>
      <c r="X24" s="2312">
        <f>LARGE(X5:X23,1)+1</f>
        <v>75</v>
      </c>
      <c r="Y24" s="2313" t="s">
        <v>458</v>
      </c>
      <c r="Z24" s="2312">
        <f>LARGE(Z5:Z23,1)+1</f>
        <v>132</v>
      </c>
      <c r="AA24" s="2313" t="s">
        <v>642</v>
      </c>
      <c r="AB24" s="2312">
        <f>LARGE(AB5:AB23,1)+1</f>
        <v>182</v>
      </c>
      <c r="AC24" s="2313" t="s">
        <v>643</v>
      </c>
      <c r="AD24" s="2312">
        <f>LARGE(AD5:AD23,1)+1</f>
        <v>236</v>
      </c>
      <c r="AE24" s="2313" t="s">
        <v>632</v>
      </c>
      <c r="AF24" s="2325"/>
      <c r="AG24" s="74"/>
      <c r="AH24" s="2306">
        <f>LARGE(AH4:AH23,1)+1</f>
        <v>21</v>
      </c>
      <c r="AI24" s="2307" t="s">
        <v>2236</v>
      </c>
      <c r="AJ24" s="2323"/>
      <c r="AK24" s="2306">
        <f>LARGE(AK4:AK23,1)+1</f>
        <v>77</v>
      </c>
      <c r="AL24" s="2307" t="s">
        <v>2237</v>
      </c>
      <c r="AM24" s="862"/>
      <c r="AN24" s="862"/>
      <c r="AO24" s="1582"/>
      <c r="AP24" s="2317" t="s">
        <v>2238</v>
      </c>
      <c r="AR24" s="2310"/>
      <c r="AS24" s="3813"/>
      <c r="AT24" s="3813"/>
      <c r="AU24" s="2326"/>
      <c r="AV24" s="2310">
        <v>7</v>
      </c>
      <c r="AW24" s="2318" t="s">
        <v>2239</v>
      </c>
      <c r="AX24" s="2318"/>
    </row>
    <row r="25" spans="2:50" s="806" customFormat="1" ht="25.5">
      <c r="B25" s="2328"/>
      <c r="C25" s="73"/>
      <c r="D25" s="2312">
        <f>LARGE(D5:D24,1)+1</f>
        <v>30</v>
      </c>
      <c r="E25" s="2313" t="s">
        <v>594</v>
      </c>
      <c r="F25" s="2312"/>
      <c r="G25" s="75"/>
      <c r="H25" s="2312"/>
      <c r="I25" s="2327"/>
      <c r="J25" s="803"/>
      <c r="K25" s="800"/>
      <c r="L25" s="2312">
        <f>LARGE(L5:L24,1)+1</f>
        <v>19</v>
      </c>
      <c r="M25" s="2313" t="s">
        <v>644</v>
      </c>
      <c r="N25" s="2312">
        <f>LARGE(N5:N24,1)+1</f>
        <v>65</v>
      </c>
      <c r="O25" s="2313" t="s">
        <v>646</v>
      </c>
      <c r="P25" s="2312">
        <f>LARGE(P5:P24,1)+1</f>
        <v>108</v>
      </c>
      <c r="Q25" s="2313" t="s">
        <v>643</v>
      </c>
      <c r="R25" s="2312">
        <f>LARGE(R5:R24,1)+1</f>
        <v>148</v>
      </c>
      <c r="S25" s="2313" t="s">
        <v>544</v>
      </c>
      <c r="T25" s="803"/>
      <c r="V25" s="2312">
        <f>LARGE(V5:V24,1)+1</f>
        <v>20</v>
      </c>
      <c r="W25" s="2313" t="s">
        <v>559</v>
      </c>
      <c r="X25" s="2312">
        <f>LARGE(X5:X24,1)+1</f>
        <v>76</v>
      </c>
      <c r="Y25" s="2313" t="s">
        <v>472</v>
      </c>
      <c r="Z25" s="2312">
        <f>LARGE(Z5:Z24,1)+1</f>
        <v>133</v>
      </c>
      <c r="AA25" s="2313" t="s">
        <v>647</v>
      </c>
      <c r="AB25" s="2312">
        <f>LARGE(AB5:AB24,1)+1</f>
        <v>183</v>
      </c>
      <c r="AC25" s="2313" t="s">
        <v>648</v>
      </c>
      <c r="AD25" s="2312">
        <f>LARGE(AD5:AD24,1)+1</f>
        <v>237</v>
      </c>
      <c r="AE25" s="2313" t="s">
        <v>639</v>
      </c>
      <c r="AF25" s="2325"/>
      <c r="AG25" s="72" t="s">
        <v>579</v>
      </c>
      <c r="AH25" s="2306">
        <f>LARGE(AH4:AH24,1)+1</f>
        <v>22</v>
      </c>
      <c r="AI25" s="2307" t="s">
        <v>2240</v>
      </c>
      <c r="AJ25" s="2323"/>
      <c r="AK25" s="2306">
        <f>LARGE(AK4:AK24,1)+1</f>
        <v>78</v>
      </c>
      <c r="AL25" s="2307" t="s">
        <v>2241</v>
      </c>
      <c r="AM25" s="862"/>
      <c r="AN25" s="862"/>
      <c r="AO25" s="1582"/>
      <c r="AP25" s="2317" t="s">
        <v>2242</v>
      </c>
      <c r="AR25" s="2310"/>
      <c r="AS25" s="3810" t="s">
        <v>2243</v>
      </c>
      <c r="AT25" s="3810"/>
      <c r="AU25" s="2326"/>
      <c r="AV25" s="2310">
        <v>8</v>
      </c>
      <c r="AW25" s="2318" t="s">
        <v>2244</v>
      </c>
      <c r="AX25" s="2329"/>
    </row>
    <row r="26" spans="2:50" s="806" customFormat="1" ht="30">
      <c r="B26" s="2328"/>
      <c r="C26" s="73"/>
      <c r="D26" s="2312">
        <f>LARGE(D5:D25,1)+1</f>
        <v>31</v>
      </c>
      <c r="E26" s="2313" t="s">
        <v>613</v>
      </c>
      <c r="F26" s="2312"/>
      <c r="G26" s="75"/>
      <c r="H26" s="2312"/>
      <c r="I26" s="2327"/>
      <c r="J26" s="803"/>
      <c r="K26" s="800"/>
      <c r="L26" s="2312">
        <f>LARGE(L5:L25,1)+1</f>
        <v>20</v>
      </c>
      <c r="M26" s="2313" t="s">
        <v>649</v>
      </c>
      <c r="N26" s="2312">
        <f>LARGE(N5:N25,1)+1</f>
        <v>66</v>
      </c>
      <c r="O26" s="2313" t="s">
        <v>651</v>
      </c>
      <c r="P26" s="2312">
        <f>LARGE(P5:P25,1)+1</f>
        <v>109</v>
      </c>
      <c r="Q26" s="2313" t="s">
        <v>648</v>
      </c>
      <c r="R26" s="2312">
        <f>LARGE(R5:R25,1)+1</f>
        <v>149</v>
      </c>
      <c r="S26" s="2313" t="s">
        <v>555</v>
      </c>
      <c r="T26" s="803"/>
      <c r="V26" s="2312">
        <f>LARGE(V5:V25,1)+1</f>
        <v>21</v>
      </c>
      <c r="W26" s="2313" t="s">
        <v>569</v>
      </c>
      <c r="X26" s="2312">
        <f>LARGE(X5:X25,1)+1</f>
        <v>77</v>
      </c>
      <c r="Y26" s="2313" t="s">
        <v>652</v>
      </c>
      <c r="Z26" s="2312">
        <f>LARGE(Z5:Z25,1)+1</f>
        <v>134</v>
      </c>
      <c r="AA26" s="2313" t="s">
        <v>653</v>
      </c>
      <c r="AB26" s="2312">
        <f>LARGE(AB5:AB25,1)+1</f>
        <v>184</v>
      </c>
      <c r="AC26" s="2313" t="s">
        <v>654</v>
      </c>
      <c r="AD26" s="2312">
        <f>LARGE(AD5:AD25,1)+1</f>
        <v>238</v>
      </c>
      <c r="AE26" s="2313" t="s">
        <v>655</v>
      </c>
      <c r="AF26" s="2325">
        <f>LARGE(AF5:AF25,1)+1</f>
        <v>285</v>
      </c>
      <c r="AG26" s="2313" t="s">
        <v>656</v>
      </c>
      <c r="AH26" s="2306">
        <f>LARGE(AH4:AH25,1)+1</f>
        <v>23</v>
      </c>
      <c r="AI26" s="2307" t="s">
        <v>2245</v>
      </c>
      <c r="AJ26" s="2323"/>
      <c r="AK26" s="2306">
        <f>LARGE(AK4:AK25,1)+1</f>
        <v>79</v>
      </c>
      <c r="AL26" s="2307" t="s">
        <v>2246</v>
      </c>
      <c r="AM26" s="862"/>
      <c r="AN26" s="862"/>
      <c r="AO26" s="1582"/>
      <c r="AP26" s="2314" t="s">
        <v>545</v>
      </c>
      <c r="AR26" s="2310"/>
      <c r="AS26" s="3810"/>
      <c r="AT26" s="3810"/>
      <c r="AU26" s="2300"/>
      <c r="AV26" s="2310">
        <v>9</v>
      </c>
      <c r="AW26" s="2318" t="s">
        <v>2247</v>
      </c>
      <c r="AX26" s="2329"/>
    </row>
    <row r="27" spans="2:50" s="806" customFormat="1" ht="19.5" thickBot="1">
      <c r="B27" s="2330"/>
      <c r="C27" s="2331"/>
      <c r="D27" s="2331"/>
      <c r="E27" s="2331"/>
      <c r="F27" s="2331"/>
      <c r="G27" s="2331"/>
      <c r="H27" s="2332"/>
      <c r="I27" s="2331"/>
      <c r="J27" s="2333"/>
      <c r="K27" s="800"/>
      <c r="L27" s="2312">
        <f>LARGE(L5:L26,1)+1</f>
        <v>21</v>
      </c>
      <c r="M27" s="2313" t="s">
        <v>657</v>
      </c>
      <c r="N27" s="2312">
        <f>LARGE(N5:N26,1)+1</f>
        <v>67</v>
      </c>
      <c r="O27" s="2313" t="s">
        <v>659</v>
      </c>
      <c r="P27" s="2312">
        <f>LARGE(P5:P26,1)+1</f>
        <v>110</v>
      </c>
      <c r="Q27" s="2313" t="s">
        <v>654</v>
      </c>
      <c r="R27" s="2312">
        <f>LARGE(R5:R26,1)+1</f>
        <v>150</v>
      </c>
      <c r="S27" s="2313" t="s">
        <v>565</v>
      </c>
      <c r="T27" s="803"/>
      <c r="V27" s="2312">
        <f>LARGE(V5:V26,1)+1</f>
        <v>22</v>
      </c>
      <c r="W27" s="2313" t="s">
        <v>661</v>
      </c>
      <c r="X27" s="2312">
        <f>LARGE(X5:X26,1)+1</f>
        <v>78</v>
      </c>
      <c r="Y27" s="2313" t="s">
        <v>487</v>
      </c>
      <c r="Z27" s="2312"/>
      <c r="AA27" s="76"/>
      <c r="AB27" s="2312">
        <f>LARGE(AB5:AB26,1)+1</f>
        <v>185</v>
      </c>
      <c r="AC27" s="2313" t="s">
        <v>2248</v>
      </c>
      <c r="AD27" s="2312">
        <f>LARGE(AD5:AD26,1)+1</f>
        <v>239</v>
      </c>
      <c r="AE27" s="2313" t="s">
        <v>426</v>
      </c>
      <c r="AF27" s="2325">
        <f>LARGE(AF5:AF26,1)+1</f>
        <v>286</v>
      </c>
      <c r="AG27" s="2313" t="s">
        <v>588</v>
      </c>
      <c r="AH27" s="2306">
        <f>LARGE(AH4:AH26,1)+1</f>
        <v>24</v>
      </c>
      <c r="AI27" s="2307" t="s">
        <v>2249</v>
      </c>
      <c r="AJ27" s="2323"/>
      <c r="AK27" s="2306">
        <f>LARGE(AK4:AK26,1)+1</f>
        <v>80</v>
      </c>
      <c r="AL27" s="2307" t="s">
        <v>2250</v>
      </c>
      <c r="AM27" s="862"/>
      <c r="AN27" s="862"/>
      <c r="AO27" s="1582"/>
      <c r="AP27" s="2317" t="s">
        <v>2251</v>
      </c>
      <c r="AR27" s="2310"/>
      <c r="AS27" s="2318"/>
      <c r="AT27" s="2318"/>
      <c r="AU27" s="2300"/>
      <c r="AV27" s="3811">
        <v>10</v>
      </c>
      <c r="AW27" s="3808" t="s">
        <v>2252</v>
      </c>
      <c r="AX27" s="3808"/>
    </row>
    <row r="28" spans="2:50" s="806" customFormat="1" ht="29.25" customHeight="1">
      <c r="B28" s="800"/>
      <c r="C28" s="800"/>
      <c r="D28" s="800"/>
      <c r="E28" s="800"/>
      <c r="F28" s="800"/>
      <c r="G28" s="800"/>
      <c r="H28" s="800"/>
      <c r="I28" s="800"/>
      <c r="J28" s="800"/>
      <c r="K28" s="800"/>
      <c r="L28" s="2312">
        <f>LARGE(L5:L27,1)+1</f>
        <v>22</v>
      </c>
      <c r="M28" s="2313" t="s">
        <v>663</v>
      </c>
      <c r="N28" s="2312">
        <f>LARGE(N5:N27,1)+1</f>
        <v>68</v>
      </c>
      <c r="O28" s="2313" t="s">
        <v>665</v>
      </c>
      <c r="P28" s="2312"/>
      <c r="Q28" s="70" t="s">
        <v>666</v>
      </c>
      <c r="R28" s="2312">
        <f>LARGE(R5:R27,1)+1</f>
        <v>151</v>
      </c>
      <c r="S28" s="2313" t="s">
        <v>576</v>
      </c>
      <c r="T28" s="803"/>
      <c r="V28" s="2312">
        <f>LARGE(V5:V27,1)+1</f>
        <v>23</v>
      </c>
      <c r="W28" s="2313" t="s">
        <v>667</v>
      </c>
      <c r="X28" s="2312">
        <f>LARGE(X5:X27,1)+1</f>
        <v>79</v>
      </c>
      <c r="Y28" s="2313" t="s">
        <v>668</v>
      </c>
      <c r="Z28" s="2312"/>
      <c r="AA28" s="71" t="s">
        <v>523</v>
      </c>
      <c r="AB28" s="2312">
        <f>LARGE(AB5:AB27,1)+1</f>
        <v>186</v>
      </c>
      <c r="AC28" s="2313" t="s">
        <v>662</v>
      </c>
      <c r="AD28" s="2312">
        <f>LARGE(AD5:AD27,1)+1</f>
        <v>240</v>
      </c>
      <c r="AE28" s="2313" t="s">
        <v>441</v>
      </c>
      <c r="AF28" s="2325">
        <f>LARGE(AF5:AF27,1)+1</f>
        <v>287</v>
      </c>
      <c r="AG28" s="2313" t="s">
        <v>597</v>
      </c>
      <c r="AH28" s="2306">
        <f>LARGE(AH4:AH27,1)+1</f>
        <v>25</v>
      </c>
      <c r="AI28" s="2307" t="s">
        <v>2253</v>
      </c>
      <c r="AJ28" s="2323"/>
      <c r="AK28" s="2306">
        <f>LARGE(AK4:AK27,1)+1</f>
        <v>81</v>
      </c>
      <c r="AL28" s="2307" t="s">
        <v>2254</v>
      </c>
      <c r="AM28" s="862"/>
      <c r="AN28" s="862"/>
      <c r="AO28" s="1582"/>
      <c r="AP28" s="2317" t="s">
        <v>2255</v>
      </c>
      <c r="AR28" s="2300"/>
      <c r="AS28" s="2300"/>
      <c r="AT28" s="2300"/>
      <c r="AU28" s="2300"/>
      <c r="AV28" s="3811"/>
      <c r="AW28" s="3808"/>
      <c r="AX28" s="3808"/>
    </row>
    <row r="29" spans="2:50" s="806" customFormat="1" ht="25.5">
      <c r="B29" s="800"/>
      <c r="C29" s="800"/>
      <c r="D29" s="800"/>
      <c r="E29" s="800"/>
      <c r="F29" s="800"/>
      <c r="G29" s="800"/>
      <c r="H29" s="800"/>
      <c r="I29" s="800"/>
      <c r="J29" s="800"/>
      <c r="K29" s="800"/>
      <c r="L29" s="2312">
        <f>LARGE(L5:L28,1)+1</f>
        <v>23</v>
      </c>
      <c r="M29" s="2313" t="s">
        <v>669</v>
      </c>
      <c r="N29" s="2312">
        <f>LARGE(N5:N28,1)+1</f>
        <v>69</v>
      </c>
      <c r="O29" s="2313" t="s">
        <v>671</v>
      </c>
      <c r="P29" s="2312">
        <f>LARGE(P5:P28,1)+1</f>
        <v>111</v>
      </c>
      <c r="Q29" s="2313" t="s">
        <v>672</v>
      </c>
      <c r="R29" s="2312">
        <f>LARGE(R5:R28,1)+1</f>
        <v>152</v>
      </c>
      <c r="S29" s="2313" t="s">
        <v>586</v>
      </c>
      <c r="T29" s="803"/>
      <c r="V29" s="2312"/>
      <c r="W29" s="73"/>
      <c r="X29" s="2312">
        <f>LARGE(X5:X28,1)+1</f>
        <v>80</v>
      </c>
      <c r="Y29" s="2313" t="s">
        <v>614</v>
      </c>
      <c r="Z29" s="2312">
        <f>LARGE(Z5:Z28,1)+1</f>
        <v>135</v>
      </c>
      <c r="AA29" s="2313" t="s">
        <v>535</v>
      </c>
      <c r="AB29" s="2312"/>
      <c r="AC29" s="71" t="s">
        <v>666</v>
      </c>
      <c r="AD29" s="2312">
        <f>LARGE(AD5:AD28,1)+1</f>
        <v>241</v>
      </c>
      <c r="AE29" s="2313" t="s">
        <v>673</v>
      </c>
      <c r="AF29" s="2325">
        <f>LARGE(AF5:AF28,1)+1</f>
        <v>288</v>
      </c>
      <c r="AG29" s="2313" t="s">
        <v>674</v>
      </c>
      <c r="AH29" s="2306">
        <f>LARGE(AH4:AH28,1)+1</f>
        <v>26</v>
      </c>
      <c r="AI29" s="2307" t="s">
        <v>2256</v>
      </c>
      <c r="AJ29" s="2323"/>
      <c r="AK29" s="2306">
        <f>LARGE(AK4:AK28,1)+1</f>
        <v>82</v>
      </c>
      <c r="AL29" s="2307" t="s">
        <v>2257</v>
      </c>
      <c r="AM29" s="862"/>
      <c r="AN29" s="862"/>
      <c r="AO29" s="1582"/>
      <c r="AP29" s="2317" t="s">
        <v>2258</v>
      </c>
      <c r="AR29" s="2300"/>
      <c r="AS29" s="2300"/>
      <c r="AT29" s="2300"/>
      <c r="AU29" s="2300"/>
      <c r="AV29" s="2310"/>
      <c r="AW29" s="2321"/>
      <c r="AX29" s="2321"/>
    </row>
    <row r="30" spans="2:50" s="806" customFormat="1" ht="18.75">
      <c r="B30" s="800"/>
      <c r="C30" s="800"/>
      <c r="D30" s="800"/>
      <c r="E30" s="800"/>
      <c r="F30" s="800"/>
      <c r="G30" s="800"/>
      <c r="H30" s="800"/>
      <c r="I30" s="800"/>
      <c r="J30" s="800"/>
      <c r="K30" s="800"/>
      <c r="L30" s="2312">
        <f>LARGE(L5:L29,1)+1</f>
        <v>24</v>
      </c>
      <c r="M30" s="2313" t="s">
        <v>676</v>
      </c>
      <c r="N30" s="2312">
        <f>LARGE(N5:N29,1)+1</f>
        <v>70</v>
      </c>
      <c r="O30" s="2313" t="s">
        <v>678</v>
      </c>
      <c r="P30" s="2312">
        <f>LARGE(P5:P29,1)+1</f>
        <v>112</v>
      </c>
      <c r="Q30" s="2313" t="s">
        <v>679</v>
      </c>
      <c r="R30" s="2312">
        <f>LARGE(R5:R29,1)+1</f>
        <v>153</v>
      </c>
      <c r="S30" s="2313" t="s">
        <v>596</v>
      </c>
      <c r="T30" s="803"/>
      <c r="V30" s="2312"/>
      <c r="W30" s="71" t="s">
        <v>545</v>
      </c>
      <c r="X30" s="2312">
        <f>LARGE(X5:X29,1)+1</f>
        <v>81</v>
      </c>
      <c r="Y30" s="2313" t="s">
        <v>622</v>
      </c>
      <c r="Z30" s="2312">
        <f>LARGE(Z5:Z29,1)+1</f>
        <v>136</v>
      </c>
      <c r="AA30" s="2313" t="s">
        <v>680</v>
      </c>
      <c r="AB30" s="2312">
        <f>LARGE(AB5:AB29,1)+1</f>
        <v>187</v>
      </c>
      <c r="AC30" s="2313" t="s">
        <v>672</v>
      </c>
      <c r="AD30" s="2312">
        <f>LARGE(AD5:AD29,1)+1</f>
        <v>242</v>
      </c>
      <c r="AE30" s="2313" t="s">
        <v>456</v>
      </c>
      <c r="AF30" s="2325">
        <f>LARGE(AF5:AF29,1)+1</f>
        <v>289</v>
      </c>
      <c r="AG30" s="2313" t="s">
        <v>681</v>
      </c>
      <c r="AH30" s="2306">
        <f>LARGE(AH4:AH29,1)+1</f>
        <v>27</v>
      </c>
      <c r="AI30" s="2307" t="s">
        <v>2259</v>
      </c>
      <c r="AJ30" s="2323"/>
      <c r="AK30" s="2306">
        <f>LARGE(AK4:AK29,1)+1</f>
        <v>83</v>
      </c>
      <c r="AL30" s="2307" t="s">
        <v>2260</v>
      </c>
      <c r="AM30" s="862"/>
      <c r="AN30" s="862"/>
      <c r="AO30" s="1582"/>
      <c r="AP30" s="2317" t="s">
        <v>2261</v>
      </c>
      <c r="AR30" s="2296"/>
      <c r="AS30" s="2296"/>
      <c r="AT30" s="2296"/>
      <c r="AU30" s="2296"/>
      <c r="AV30" s="2315" t="s">
        <v>451</v>
      </c>
      <c r="AW30" s="2319" t="s">
        <v>2262</v>
      </c>
      <c r="AX30" s="2329"/>
    </row>
    <row r="31" spans="2:50" s="806" customFormat="1" ht="18.75">
      <c r="B31" s="800"/>
      <c r="C31" s="800"/>
      <c r="D31" s="800"/>
      <c r="E31" s="800"/>
      <c r="F31" s="800"/>
      <c r="G31" s="800"/>
      <c r="H31" s="800"/>
      <c r="I31" s="800"/>
      <c r="J31" s="800"/>
      <c r="K31" s="800"/>
      <c r="L31" s="2312">
        <f>LARGE(L5:L30,1)+1</f>
        <v>25</v>
      </c>
      <c r="M31" s="2313" t="s">
        <v>683</v>
      </c>
      <c r="N31" s="2312">
        <f>LARGE(N5:N30,1)+1</f>
        <v>71</v>
      </c>
      <c r="O31" s="2313" t="s">
        <v>685</v>
      </c>
      <c r="P31" s="2312"/>
      <c r="Q31" s="73"/>
      <c r="R31" s="2312">
        <f>LARGE(R5:R30,1)+1</f>
        <v>154</v>
      </c>
      <c r="S31" s="2313" t="s">
        <v>605</v>
      </c>
      <c r="T31" s="803"/>
      <c r="V31" s="2312">
        <f>LARGE(V5:V30,1)+1</f>
        <v>24</v>
      </c>
      <c r="W31" s="2313" t="s">
        <v>2263</v>
      </c>
      <c r="X31" s="2312">
        <f>LARGE(X5:X30,1)+1</f>
        <v>82</v>
      </c>
      <c r="Y31" s="2313" t="s">
        <v>501</v>
      </c>
      <c r="Z31" s="2312">
        <f>LARGE(Z5:Z30,1)+1</f>
        <v>137</v>
      </c>
      <c r="AA31" s="2313" t="s">
        <v>686</v>
      </c>
      <c r="AB31" s="2312">
        <f>LARGE(AB5:AB30,1)+1</f>
        <v>188</v>
      </c>
      <c r="AC31" s="2313" t="s">
        <v>679</v>
      </c>
      <c r="AD31" s="2312">
        <f>LARGE(AD5:AD30,1)+1</f>
        <v>243</v>
      </c>
      <c r="AE31" s="2313" t="s">
        <v>474</v>
      </c>
      <c r="AF31" s="2325"/>
      <c r="AG31" s="74"/>
      <c r="AH31" s="2306">
        <f>LARGE(AH4:AH30,1)+1</f>
        <v>28</v>
      </c>
      <c r="AI31" s="2307" t="s">
        <v>2264</v>
      </c>
      <c r="AJ31" s="2323"/>
      <c r="AK31" s="2306">
        <f>LARGE(AK4:AK30,1)+1</f>
        <v>84</v>
      </c>
      <c r="AL31" s="2307" t="s">
        <v>2265</v>
      </c>
      <c r="AM31" s="862"/>
      <c r="AN31" s="862"/>
      <c r="AO31" s="1582"/>
      <c r="AP31" s="2317" t="s">
        <v>2266</v>
      </c>
      <c r="AR31" s="2334" t="s">
        <v>1536</v>
      </c>
      <c r="AS31" s="2335" t="s">
        <v>2267</v>
      </c>
      <c r="AT31" s="2296"/>
      <c r="AU31" s="2296"/>
      <c r="AV31" s="3811">
        <v>1</v>
      </c>
      <c r="AW31" s="3808" t="s">
        <v>2268</v>
      </c>
      <c r="AX31" s="3808"/>
    </row>
    <row r="32" spans="2:50" s="806" customFormat="1" ht="23.25" customHeight="1">
      <c r="B32" s="800"/>
      <c r="C32" s="800"/>
      <c r="D32" s="800"/>
      <c r="E32" s="800"/>
      <c r="F32" s="800"/>
      <c r="G32" s="800"/>
      <c r="H32" s="800"/>
      <c r="I32" s="800"/>
      <c r="J32" s="800"/>
      <c r="K32" s="800"/>
      <c r="L32" s="2312">
        <f>LARGE(L5:L31,1)+1</f>
        <v>26</v>
      </c>
      <c r="M32" s="2313" t="s">
        <v>688</v>
      </c>
      <c r="N32" s="2312"/>
      <c r="O32" s="70" t="s">
        <v>11</v>
      </c>
      <c r="P32" s="2312"/>
      <c r="Q32" s="70" t="s">
        <v>12</v>
      </c>
      <c r="R32" s="2312"/>
      <c r="S32" s="800"/>
      <c r="T32" s="803"/>
      <c r="V32" s="2312">
        <f>LARGE(V5:V31,1)+1</f>
        <v>25</v>
      </c>
      <c r="W32" s="2313" t="s">
        <v>589</v>
      </c>
      <c r="X32" s="2312">
        <f>LARGE(X5:X31,1)+1</f>
        <v>83</v>
      </c>
      <c r="Y32" s="2313" t="s">
        <v>689</v>
      </c>
      <c r="Z32" s="2312">
        <f>LARGE(Z5:Z31,1)+1</f>
        <v>138</v>
      </c>
      <c r="AA32" s="2313" t="s">
        <v>690</v>
      </c>
      <c r="AB32" s="2312"/>
      <c r="AC32" s="72" t="s">
        <v>12</v>
      </c>
      <c r="AD32" s="2312">
        <f>LARGE(AD5:AD31,1)+1</f>
        <v>244</v>
      </c>
      <c r="AE32" s="2313" t="s">
        <v>470</v>
      </c>
      <c r="AF32" s="2325"/>
      <c r="AG32" s="71" t="s">
        <v>691</v>
      </c>
      <c r="AH32" s="2306">
        <f>LARGE(AH4:AH31,1)+1</f>
        <v>29</v>
      </c>
      <c r="AI32" s="2307" t="s">
        <v>2269</v>
      </c>
      <c r="AJ32" s="2323"/>
      <c r="AK32" s="2306">
        <f>LARGE(AK4:AK31,1)+1</f>
        <v>85</v>
      </c>
      <c r="AL32" s="2307" t="s">
        <v>2270</v>
      </c>
      <c r="AM32" s="862"/>
      <c r="AN32" s="862"/>
      <c r="AO32" s="1582"/>
      <c r="AP32" s="2317" t="s">
        <v>2271</v>
      </c>
      <c r="AR32" s="1580"/>
      <c r="AS32" s="1707"/>
      <c r="AT32" s="2296"/>
      <c r="AU32" s="2296"/>
      <c r="AV32" s="3811"/>
      <c r="AW32" s="3808"/>
      <c r="AX32" s="3808"/>
    </row>
    <row r="33" spans="2:50" s="806" customFormat="1" ht="23.25">
      <c r="B33" s="800"/>
      <c r="C33" s="800"/>
      <c r="D33" s="800"/>
      <c r="E33" s="800"/>
      <c r="F33" s="800"/>
      <c r="G33" s="800"/>
      <c r="H33" s="800"/>
      <c r="I33" s="800"/>
      <c r="J33" s="800"/>
      <c r="K33" s="800"/>
      <c r="L33" s="2312">
        <f>LARGE(L5:L32,1)+1</f>
        <v>27</v>
      </c>
      <c r="M33" s="2313" t="s">
        <v>693</v>
      </c>
      <c r="N33" s="2312">
        <f>LARGE(N5:N32,1)+1</f>
        <v>72</v>
      </c>
      <c r="O33" s="2313" t="s">
        <v>462</v>
      </c>
      <c r="P33" s="2312">
        <f>LARGE(P5:P32,1)+1</f>
        <v>113</v>
      </c>
      <c r="Q33" s="2313" t="s">
        <v>694</v>
      </c>
      <c r="R33" s="2312"/>
      <c r="S33" s="2304" t="s">
        <v>579</v>
      </c>
      <c r="T33" s="803"/>
      <c r="V33" s="2312">
        <f>LARGE(V5:V32,1)+1</f>
        <v>26</v>
      </c>
      <c r="W33" s="2313" t="s">
        <v>598</v>
      </c>
      <c r="X33" s="2312">
        <f>LARGE(X5:X32,1)+1</f>
        <v>84</v>
      </c>
      <c r="Y33" s="2313" t="s">
        <v>515</v>
      </c>
      <c r="Z33" s="2312">
        <f>LARGE(Z5:Z32,1)+1</f>
        <v>139</v>
      </c>
      <c r="AA33" s="2313" t="s">
        <v>2272</v>
      </c>
      <c r="AB33" s="2312">
        <f>LARGE(AB5:AB32,1)+1</f>
        <v>189</v>
      </c>
      <c r="AC33" s="2313" t="s">
        <v>697</v>
      </c>
      <c r="AD33" s="2312">
        <f>LARGE(AD5:AD32,1)+1</f>
        <v>245</v>
      </c>
      <c r="AE33" s="2313" t="s">
        <v>698</v>
      </c>
      <c r="AF33" s="2325">
        <f>LARGE(AF5:AF32,1)+1</f>
        <v>290</v>
      </c>
      <c r="AG33" s="2313" t="s">
        <v>699</v>
      </c>
      <c r="AH33" s="2306">
        <f>LARGE(AH4:AH32,1)+1</f>
        <v>30</v>
      </c>
      <c r="AI33" s="2307" t="s">
        <v>2273</v>
      </c>
      <c r="AJ33" s="2323"/>
      <c r="AK33" s="2306">
        <f>LARGE(AK4:AK32,1)+1</f>
        <v>86</v>
      </c>
      <c r="AL33" s="2307" t="s">
        <v>2274</v>
      </c>
      <c r="AM33" s="862"/>
      <c r="AN33" s="862"/>
      <c r="AO33" s="1582"/>
      <c r="AP33" s="2317" t="s">
        <v>2275</v>
      </c>
      <c r="AR33" s="2334" t="s">
        <v>1536</v>
      </c>
      <c r="AS33" s="2335" t="s">
        <v>2276</v>
      </c>
      <c r="AT33" s="2296"/>
      <c r="AU33" s="2296"/>
      <c r="AV33" s="2310">
        <v>2</v>
      </c>
      <c r="AW33" s="2318" t="s">
        <v>2277</v>
      </c>
      <c r="AX33" s="2318"/>
    </row>
    <row r="34" spans="2:50" s="806" customFormat="1" ht="18.75">
      <c r="B34" s="800"/>
      <c r="C34" s="800"/>
      <c r="D34" s="800"/>
      <c r="E34" s="800"/>
      <c r="F34" s="800"/>
      <c r="G34" s="800"/>
      <c r="H34" s="800"/>
      <c r="I34" s="800"/>
      <c r="J34" s="800"/>
      <c r="K34" s="800"/>
      <c r="L34" s="2312">
        <f>LARGE(L5:L33,1)+1</f>
        <v>28</v>
      </c>
      <c r="M34" s="2313" t="s">
        <v>701</v>
      </c>
      <c r="N34" s="2312">
        <f>LARGE(N5:N33,1)+1</f>
        <v>73</v>
      </c>
      <c r="O34" s="2313" t="s">
        <v>505</v>
      </c>
      <c r="P34" s="2312">
        <f>LARGE(P5:P33,1)+1</f>
        <v>114</v>
      </c>
      <c r="Q34" s="2313" t="s">
        <v>702</v>
      </c>
      <c r="R34" s="2312">
        <f>LARGE(R5:R33,1)+1</f>
        <v>155</v>
      </c>
      <c r="S34" s="2313" t="s">
        <v>656</v>
      </c>
      <c r="T34" s="803"/>
      <c r="V34" s="2312">
        <f>LARGE(V5:V33,1)+1</f>
        <v>27</v>
      </c>
      <c r="W34" s="2313" t="s">
        <v>598</v>
      </c>
      <c r="X34" s="2312"/>
      <c r="Y34" s="73"/>
      <c r="Z34" s="2312">
        <f>LARGE(Z5:Z33,1)+1</f>
        <v>140</v>
      </c>
      <c r="AA34" s="2313" t="s">
        <v>696</v>
      </c>
      <c r="AB34" s="2312">
        <f>LARGE(AB5:AB33,1)+1</f>
        <v>190</v>
      </c>
      <c r="AC34" s="2313" t="s">
        <v>694</v>
      </c>
      <c r="AD34" s="2312">
        <f>LARGE(AD5:AD33,1)+1</f>
        <v>246</v>
      </c>
      <c r="AE34" s="2313" t="s">
        <v>489</v>
      </c>
      <c r="AF34" s="2336"/>
      <c r="AG34" s="2336"/>
      <c r="AH34" s="2306">
        <f>LARGE(AH4:AH33,1)+1</f>
        <v>31</v>
      </c>
      <c r="AI34" s="2307" t="s">
        <v>2278</v>
      </c>
      <c r="AJ34" s="2323"/>
      <c r="AK34" s="2306">
        <f>LARGE(AK4:AK33,1)+1</f>
        <v>87</v>
      </c>
      <c r="AL34" s="2307" t="s">
        <v>2279</v>
      </c>
      <c r="AM34" s="862"/>
      <c r="AN34" s="862"/>
      <c r="AO34" s="1582"/>
      <c r="AP34" s="2317" t="s">
        <v>2280</v>
      </c>
      <c r="AR34" s="1580"/>
      <c r="AS34" s="1707"/>
      <c r="AT34" s="2296"/>
      <c r="AU34" s="2296"/>
      <c r="AV34" s="2310">
        <v>3</v>
      </c>
      <c r="AW34" s="2318" t="s">
        <v>2281</v>
      </c>
      <c r="AX34" s="2318"/>
    </row>
    <row r="35" spans="2:50" s="806" customFormat="1" ht="18.75">
      <c r="B35" s="800"/>
      <c r="C35" s="800"/>
      <c r="D35" s="800"/>
      <c r="E35" s="800"/>
      <c r="F35" s="800"/>
      <c r="G35" s="800"/>
      <c r="H35" s="800"/>
      <c r="I35" s="800"/>
      <c r="J35" s="800"/>
      <c r="K35" s="800"/>
      <c r="L35" s="2312">
        <f>LARGE(L5:L34,1)+1</f>
        <v>29</v>
      </c>
      <c r="M35" s="2313" t="s">
        <v>701</v>
      </c>
      <c r="N35" s="2312">
        <f>LARGE(N5:N34,1)+1</f>
        <v>74</v>
      </c>
      <c r="O35" s="2313" t="s">
        <v>541</v>
      </c>
      <c r="P35" s="2312">
        <f>LARGE(P5:P34,1)+1</f>
        <v>115</v>
      </c>
      <c r="Q35" s="2313" t="s">
        <v>705</v>
      </c>
      <c r="R35" s="2312">
        <f>LARGE(R5:R34,1)+1</f>
        <v>156</v>
      </c>
      <c r="S35" s="2313" t="s">
        <v>674</v>
      </c>
      <c r="T35" s="803"/>
      <c r="V35" s="2312">
        <f>LARGE(V5:V34,1)+1</f>
        <v>28</v>
      </c>
      <c r="W35" s="2313" t="s">
        <v>695</v>
      </c>
      <c r="X35" s="2312"/>
      <c r="Y35" s="71" t="s">
        <v>416</v>
      </c>
      <c r="Z35" s="2312">
        <f>LARGE(Z5:Z34,1)+1</f>
        <v>141</v>
      </c>
      <c r="AA35" s="2313" t="s">
        <v>703</v>
      </c>
      <c r="AB35" s="2312">
        <f>LARGE(AB5:AB34,1)+1</f>
        <v>191</v>
      </c>
      <c r="AC35" s="2313" t="s">
        <v>702</v>
      </c>
      <c r="AD35" s="2312">
        <f>LARGE(AD5:AD34,1)+1</f>
        <v>247</v>
      </c>
      <c r="AE35" s="2313" t="s">
        <v>503</v>
      </c>
      <c r="AF35" s="2336"/>
      <c r="AG35" s="2336"/>
      <c r="AH35" s="2306">
        <f>LARGE(AH4:AH34,1)+1</f>
        <v>32</v>
      </c>
      <c r="AI35" s="2307" t="s">
        <v>2282</v>
      </c>
      <c r="AJ35" s="2323"/>
      <c r="AK35" s="2306">
        <f>LARGE(AK4:AK34,1)+1</f>
        <v>88</v>
      </c>
      <c r="AL35" s="2307" t="s">
        <v>2283</v>
      </c>
      <c r="AM35" s="862"/>
      <c r="AN35" s="862"/>
      <c r="AO35" s="1582"/>
      <c r="AP35" s="2317" t="s">
        <v>2284</v>
      </c>
      <c r="AR35" s="2334" t="s">
        <v>1536</v>
      </c>
      <c r="AS35" s="2335" t="s">
        <v>2285</v>
      </c>
      <c r="AT35" s="2296"/>
      <c r="AU35" s="2296"/>
      <c r="AV35" s="2310">
        <v>4</v>
      </c>
      <c r="AW35" s="2337" t="s">
        <v>2286</v>
      </c>
      <c r="AX35" s="2337"/>
    </row>
    <row r="36" spans="2:50" s="806" customFormat="1" ht="23.25" customHeight="1">
      <c r="B36" s="800"/>
      <c r="C36" s="800"/>
      <c r="D36" s="800"/>
      <c r="E36" s="800"/>
      <c r="F36" s="800"/>
      <c r="G36" s="800"/>
      <c r="H36" s="800"/>
      <c r="I36" s="800"/>
      <c r="J36" s="800"/>
      <c r="K36" s="800"/>
      <c r="L36" s="2312">
        <f>LARGE(L5:L35,1)+1</f>
        <v>30</v>
      </c>
      <c r="M36" s="2313" t="s">
        <v>708</v>
      </c>
      <c r="N36" s="2312">
        <f>LARGE(N5:N35,1)+1</f>
        <v>75</v>
      </c>
      <c r="O36" s="2313" t="s">
        <v>552</v>
      </c>
      <c r="P36" s="2312">
        <f>LARGE(P5:P35,1)+1</f>
        <v>116</v>
      </c>
      <c r="Q36" s="2313" t="s">
        <v>709</v>
      </c>
      <c r="R36" s="2312">
        <f>LARGE(R5:R35,1)+1</f>
        <v>157</v>
      </c>
      <c r="S36" s="2313" t="s">
        <v>681</v>
      </c>
      <c r="T36" s="803"/>
      <c r="V36" s="2312">
        <f>LARGE(V5:V35,1)+1</f>
        <v>29</v>
      </c>
      <c r="W36" s="2313" t="s">
        <v>2287</v>
      </c>
      <c r="X36" s="2312">
        <f>LARGE(X5:X35,1)+1</f>
        <v>85</v>
      </c>
      <c r="Y36" s="2313" t="s">
        <v>537</v>
      </c>
      <c r="Z36" s="2312">
        <f>LARGE(Z5:Z35,1)+1</f>
        <v>142</v>
      </c>
      <c r="AA36" s="2313" t="s">
        <v>706</v>
      </c>
      <c r="AB36" s="2312">
        <f>LARGE(AB5:AB35,1)+1</f>
        <v>192</v>
      </c>
      <c r="AC36" s="2313" t="s">
        <v>710</v>
      </c>
      <c r="AD36" s="2312">
        <f>LARGE(AD5:AD35,1)+1</f>
        <v>248</v>
      </c>
      <c r="AE36" s="2313" t="s">
        <v>517</v>
      </c>
      <c r="AF36" s="2336"/>
      <c r="AG36" s="2336"/>
      <c r="AH36" s="2306">
        <f>LARGE(AH4:AH35,1)+1</f>
        <v>33</v>
      </c>
      <c r="AI36" s="2307" t="s">
        <v>2288</v>
      </c>
      <c r="AJ36" s="2323"/>
      <c r="AK36" s="2306">
        <f>LARGE(AK4:AK35,1)+1</f>
        <v>89</v>
      </c>
      <c r="AL36" s="2307" t="s">
        <v>2289</v>
      </c>
      <c r="AM36" s="862"/>
      <c r="AN36" s="862"/>
      <c r="AO36" s="1582"/>
      <c r="AP36" s="2317" t="s">
        <v>2290</v>
      </c>
      <c r="AR36" s="2296"/>
      <c r="AS36" s="2296"/>
      <c r="AT36" s="2296"/>
      <c r="AU36" s="2296"/>
      <c r="AV36" s="2310"/>
      <c r="AW36" s="3812" t="s">
        <v>2291</v>
      </c>
      <c r="AX36" s="3812"/>
    </row>
    <row r="37" spans="2:50" s="806" customFormat="1" ht="18.75">
      <c r="B37" s="800"/>
      <c r="C37" s="800"/>
      <c r="D37" s="800"/>
      <c r="E37" s="800"/>
      <c r="F37" s="800"/>
      <c r="G37" s="800"/>
      <c r="H37" s="800"/>
      <c r="I37" s="800"/>
      <c r="J37" s="800"/>
      <c r="K37" s="800"/>
      <c r="L37" s="2312">
        <f>LARGE(L5:L36,1)+1</f>
        <v>31</v>
      </c>
      <c r="M37" s="2313" t="s">
        <v>712</v>
      </c>
      <c r="N37" s="2312">
        <f>LARGE(N5:N36,1)+1</f>
        <v>76</v>
      </c>
      <c r="O37" s="2313" t="s">
        <v>563</v>
      </c>
      <c r="P37" s="2312">
        <f>LARGE(P5:P36,1)+1</f>
        <v>117</v>
      </c>
      <c r="Q37" s="2313" t="s">
        <v>713</v>
      </c>
      <c r="R37" s="2312"/>
      <c r="S37" s="2338"/>
      <c r="T37" s="803"/>
      <c r="V37" s="2312">
        <f>LARGE(V5:V36,1)+1</f>
        <v>30</v>
      </c>
      <c r="W37" s="2313" t="s">
        <v>608</v>
      </c>
      <c r="X37" s="2312">
        <f>LARGE(X5:X36,1)+1</f>
        <v>86</v>
      </c>
      <c r="Y37" s="2313" t="s">
        <v>714</v>
      </c>
      <c r="Z37" s="2312">
        <f>LARGE(Z5:Z36,1)+1</f>
        <v>143</v>
      </c>
      <c r="AA37" s="72" t="s">
        <v>419</v>
      </c>
      <c r="AB37" s="2312">
        <f>LARGE(AB5:AB36,1)+1</f>
        <v>193</v>
      </c>
      <c r="AC37" s="2313" t="s">
        <v>425</v>
      </c>
      <c r="AD37" s="2312">
        <f>LARGE(AD5:AD36,1)+1</f>
        <v>249</v>
      </c>
      <c r="AE37" s="2313" t="s">
        <v>715</v>
      </c>
      <c r="AF37" s="2336"/>
      <c r="AG37" s="2336"/>
      <c r="AH37" s="2306">
        <f>LARGE(AH4:AH36,1)+1</f>
        <v>34</v>
      </c>
      <c r="AI37" s="2307" t="s">
        <v>2292</v>
      </c>
      <c r="AJ37" s="2323"/>
      <c r="AK37" s="2306">
        <f>LARGE(AK4:AK36,1)+1</f>
        <v>90</v>
      </c>
      <c r="AL37" s="2307" t="s">
        <v>2293</v>
      </c>
      <c r="AM37" s="862"/>
      <c r="AN37" s="862"/>
      <c r="AO37" s="1582"/>
      <c r="AP37" s="2317" t="s">
        <v>2294</v>
      </c>
      <c r="AR37" s="2296"/>
      <c r="AS37" s="2296"/>
      <c r="AT37" s="2296"/>
      <c r="AU37" s="2296"/>
      <c r="AV37" s="2310"/>
      <c r="AW37" s="3812"/>
      <c r="AX37" s="3812"/>
    </row>
    <row r="38" spans="2:50" s="806" customFormat="1" ht="23.25">
      <c r="B38" s="800"/>
      <c r="C38" s="800"/>
      <c r="D38" s="800"/>
      <c r="E38" s="800"/>
      <c r="F38" s="800"/>
      <c r="G38" s="800"/>
      <c r="H38" s="800"/>
      <c r="I38" s="800"/>
      <c r="J38" s="800"/>
      <c r="K38" s="800"/>
      <c r="L38" s="2312">
        <f>LARGE(L5:L37,1)+1</f>
        <v>32</v>
      </c>
      <c r="M38" s="2313" t="s">
        <v>716</v>
      </c>
      <c r="N38" s="2312">
        <f>LARGE(N5:N37,1)+1</f>
        <v>77</v>
      </c>
      <c r="O38" s="2313" t="s">
        <v>573</v>
      </c>
      <c r="P38" s="2312">
        <f>LARGE(P5:P37,1)+1</f>
        <v>118</v>
      </c>
      <c r="Q38" s="2313" t="s">
        <v>717</v>
      </c>
      <c r="R38" s="2312"/>
      <c r="S38" s="2304" t="s">
        <v>691</v>
      </c>
      <c r="T38" s="803"/>
      <c r="V38" s="2312">
        <f>LARGE(V5:V37,1)+1</f>
        <v>31</v>
      </c>
      <c r="W38" s="2313" t="s">
        <v>556</v>
      </c>
      <c r="X38" s="2312">
        <f>LARGE(X5:X37,1)+1</f>
        <v>87</v>
      </c>
      <c r="Y38" s="2313" t="s">
        <v>547</v>
      </c>
      <c r="Z38" s="2312">
        <f>LARGE(Z5:Z37,1)+1</f>
        <v>144</v>
      </c>
      <c r="AA38" s="2313" t="s">
        <v>429</v>
      </c>
      <c r="AB38" s="2312">
        <f>LARGE(AB5:AB37,1)+1</f>
        <v>194</v>
      </c>
      <c r="AC38" s="2313" t="s">
        <v>440</v>
      </c>
      <c r="AD38" s="2312">
        <f>LARGE(AD5:AD37,1)+1</f>
        <v>250</v>
      </c>
      <c r="AE38" s="2313" t="s">
        <v>719</v>
      </c>
      <c r="AF38" s="2336"/>
      <c r="AG38" s="2336"/>
      <c r="AH38" s="2306">
        <f>LARGE(AH4:AH37,1)+1</f>
        <v>35</v>
      </c>
      <c r="AI38" s="2307" t="s">
        <v>2295</v>
      </c>
      <c r="AJ38" s="2323"/>
      <c r="AK38" s="2306">
        <f>LARGE(AK4:AK37,1)+1</f>
        <v>91</v>
      </c>
      <c r="AL38" s="2307" t="s">
        <v>2296</v>
      </c>
      <c r="AM38" s="862"/>
      <c r="AN38" s="862"/>
      <c r="AO38" s="1582"/>
      <c r="AP38" s="2317" t="s">
        <v>2297</v>
      </c>
      <c r="AR38" s="2310"/>
      <c r="AS38" s="2339" t="s">
        <v>2298</v>
      </c>
      <c r="AT38" s="2300"/>
      <c r="AU38" s="2300"/>
      <c r="AV38" s="2310"/>
      <c r="AW38" s="2337"/>
      <c r="AX38" s="2337"/>
    </row>
    <row r="39" spans="2:50" s="806" customFormat="1" ht="23.25" customHeight="1">
      <c r="B39" s="800"/>
      <c r="C39" s="800"/>
      <c r="D39" s="800"/>
      <c r="E39" s="800"/>
      <c r="F39" s="800"/>
      <c r="G39" s="800"/>
      <c r="H39" s="800"/>
      <c r="I39" s="800"/>
      <c r="J39" s="800"/>
      <c r="K39" s="800"/>
      <c r="L39" s="2312"/>
      <c r="M39" s="70" t="s">
        <v>418</v>
      </c>
      <c r="N39" s="2312">
        <f>LARGE(N5:N38,1)+1</f>
        <v>78</v>
      </c>
      <c r="O39" s="2313" t="s">
        <v>583</v>
      </c>
      <c r="P39" s="2312">
        <f>LARGE(P5:P38,1)+1</f>
        <v>119</v>
      </c>
      <c r="Q39" s="2313" t="s">
        <v>720</v>
      </c>
      <c r="R39" s="2312">
        <f>LARGE(R5:R38,1)+1</f>
        <v>158</v>
      </c>
      <c r="S39" s="2313" t="s">
        <v>699</v>
      </c>
      <c r="T39" s="803"/>
      <c r="V39" s="2312">
        <f>LARGE(V5:V38,1)+1</f>
        <v>32</v>
      </c>
      <c r="W39" s="2313" t="s">
        <v>616</v>
      </c>
      <c r="X39" s="2312">
        <f>LARGE(X5:X38,1)+1</f>
        <v>88</v>
      </c>
      <c r="Y39" s="2313" t="s">
        <v>560</v>
      </c>
      <c r="Z39" s="2312">
        <f>LARGE(Z5:Z38,1)+1</f>
        <v>145</v>
      </c>
      <c r="AA39" s="2313" t="s">
        <v>444</v>
      </c>
      <c r="AB39" s="2312">
        <f>LARGE(AB5:AB38,1)+1</f>
        <v>195</v>
      </c>
      <c r="AC39" s="2313" t="s">
        <v>705</v>
      </c>
      <c r="AD39" s="2312"/>
      <c r="AE39" s="74"/>
      <c r="AF39" s="2336"/>
      <c r="AG39" s="2336"/>
      <c r="AH39" s="2306">
        <f>LARGE(AH4:AH38,1)+1</f>
        <v>36</v>
      </c>
      <c r="AI39" s="2307" t="s">
        <v>2299</v>
      </c>
      <c r="AJ39" s="2323"/>
      <c r="AK39" s="2306">
        <f>LARGE(AK4:AK38,1)+1</f>
        <v>92</v>
      </c>
      <c r="AL39" s="2307" t="s">
        <v>2300</v>
      </c>
      <c r="AM39" s="862"/>
      <c r="AN39" s="862"/>
      <c r="AO39" s="1582"/>
      <c r="AP39" s="2317" t="s">
        <v>2301</v>
      </c>
      <c r="AR39" s="2310"/>
      <c r="AS39" s="2300"/>
      <c r="AT39" s="2300"/>
      <c r="AU39" s="2300"/>
      <c r="AV39" s="2315" t="s">
        <v>466</v>
      </c>
      <c r="AW39" s="2319" t="s">
        <v>2302</v>
      </c>
      <c r="AX39" s="2318"/>
    </row>
    <row r="40" spans="2:50" s="806" customFormat="1" ht="18.75">
      <c r="B40" s="800"/>
      <c r="C40" s="800"/>
      <c r="D40" s="800"/>
      <c r="E40" s="800"/>
      <c r="F40" s="800"/>
      <c r="G40" s="800"/>
      <c r="H40" s="800"/>
      <c r="I40" s="800"/>
      <c r="J40" s="800"/>
      <c r="K40" s="800"/>
      <c r="L40" s="2312">
        <f>LARGE(L5:L39,1)+1</f>
        <v>33</v>
      </c>
      <c r="M40" s="2313" t="s">
        <v>446</v>
      </c>
      <c r="N40" s="2312">
        <f>LARGE(N5:N39,1)+1</f>
        <v>79</v>
      </c>
      <c r="O40" s="2313" t="s">
        <v>593</v>
      </c>
      <c r="P40" s="2312">
        <f>LARGE(P5:P39,1)+1</f>
        <v>120</v>
      </c>
      <c r="Q40" s="2313" t="s">
        <v>721</v>
      </c>
      <c r="R40" s="2312"/>
      <c r="S40" s="73"/>
      <c r="T40" s="803"/>
      <c r="V40" s="2312">
        <f>LARGE(V5:V39,1)+1</f>
        <v>33</v>
      </c>
      <c r="W40" s="2313" t="s">
        <v>625</v>
      </c>
      <c r="X40" s="2312">
        <f>LARGE(X5:X39,1)+1</f>
        <v>89</v>
      </c>
      <c r="Y40" s="2313" t="s">
        <v>722</v>
      </c>
      <c r="Z40" s="2312">
        <f>LARGE(Z5:Z39,1)+1</f>
        <v>146</v>
      </c>
      <c r="AA40" s="2313" t="s">
        <v>459</v>
      </c>
      <c r="AB40" s="2312">
        <f>LARGE(AB5:AB39,1)+1</f>
        <v>196</v>
      </c>
      <c r="AC40" s="2313" t="s">
        <v>723</v>
      </c>
      <c r="AD40" s="2312"/>
      <c r="AE40" s="72" t="s">
        <v>485</v>
      </c>
      <c r="AF40" s="2336"/>
      <c r="AG40" s="2336"/>
      <c r="AH40" s="2306">
        <f>LARGE(AH4:AH39,1)+1</f>
        <v>37</v>
      </c>
      <c r="AI40" s="2307" t="s">
        <v>2303</v>
      </c>
      <c r="AJ40" s="2323"/>
      <c r="AK40" s="2306">
        <f>LARGE(AK4:AK39,1)+1</f>
        <v>93</v>
      </c>
      <c r="AL40" s="2307" t="s">
        <v>2304</v>
      </c>
      <c r="AM40" s="862"/>
      <c r="AN40" s="862"/>
      <c r="AO40" s="1582"/>
      <c r="AP40" s="2317" t="s">
        <v>2305</v>
      </c>
      <c r="AR40" s="2310">
        <v>1</v>
      </c>
      <c r="AS40" s="2318" t="s">
        <v>2306</v>
      </c>
      <c r="AT40" s="2300"/>
      <c r="AU40" s="2300"/>
      <c r="AV40" s="2310">
        <v>1</v>
      </c>
      <c r="AW40" s="2318" t="s">
        <v>2307</v>
      </c>
      <c r="AX40" s="2318"/>
    </row>
    <row r="41" spans="2:50" s="806" customFormat="1" ht="30">
      <c r="B41" s="800"/>
      <c r="C41" s="800"/>
      <c r="D41" s="800"/>
      <c r="E41" s="800"/>
      <c r="F41" s="800"/>
      <c r="G41" s="800"/>
      <c r="H41" s="800"/>
      <c r="I41" s="800"/>
      <c r="J41" s="800"/>
      <c r="K41" s="800"/>
      <c r="L41" s="2312">
        <f>LARGE(L5:L40,1)+1</f>
        <v>34</v>
      </c>
      <c r="M41" s="2313" t="s">
        <v>461</v>
      </c>
      <c r="N41" s="2312">
        <f>LARGE(N5:N40,1)+1</f>
        <v>80</v>
      </c>
      <c r="O41" s="2313" t="s">
        <v>612</v>
      </c>
      <c r="P41" s="2312">
        <f>LARGE(P5:P40,1)+1</f>
        <v>121</v>
      </c>
      <c r="Q41" s="2313" t="s">
        <v>724</v>
      </c>
      <c r="R41" s="2312"/>
      <c r="S41" s="73"/>
      <c r="T41" s="803"/>
      <c r="V41" s="2312">
        <f>LARGE(V5:V40,1)+1</f>
        <v>34</v>
      </c>
      <c r="W41" s="2313" t="s">
        <v>718</v>
      </c>
      <c r="X41" s="2312">
        <f>LARGE(X5:X40,1)+1</f>
        <v>90</v>
      </c>
      <c r="Y41" s="2313" t="s">
        <v>570</v>
      </c>
      <c r="Z41" s="2312">
        <f>LARGE(Z5:Z40,1)+1</f>
        <v>147</v>
      </c>
      <c r="AA41" s="2313" t="s">
        <v>725</v>
      </c>
      <c r="AB41" s="2312">
        <f>LARGE(AB5:AB40,1)+1</f>
        <v>197</v>
      </c>
      <c r="AC41" s="2313" t="s">
        <v>455</v>
      </c>
      <c r="AD41" s="2312">
        <f>LARGE(AD5:AD40,1)+1</f>
        <v>251</v>
      </c>
      <c r="AE41" s="2313" t="s">
        <v>726</v>
      </c>
      <c r="AF41" s="2336"/>
      <c r="AG41" s="2336"/>
      <c r="AH41" s="2306">
        <f>LARGE(AH4:AH40,1)+1</f>
        <v>38</v>
      </c>
      <c r="AI41" s="2307" t="s">
        <v>2308</v>
      </c>
      <c r="AJ41" s="2323"/>
      <c r="AK41" s="2306">
        <f>LARGE(AK4:AK40,1)+1</f>
        <v>94</v>
      </c>
      <c r="AL41" s="2307" t="s">
        <v>2309</v>
      </c>
      <c r="AM41" s="862"/>
      <c r="AN41" s="862"/>
      <c r="AO41" s="1582"/>
      <c r="AP41" s="2314" t="s">
        <v>418</v>
      </c>
      <c r="AR41" s="2310">
        <v>2</v>
      </c>
      <c r="AS41" s="2318" t="s">
        <v>2310</v>
      </c>
      <c r="AT41" s="2300"/>
      <c r="AU41" s="2300"/>
      <c r="AV41" s="2310">
        <v>2</v>
      </c>
      <c r="AW41" s="2318" t="s">
        <v>2311</v>
      </c>
      <c r="AX41" s="2318"/>
    </row>
    <row r="42" spans="2:50" s="806" customFormat="1" ht="46.5" customHeight="1">
      <c r="B42" s="800"/>
      <c r="C42" s="800"/>
      <c r="D42" s="800"/>
      <c r="E42" s="800"/>
      <c r="F42" s="800"/>
      <c r="G42" s="800"/>
      <c r="H42" s="800"/>
      <c r="I42" s="800"/>
      <c r="J42" s="800"/>
      <c r="K42" s="800"/>
      <c r="L42" s="2312">
        <f>LARGE(L5:L41,1)+1</f>
        <v>35</v>
      </c>
      <c r="M42" s="2313" t="s">
        <v>490</v>
      </c>
      <c r="N42" s="2312">
        <f>LARGE(N5:N41,1)+1</f>
        <v>81</v>
      </c>
      <c r="O42" s="2313" t="s">
        <v>628</v>
      </c>
      <c r="P42" s="2312">
        <f>LARGE(P5:P41,1)+1</f>
        <v>122</v>
      </c>
      <c r="Q42" s="2313" t="s">
        <v>727</v>
      </c>
      <c r="R42" s="2312"/>
      <c r="S42" s="73"/>
      <c r="T42" s="803"/>
      <c r="V42" s="2312">
        <f>LARGE(V5:V41,1)+1</f>
        <v>35</v>
      </c>
      <c r="W42" s="2313" t="s">
        <v>633</v>
      </c>
      <c r="X42" s="2312">
        <f>LARGE(X5:X41,1)+1</f>
        <v>91</v>
      </c>
      <c r="Y42" s="2313" t="s">
        <v>580</v>
      </c>
      <c r="Z42" s="2312"/>
      <c r="AA42" s="76"/>
      <c r="AB42" s="2312">
        <f>LARGE(AB5:AB41,1)+1</f>
        <v>198</v>
      </c>
      <c r="AC42" s="2313" t="s">
        <v>709</v>
      </c>
      <c r="AD42" s="2312">
        <f>LARGE(AD5:AD41,1)+1</f>
        <v>252</v>
      </c>
      <c r="AE42" s="2313" t="s">
        <v>539</v>
      </c>
      <c r="AF42" s="2336"/>
      <c r="AG42" s="2336"/>
      <c r="AH42" s="2306">
        <f>LARGE(AH4:AH41,1)+1</f>
        <v>39</v>
      </c>
      <c r="AI42" s="2307" t="s">
        <v>2312</v>
      </c>
      <c r="AJ42" s="2323"/>
      <c r="AK42" s="2306">
        <f>LARGE(AK4:AK41,1)+1</f>
        <v>95</v>
      </c>
      <c r="AL42" s="2307" t="s">
        <v>2313</v>
      </c>
      <c r="AM42" s="862"/>
      <c r="AN42" s="862"/>
      <c r="AO42" s="1582"/>
      <c r="AP42" s="2317" t="s">
        <v>2314</v>
      </c>
      <c r="AR42" s="2310">
        <v>3</v>
      </c>
      <c r="AS42" s="2318" t="s">
        <v>2315</v>
      </c>
      <c r="AT42" s="2300"/>
      <c r="AU42" s="2300"/>
      <c r="AV42" s="2310"/>
      <c r="AW42" s="3810" t="s">
        <v>2316</v>
      </c>
      <c r="AX42" s="3810"/>
    </row>
    <row r="43" spans="2:50" s="806" customFormat="1" ht="18.75">
      <c r="B43" s="800"/>
      <c r="C43" s="800"/>
      <c r="D43" s="800"/>
      <c r="E43" s="800"/>
      <c r="F43" s="800"/>
      <c r="G43" s="800"/>
      <c r="H43" s="800"/>
      <c r="I43" s="800"/>
      <c r="J43" s="800"/>
      <c r="K43" s="800"/>
      <c r="L43" s="2312">
        <f>LARGE(L5:L42,1)+1</f>
        <v>36</v>
      </c>
      <c r="M43" s="2313" t="s">
        <v>504</v>
      </c>
      <c r="N43" s="2312">
        <f>LARGE(N5:N42,1)+1</f>
        <v>82</v>
      </c>
      <c r="O43" s="2313" t="s">
        <v>519</v>
      </c>
      <c r="P43" s="2312">
        <f>LARGE(P5:P42,1)+1</f>
        <v>123</v>
      </c>
      <c r="Q43" s="2313" t="s">
        <v>728</v>
      </c>
      <c r="R43" s="2312"/>
      <c r="S43" s="73"/>
      <c r="T43" s="803"/>
      <c r="V43" s="2312">
        <f>LARGE(V5:V42,1)+1</f>
        <v>36</v>
      </c>
      <c r="W43" s="2313" t="s">
        <v>640</v>
      </c>
      <c r="X43" s="2312">
        <f>LARGE(X5:X42,1)+1</f>
        <v>92</v>
      </c>
      <c r="Y43" s="2313" t="s">
        <v>590</v>
      </c>
      <c r="Z43" s="2312"/>
      <c r="AA43" s="71" t="s">
        <v>473</v>
      </c>
      <c r="AB43" s="2312">
        <f>LARGE(AB5:AB42,1)+1</f>
        <v>199</v>
      </c>
      <c r="AC43" s="2313" t="s">
        <v>730</v>
      </c>
      <c r="AD43" s="2312">
        <f>LARGE(AD5:AD42,1)+1</f>
        <v>253</v>
      </c>
      <c r="AE43" s="2313" t="s">
        <v>549</v>
      </c>
      <c r="AF43" s="2336"/>
      <c r="AG43" s="2336"/>
      <c r="AH43" s="2306">
        <f>LARGE(AH4:AH42,1)+1</f>
        <v>40</v>
      </c>
      <c r="AI43" s="2307" t="s">
        <v>2317</v>
      </c>
      <c r="AJ43" s="2323"/>
      <c r="AK43" s="2306">
        <f>LARGE(AK4:AK42,1)+1</f>
        <v>96</v>
      </c>
      <c r="AL43" s="2307" t="s">
        <v>2318</v>
      </c>
      <c r="AM43" s="862"/>
      <c r="AN43" s="862"/>
      <c r="AO43" s="1582"/>
      <c r="AP43" s="2317" t="s">
        <v>2319</v>
      </c>
      <c r="AR43" s="2310">
        <v>4</v>
      </c>
      <c r="AS43" s="2318" t="s">
        <v>2320</v>
      </c>
      <c r="AT43" s="2300"/>
      <c r="AU43" s="2300"/>
      <c r="AV43" s="2310"/>
      <c r="AW43" s="3810"/>
      <c r="AX43" s="3810"/>
    </row>
    <row r="44" spans="2:50" s="806" customFormat="1" ht="23.25" customHeight="1">
      <c r="B44" s="800"/>
      <c r="C44" s="800"/>
      <c r="D44" s="800"/>
      <c r="E44" s="800"/>
      <c r="F44" s="800"/>
      <c r="G44" s="800"/>
      <c r="H44" s="800"/>
      <c r="I44" s="800"/>
      <c r="J44" s="800"/>
      <c r="K44" s="800"/>
      <c r="L44" s="2312">
        <f>LARGE(L5:L43,1)+1</f>
        <v>37</v>
      </c>
      <c r="M44" s="2313" t="s">
        <v>518</v>
      </c>
      <c r="N44" s="2312">
        <f>LARGE(N5:N43,1)+1</f>
        <v>83</v>
      </c>
      <c r="O44" s="2313" t="s">
        <v>636</v>
      </c>
      <c r="P44" s="2312"/>
      <c r="Q44" s="70" t="s">
        <v>731</v>
      </c>
      <c r="R44" s="2312"/>
      <c r="S44" s="73"/>
      <c r="T44" s="803"/>
      <c r="V44" s="2312">
        <f>LARGE(V5:V43,1)+1</f>
        <v>37</v>
      </c>
      <c r="W44" s="2313" t="s">
        <v>644</v>
      </c>
      <c r="X44" s="2312">
        <f>LARGE(X5:X43,1)+1</f>
        <v>93</v>
      </c>
      <c r="Y44" s="2313" t="s">
        <v>599</v>
      </c>
      <c r="Z44" s="2312">
        <f>LARGE(Z5:Z43,1)+1</f>
        <v>148</v>
      </c>
      <c r="AA44" s="2313" t="s">
        <v>732</v>
      </c>
      <c r="AB44" s="2312">
        <f>LARGE(AB5:AB43,1)+1</f>
        <v>200</v>
      </c>
      <c r="AC44" s="2313" t="s">
        <v>733</v>
      </c>
      <c r="AD44" s="2312">
        <f>LARGE(AD5:AD43,1)+1</f>
        <v>254</v>
      </c>
      <c r="AE44" s="2313" t="s">
        <v>561</v>
      </c>
      <c r="AF44" s="2336"/>
      <c r="AG44" s="2336"/>
      <c r="AH44" s="2306">
        <f>LARGE(AH4:AH43,1)+1</f>
        <v>41</v>
      </c>
      <c r="AI44" s="2307" t="s">
        <v>2321</v>
      </c>
      <c r="AJ44" s="2323"/>
      <c r="AK44" s="2306">
        <f>LARGE(AK4:AK43,1)+1</f>
        <v>97</v>
      </c>
      <c r="AL44" s="2307" t="s">
        <v>2322</v>
      </c>
      <c r="AM44" s="862"/>
      <c r="AN44" s="862"/>
      <c r="AO44" s="1582"/>
      <c r="AP44" s="2317" t="s">
        <v>2323</v>
      </c>
      <c r="AR44" s="2310">
        <v>5</v>
      </c>
      <c r="AS44" s="2318" t="s">
        <v>2324</v>
      </c>
      <c r="AT44" s="2300"/>
      <c r="AU44" s="2300"/>
      <c r="AV44" s="2310">
        <v>3</v>
      </c>
      <c r="AW44" s="2318" t="s">
        <v>2325</v>
      </c>
      <c r="AX44" s="2318"/>
    </row>
    <row r="45" spans="2:50" s="806" customFormat="1" ht="18.75">
      <c r="B45" s="800"/>
      <c r="C45" s="800"/>
      <c r="D45" s="800"/>
      <c r="E45" s="800"/>
      <c r="F45" s="800"/>
      <c r="G45" s="800"/>
      <c r="H45" s="800"/>
      <c r="I45" s="800"/>
      <c r="J45" s="800"/>
      <c r="K45" s="800"/>
      <c r="L45" s="2312">
        <f>LARGE(L5:L44,1)+1</f>
        <v>38</v>
      </c>
      <c r="M45" s="2313" t="s">
        <v>529</v>
      </c>
      <c r="N45" s="2312">
        <f>LARGE(N5:N44,1)+1</f>
        <v>84</v>
      </c>
      <c r="O45" s="2313" t="s">
        <v>647</v>
      </c>
      <c r="P45" s="2312">
        <f>LARGE(P5:P44,1)+1</f>
        <v>124</v>
      </c>
      <c r="Q45" s="2313" t="s">
        <v>734</v>
      </c>
      <c r="R45" s="2312"/>
      <c r="S45" s="73"/>
      <c r="T45" s="803"/>
      <c r="V45" s="2312">
        <f>LARGE(V5:V44,1)+1</f>
        <v>38</v>
      </c>
      <c r="W45" s="2313" t="s">
        <v>649</v>
      </c>
      <c r="X45" s="2312">
        <f>LARGE(X5:X44,1)+1</f>
        <v>94</v>
      </c>
      <c r="Y45" s="2313" t="s">
        <v>610</v>
      </c>
      <c r="Z45" s="2312">
        <f>LARGE(Z5:Z44,1)+1</f>
        <v>149</v>
      </c>
      <c r="AA45" s="2313" t="s">
        <v>488</v>
      </c>
      <c r="AB45" s="2312">
        <f>LARGE(AB5:AB44,1)+1</f>
        <v>201</v>
      </c>
      <c r="AC45" s="2313" t="s">
        <v>713</v>
      </c>
      <c r="AD45" s="2312">
        <f>LARGE(AD5:AD44,1)+1</f>
        <v>255</v>
      </c>
      <c r="AE45" s="2313" t="s">
        <v>735</v>
      </c>
      <c r="AF45" s="2336"/>
      <c r="AG45" s="2336"/>
      <c r="AH45" s="2306">
        <f>LARGE(AH4:AH44,1)+1</f>
        <v>42</v>
      </c>
      <c r="AI45" s="2307" t="s">
        <v>2326</v>
      </c>
      <c r="AJ45" s="2323"/>
      <c r="AK45" s="2306">
        <f>LARGE(AK4:AK44,1)+1</f>
        <v>98</v>
      </c>
      <c r="AL45" s="2307" t="s">
        <v>2327</v>
      </c>
      <c r="AM45" s="862"/>
      <c r="AN45" s="862"/>
      <c r="AO45" s="1582"/>
      <c r="AP45" s="2317" t="s">
        <v>2328</v>
      </c>
      <c r="AR45" s="2310"/>
      <c r="AS45" s="1580"/>
      <c r="AT45" s="2300"/>
      <c r="AU45" s="2300"/>
      <c r="AV45" s="2310">
        <v>4</v>
      </c>
      <c r="AW45" s="2318" t="s">
        <v>2329</v>
      </c>
      <c r="AX45" s="2318"/>
    </row>
    <row r="46" spans="2:50" s="806" customFormat="1" ht="27" customHeight="1">
      <c r="B46" s="800"/>
      <c r="C46" s="800"/>
      <c r="D46" s="800"/>
      <c r="E46" s="800"/>
      <c r="F46" s="800"/>
      <c r="G46" s="800"/>
      <c r="H46" s="800"/>
      <c r="I46" s="800"/>
      <c r="J46" s="800"/>
      <c r="K46" s="800"/>
      <c r="L46" s="2312">
        <f>LARGE(L5:L45,1)+1</f>
        <v>39</v>
      </c>
      <c r="M46" s="2313" t="s">
        <v>540</v>
      </c>
      <c r="N46" s="2312">
        <f>LARGE(N5:N45,1)+1</f>
        <v>85</v>
      </c>
      <c r="O46" s="2313" t="s">
        <v>653</v>
      </c>
      <c r="P46" s="2312"/>
      <c r="Q46" s="73"/>
      <c r="R46" s="2312"/>
      <c r="S46" s="73"/>
      <c r="T46" s="803"/>
      <c r="V46" s="2312">
        <f>LARGE(V5:V45,1)+1</f>
        <v>39</v>
      </c>
      <c r="W46" s="2313" t="s">
        <v>729</v>
      </c>
      <c r="X46" s="2312">
        <f>LARGE(X5:X45,1)+1</f>
        <v>95</v>
      </c>
      <c r="Y46" s="2313" t="s">
        <v>618</v>
      </c>
      <c r="Z46" s="2312">
        <f>LARGE(Z5:Z45,1)+1</f>
        <v>150</v>
      </c>
      <c r="AA46" s="2313" t="s">
        <v>557</v>
      </c>
      <c r="AB46" s="2312">
        <f>LARGE(AB5:AB45,1)+1</f>
        <v>202</v>
      </c>
      <c r="AC46" s="2313" t="s">
        <v>717</v>
      </c>
      <c r="AD46" s="2312">
        <f>LARGE(AD5:AD45,1)+1</f>
        <v>256</v>
      </c>
      <c r="AE46" s="2313" t="s">
        <v>498</v>
      </c>
      <c r="AF46" s="2336"/>
      <c r="AG46" s="2336"/>
      <c r="AH46" s="2306">
        <f>LARGE(AH4:AH45,1)+1</f>
        <v>43</v>
      </c>
      <c r="AI46" s="2307" t="s">
        <v>2330</v>
      </c>
      <c r="AJ46" s="2323"/>
      <c r="AK46" s="2306">
        <f>LARGE(AK4:AK45,1)+1</f>
        <v>99</v>
      </c>
      <c r="AL46" s="2307" t="s">
        <v>2331</v>
      </c>
      <c r="AM46" s="862"/>
      <c r="AN46" s="862"/>
      <c r="AO46" s="1582"/>
      <c r="AP46" s="2317" t="s">
        <v>2332</v>
      </c>
      <c r="AR46" s="2310"/>
      <c r="AS46" s="1580"/>
      <c r="AT46" s="2300"/>
      <c r="AU46" s="2300"/>
      <c r="AV46" s="2310">
        <v>5</v>
      </c>
      <c r="AW46" s="2318" t="s">
        <v>2333</v>
      </c>
      <c r="AX46" s="2318"/>
    </row>
    <row r="47" spans="2:50" ht="30">
      <c r="B47" s="800"/>
      <c r="C47" s="800"/>
      <c r="D47" s="800"/>
      <c r="E47" s="800"/>
      <c r="F47" s="800"/>
      <c r="G47" s="800"/>
      <c r="H47" s="800"/>
      <c r="I47" s="800"/>
      <c r="J47" s="800"/>
      <c r="K47" s="800"/>
      <c r="L47" s="2312">
        <f>LARGE(L5:L46,1)+1</f>
        <v>40</v>
      </c>
      <c r="M47" s="2313" t="s">
        <v>551</v>
      </c>
      <c r="N47" s="2312"/>
      <c r="O47" s="70" t="s">
        <v>523</v>
      </c>
      <c r="P47" s="2312"/>
      <c r="Q47" s="70" t="s">
        <v>417</v>
      </c>
      <c r="R47" s="2312"/>
      <c r="S47" s="73"/>
      <c r="T47" s="803"/>
      <c r="V47" s="2312">
        <f>LARGE(V5:V46,1)+1</f>
        <v>40</v>
      </c>
      <c r="W47" s="2313" t="s">
        <v>657</v>
      </c>
      <c r="X47" s="2312">
        <f>LARGE(X5:X46,1)+1</f>
        <v>96</v>
      </c>
      <c r="Y47" s="2313" t="s">
        <v>627</v>
      </c>
      <c r="Z47" s="2312">
        <f>LARGE(Z5:Z46,1)+1</f>
        <v>151</v>
      </c>
      <c r="AA47" s="2313" t="s">
        <v>567</v>
      </c>
      <c r="AB47" s="2312">
        <f>LARGE(AB5:AB46,1)+1</f>
        <v>203</v>
      </c>
      <c r="AC47" s="2313" t="s">
        <v>720</v>
      </c>
      <c r="AD47" s="2312">
        <f>LARGE(AD5:AD46,1)+1</f>
        <v>257</v>
      </c>
      <c r="AE47" s="2313" t="s">
        <v>571</v>
      </c>
      <c r="AF47" s="2336"/>
      <c r="AG47" s="2336"/>
      <c r="AH47" s="2306">
        <f>LARGE(AH4:AH46,1)+1</f>
        <v>44</v>
      </c>
      <c r="AI47" s="2307" t="s">
        <v>2334</v>
      </c>
      <c r="AJ47" s="2308"/>
      <c r="AK47" s="2306">
        <f>LARGE(AK4:AK46,1)+1</f>
        <v>100</v>
      </c>
      <c r="AL47" s="2307" t="s">
        <v>2335</v>
      </c>
      <c r="AM47" s="2294"/>
      <c r="AN47" s="2294"/>
      <c r="AO47" s="1582"/>
      <c r="AP47" s="2314" t="s">
        <v>416</v>
      </c>
      <c r="AR47" s="2310">
        <v>1</v>
      </c>
      <c r="AS47" s="2318" t="s">
        <v>2336</v>
      </c>
      <c r="AV47" s="2310">
        <v>6</v>
      </c>
      <c r="AW47" s="2318" t="s">
        <v>2337</v>
      </c>
      <c r="AX47" s="2318"/>
    </row>
    <row r="48" spans="2:50" ht="27" customHeight="1">
      <c r="B48" s="800"/>
      <c r="C48" s="800"/>
      <c r="D48" s="800"/>
      <c r="E48" s="800"/>
      <c r="F48" s="800"/>
      <c r="G48" s="800"/>
      <c r="H48" s="800"/>
      <c r="I48" s="800"/>
      <c r="J48" s="800"/>
      <c r="K48" s="800"/>
      <c r="L48" s="2312">
        <f>LARGE(L5:L47,1)+1</f>
        <v>41</v>
      </c>
      <c r="M48" s="2313" t="s">
        <v>562</v>
      </c>
      <c r="N48" s="2312">
        <f>LARGE(N5:N47,1)+1</f>
        <v>86</v>
      </c>
      <c r="O48" s="2313" t="s">
        <v>686</v>
      </c>
      <c r="P48" s="2312">
        <f>LARGE(P5:P47,1)+1</f>
        <v>125</v>
      </c>
      <c r="Q48" s="2313" t="s">
        <v>434</v>
      </c>
      <c r="R48" s="2312"/>
      <c r="S48" s="73"/>
      <c r="T48" s="803"/>
      <c r="V48" s="2312">
        <f>LARGE(V5:V47,1)+1</f>
        <v>41</v>
      </c>
      <c r="W48" s="2313" t="s">
        <v>663</v>
      </c>
      <c r="X48" s="2312">
        <f>LARGE(X5:X47,1)+1</f>
        <v>97</v>
      </c>
      <c r="Y48" s="2313" t="s">
        <v>635</v>
      </c>
      <c r="Z48" s="2312">
        <f>LARGE(Z5:Z47,1)+1</f>
        <v>152</v>
      </c>
      <c r="AA48" s="2313" t="s">
        <v>736</v>
      </c>
      <c r="AB48" s="2312">
        <f>LARGE(AB5:AB47,1)+1</f>
        <v>204</v>
      </c>
      <c r="AC48" s="2313" t="s">
        <v>737</v>
      </c>
      <c r="AD48" s="2312">
        <f>LARGE(AD5:AD47,1)+1</f>
        <v>258</v>
      </c>
      <c r="AE48" s="2313" t="s">
        <v>581</v>
      </c>
      <c r="AF48" s="2336"/>
      <c r="AG48" s="2336"/>
      <c r="AH48" s="2306">
        <f>LARGE(AH4:AH47,1)+1</f>
        <v>45</v>
      </c>
      <c r="AI48" s="2307" t="s">
        <v>2338</v>
      </c>
      <c r="AJ48" s="2308"/>
      <c r="AK48" s="2306">
        <f>LARGE(AK4:AK47,1)+1</f>
        <v>101</v>
      </c>
      <c r="AL48" s="2307" t="s">
        <v>2339</v>
      </c>
      <c r="AM48" s="2294"/>
      <c r="AN48" s="2294"/>
      <c r="AO48" s="1582"/>
      <c r="AP48" s="2317" t="s">
        <v>2340</v>
      </c>
      <c r="AR48" s="2310">
        <v>2</v>
      </c>
      <c r="AS48" s="2318" t="s">
        <v>2341</v>
      </c>
      <c r="AV48" s="2310"/>
      <c r="AW48" s="3810" t="s">
        <v>2342</v>
      </c>
      <c r="AX48" s="3810"/>
    </row>
    <row r="49" spans="2:50" ht="18.75">
      <c r="B49" s="800"/>
      <c r="C49" s="800"/>
      <c r="D49" s="800"/>
      <c r="E49" s="800"/>
      <c r="F49" s="800"/>
      <c r="G49" s="800"/>
      <c r="H49" s="800"/>
      <c r="I49" s="800"/>
      <c r="J49" s="800"/>
      <c r="K49" s="800"/>
      <c r="L49" s="2312">
        <f>LARGE(L5:L48,1)+1</f>
        <v>42</v>
      </c>
      <c r="M49" s="2313" t="s">
        <v>572</v>
      </c>
      <c r="N49" s="2312">
        <f>LARGE(N5:N48,1)+1</f>
        <v>87</v>
      </c>
      <c r="O49" s="2313" t="s">
        <v>690</v>
      </c>
      <c r="P49" s="2312">
        <f>LARGE(P5:P48,1)+1</f>
        <v>126</v>
      </c>
      <c r="Q49" s="2313" t="s">
        <v>464</v>
      </c>
      <c r="R49" s="2312"/>
      <c r="S49" s="73"/>
      <c r="T49" s="803"/>
      <c r="V49" s="2312">
        <f>LARGE(V5:V48,1)+1</f>
        <v>42</v>
      </c>
      <c r="W49" s="2313" t="s">
        <v>669</v>
      </c>
      <c r="X49" s="2312">
        <f>LARGE(X5:X48,1)+1</f>
        <v>98</v>
      </c>
      <c r="Y49" s="2313" t="s">
        <v>424</v>
      </c>
      <c r="Z49" s="2312"/>
      <c r="AA49" s="76"/>
      <c r="AB49" s="2312">
        <f>LARGE(AB5:AB48,1)+1</f>
        <v>205</v>
      </c>
      <c r="AC49" s="2313" t="s">
        <v>721</v>
      </c>
      <c r="AD49" s="2312">
        <f>LARGE(AD5:AD48,1)+1</f>
        <v>259</v>
      </c>
      <c r="AE49" s="2313" t="s">
        <v>512</v>
      </c>
      <c r="AF49" s="2336"/>
      <c r="AG49" s="2336"/>
      <c r="AH49" s="2306">
        <f>LARGE(AH4:AH48,1)+1</f>
        <v>46</v>
      </c>
      <c r="AI49" s="2307" t="s">
        <v>2343</v>
      </c>
      <c r="AJ49" s="2308"/>
      <c r="AK49" s="2306">
        <f>LARGE(AK4:AK48,1)+1</f>
        <v>102</v>
      </c>
      <c r="AL49" s="2307" t="s">
        <v>2344</v>
      </c>
      <c r="AM49" s="2294"/>
      <c r="AN49" s="2294"/>
      <c r="AO49" s="1582"/>
      <c r="AP49" s="2317" t="s">
        <v>2345</v>
      </c>
      <c r="AR49" s="2310">
        <v>3</v>
      </c>
      <c r="AS49" s="2318" t="s">
        <v>2156</v>
      </c>
      <c r="AV49" s="2310"/>
      <c r="AW49" s="3810"/>
      <c r="AX49" s="3810"/>
    </row>
    <row r="50" spans="2:50" ht="18.75">
      <c r="B50" s="800"/>
      <c r="C50" s="800"/>
      <c r="D50" s="800"/>
      <c r="E50" s="800"/>
      <c r="F50" s="800"/>
      <c r="G50" s="800"/>
      <c r="H50" s="800"/>
      <c r="I50" s="800"/>
      <c r="J50" s="800"/>
      <c r="K50" s="800"/>
      <c r="L50" s="2312">
        <f>LARGE(L5:L49,1)+1</f>
        <v>43</v>
      </c>
      <c r="M50" s="2313" t="s">
        <v>601</v>
      </c>
      <c r="N50" s="2312">
        <f>LARGE(N5:N49,1)+1</f>
        <v>88</v>
      </c>
      <c r="O50" s="2313" t="s">
        <v>696</v>
      </c>
      <c r="P50" s="2312">
        <f>LARGE(P5:P49,1)+1</f>
        <v>127</v>
      </c>
      <c r="Q50" s="2313" t="s">
        <v>478</v>
      </c>
      <c r="R50" s="2312"/>
      <c r="S50" s="73"/>
      <c r="T50" s="803"/>
      <c r="V50" s="2312">
        <f>LARGE(V5:V49,1)+1</f>
        <v>43</v>
      </c>
      <c r="W50" s="2313" t="s">
        <v>676</v>
      </c>
      <c r="X50" s="2312">
        <f>LARGE(X5:X49,1)+1</f>
        <v>99</v>
      </c>
      <c r="Y50" s="2313" t="s">
        <v>439</v>
      </c>
      <c r="Z50" s="2312"/>
      <c r="AA50" s="72" t="s">
        <v>578</v>
      </c>
      <c r="AB50" s="2312">
        <f>LARGE(AB5:AB49,1)+1</f>
        <v>206</v>
      </c>
      <c r="AC50" s="2313" t="s">
        <v>724</v>
      </c>
      <c r="AD50" s="2312">
        <f>LARGE(AD5:AD49,1)+1</f>
        <v>260</v>
      </c>
      <c r="AE50" s="2313" t="s">
        <v>591</v>
      </c>
      <c r="AF50" s="2336"/>
      <c r="AG50" s="2336"/>
      <c r="AH50" s="2306">
        <f>LARGE(AH4:AH49,1)+1</f>
        <v>47</v>
      </c>
      <c r="AI50" s="2307" t="s">
        <v>2346</v>
      </c>
      <c r="AJ50" s="2308"/>
      <c r="AK50" s="2306">
        <f>LARGE(AK4:AK49,1)+1</f>
        <v>103</v>
      </c>
      <c r="AL50" s="2307" t="s">
        <v>2347</v>
      </c>
      <c r="AM50" s="2294"/>
      <c r="AN50" s="2294"/>
      <c r="AO50" s="1582"/>
      <c r="AP50" s="2317" t="s">
        <v>2348</v>
      </c>
      <c r="AR50" s="2310">
        <v>4</v>
      </c>
      <c r="AS50" s="2318" t="s">
        <v>2349</v>
      </c>
      <c r="AV50" s="3811">
        <v>7</v>
      </c>
      <c r="AW50" s="3808" t="s">
        <v>2350</v>
      </c>
      <c r="AX50" s="3808"/>
    </row>
    <row r="51" spans="2:50" ht="24.75" customHeight="1">
      <c r="B51" s="800"/>
      <c r="C51" s="800"/>
      <c r="D51" s="800"/>
      <c r="E51" s="800"/>
      <c r="F51" s="800"/>
      <c r="G51" s="800"/>
      <c r="H51" s="800"/>
      <c r="I51" s="800"/>
      <c r="J51" s="800"/>
      <c r="K51" s="800"/>
      <c r="L51" s="2312">
        <f>LARGE(L5:L50,1)+1</f>
        <v>44</v>
      </c>
      <c r="M51" s="2313" t="s">
        <v>611</v>
      </c>
      <c r="N51" s="2312">
        <f>LARGE(N5:N50,1)+1</f>
        <v>89</v>
      </c>
      <c r="O51" s="2313" t="s">
        <v>703</v>
      </c>
      <c r="P51" s="2312">
        <f>LARGE(P5:P50,1)+1</f>
        <v>128</v>
      </c>
      <c r="Q51" s="2313" t="s">
        <v>493</v>
      </c>
      <c r="R51" s="2312"/>
      <c r="S51" s="73"/>
      <c r="T51" s="803"/>
      <c r="V51" s="2312">
        <f>LARGE(V5:V50,1)+1</f>
        <v>44</v>
      </c>
      <c r="W51" s="2313" t="s">
        <v>566</v>
      </c>
      <c r="X51" s="2312">
        <f>LARGE(X5:X50,1)+1</f>
        <v>100</v>
      </c>
      <c r="Y51" s="2313" t="s">
        <v>738</v>
      </c>
      <c r="Z51" s="2312">
        <f>LARGE(Z5:Z50,1)+1</f>
        <v>153</v>
      </c>
      <c r="AA51" s="2313" t="s">
        <v>587</v>
      </c>
      <c r="AB51" s="2312">
        <f>LARGE(AB5:AB50,1)+1</f>
        <v>207</v>
      </c>
      <c r="AC51" s="2313" t="s">
        <v>469</v>
      </c>
      <c r="AD51" s="2312">
        <f>LARGE(AD5:AD50,1)+1</f>
        <v>261</v>
      </c>
      <c r="AE51" s="2313" t="s">
        <v>739</v>
      </c>
      <c r="AF51" s="2336"/>
      <c r="AG51" s="2336"/>
      <c r="AH51" s="2306">
        <f>LARGE(AH4:AH50,1)+1</f>
        <v>48</v>
      </c>
      <c r="AI51" s="2307" t="s">
        <v>2351</v>
      </c>
      <c r="AJ51" s="2308"/>
      <c r="AK51" s="2306">
        <f>LARGE(AK4:AK50,1)+1</f>
        <v>104</v>
      </c>
      <c r="AL51" s="2307" t="s">
        <v>2352</v>
      </c>
      <c r="AM51" s="2294"/>
      <c r="AN51" s="2294"/>
      <c r="AO51" s="1582"/>
      <c r="AP51" s="2317" t="s">
        <v>2353</v>
      </c>
      <c r="AR51" s="2310">
        <v>5</v>
      </c>
      <c r="AS51" s="2318" t="s">
        <v>2354</v>
      </c>
      <c r="AV51" s="3811"/>
      <c r="AW51" s="3808"/>
      <c r="AX51" s="3808"/>
    </row>
    <row r="52" spans="2:50" ht="30">
      <c r="B52" s="800"/>
      <c r="C52" s="800"/>
      <c r="D52" s="800"/>
      <c r="E52" s="800"/>
      <c r="F52" s="800"/>
      <c r="G52" s="800"/>
      <c r="H52" s="800"/>
      <c r="I52" s="800"/>
      <c r="J52" s="800"/>
      <c r="K52" s="800"/>
      <c r="L52" s="2312">
        <f>LARGE(L5:L51,1)+1</f>
        <v>45</v>
      </c>
      <c r="M52" s="2313" t="s">
        <v>619</v>
      </c>
      <c r="N52" s="2312">
        <f>LARGE(N5:N51,1)+1</f>
        <v>90</v>
      </c>
      <c r="O52" s="2313" t="s">
        <v>706</v>
      </c>
      <c r="P52" s="2312">
        <f>LARGE(P5:P51,1)+1</f>
        <v>129</v>
      </c>
      <c r="Q52" s="2313" t="s">
        <v>507</v>
      </c>
      <c r="R52" s="2312"/>
      <c r="S52" s="73"/>
      <c r="T52" s="803"/>
      <c r="V52" s="2312">
        <f>LARGE(V5:V51,1)+1</f>
        <v>45</v>
      </c>
      <c r="W52" s="2313" t="s">
        <v>683</v>
      </c>
      <c r="X52" s="2312">
        <f>LARGE(X5:X51,1)+1</f>
        <v>101</v>
      </c>
      <c r="Y52" s="2313" t="s">
        <v>2355</v>
      </c>
      <c r="Z52" s="2312"/>
      <c r="AA52" s="2336"/>
      <c r="AB52" s="2312">
        <f>LARGE(AB5:AB51,1)+1</f>
        <v>208</v>
      </c>
      <c r="AC52" s="2313" t="s">
        <v>740</v>
      </c>
      <c r="AD52" s="2312">
        <f>LARGE(AD5:AD51,1)+1</f>
        <v>262</v>
      </c>
      <c r="AE52" s="2313" t="s">
        <v>741</v>
      </c>
      <c r="AF52" s="2336"/>
      <c r="AG52" s="2336"/>
      <c r="AH52" s="2306">
        <f>LARGE(AH4:AH51,1)+1</f>
        <v>49</v>
      </c>
      <c r="AI52" s="2307" t="s">
        <v>2356</v>
      </c>
      <c r="AJ52" s="2308"/>
      <c r="AK52" s="2306">
        <f>LARGE(AK4:AK51,1)+1</f>
        <v>105</v>
      </c>
      <c r="AL52" s="2307" t="s">
        <v>2357</v>
      </c>
      <c r="AM52" s="2294"/>
      <c r="AN52" s="2294"/>
      <c r="AO52" s="1582"/>
      <c r="AP52" s="2314" t="s">
        <v>11</v>
      </c>
      <c r="AR52" s="2310">
        <v>6</v>
      </c>
      <c r="AS52" s="2318" t="s">
        <v>2172</v>
      </c>
      <c r="AV52" s="3811">
        <v>8</v>
      </c>
      <c r="AW52" s="3808" t="s">
        <v>2358</v>
      </c>
      <c r="AX52" s="3808"/>
    </row>
    <row r="53" spans="2:50" ht="19.5" thickBot="1">
      <c r="B53" s="800"/>
      <c r="C53" s="800"/>
      <c r="D53" s="800"/>
      <c r="E53" s="800"/>
      <c r="F53" s="800"/>
      <c r="G53" s="800"/>
      <c r="H53" s="800"/>
      <c r="I53" s="800"/>
      <c r="J53" s="800"/>
      <c r="K53" s="800"/>
      <c r="L53" s="2340"/>
      <c r="M53" s="2341"/>
      <c r="N53" s="2341"/>
      <c r="O53" s="2341"/>
      <c r="P53" s="2341"/>
      <c r="Q53" s="2341"/>
      <c r="R53" s="2342"/>
      <c r="S53" s="2342"/>
      <c r="T53" s="2343"/>
      <c r="V53" s="2312">
        <f>LARGE(V5:V52,1)+1</f>
        <v>46</v>
      </c>
      <c r="W53" s="2313" t="s">
        <v>577</v>
      </c>
      <c r="X53" s="2312">
        <f>LARGE(X5:X52,1)+1</f>
        <v>102</v>
      </c>
      <c r="Y53" s="2313" t="s">
        <v>454</v>
      </c>
      <c r="Z53" s="2312"/>
      <c r="AA53" s="71" t="s">
        <v>502</v>
      </c>
      <c r="AB53" s="2312">
        <f>LARGE(AB5:AB52,1)+1</f>
        <v>209</v>
      </c>
      <c r="AC53" s="2313" t="s">
        <v>727</v>
      </c>
      <c r="AD53" s="2312">
        <f>LARGE(AD5:AD52,1)+1</f>
        <v>263</v>
      </c>
      <c r="AE53" s="2313" t="s">
        <v>526</v>
      </c>
      <c r="AF53" s="2305"/>
      <c r="AG53" s="2305"/>
      <c r="AH53" s="2306">
        <f>LARGE(AH4:AH52,1)+1</f>
        <v>50</v>
      </c>
      <c r="AI53" s="2307" t="s">
        <v>2359</v>
      </c>
      <c r="AJ53" s="2308"/>
      <c r="AK53" s="2306">
        <f>LARGE(AK4:AK52,1)+1</f>
        <v>106</v>
      </c>
      <c r="AL53" s="2307" t="s">
        <v>2360</v>
      </c>
      <c r="AM53" s="2294"/>
      <c r="AN53" s="2294"/>
      <c r="AO53" s="1582"/>
      <c r="AP53" s="2317" t="s">
        <v>2361</v>
      </c>
      <c r="AR53" s="2310">
        <v>7</v>
      </c>
      <c r="AS53" s="2318" t="s">
        <v>2362</v>
      </c>
      <c r="AV53" s="3811"/>
      <c r="AW53" s="3808"/>
      <c r="AX53" s="3808"/>
    </row>
    <row r="54" spans="2:50" ht="18.75">
      <c r="B54" s="800"/>
      <c r="C54" s="800"/>
      <c r="D54" s="800"/>
      <c r="E54" s="800"/>
      <c r="F54" s="800"/>
      <c r="G54" s="800"/>
      <c r="H54" s="800"/>
      <c r="I54" s="800"/>
      <c r="J54" s="800"/>
      <c r="K54" s="800"/>
      <c r="L54" s="800"/>
      <c r="M54" s="800"/>
      <c r="N54" s="800"/>
      <c r="O54" s="800"/>
      <c r="P54" s="800"/>
      <c r="Q54" s="800"/>
      <c r="R54" s="800"/>
      <c r="S54" s="800"/>
      <c r="T54" s="800"/>
      <c r="V54" s="2312">
        <f>LARGE(V5:V53,1)+1</f>
        <v>47</v>
      </c>
      <c r="W54" s="2313" t="s">
        <v>688</v>
      </c>
      <c r="X54" s="2312">
        <f>LARGE(X5:X53,1)+1</f>
        <v>103</v>
      </c>
      <c r="Y54" s="2313" t="s">
        <v>651</v>
      </c>
      <c r="Z54" s="2312">
        <f>LARGE(Z5:Z53,1)+1</f>
        <v>154</v>
      </c>
      <c r="AA54" s="2313" t="s">
        <v>743</v>
      </c>
      <c r="AB54" s="2312">
        <f>LARGE(AB5:AB53,1)+1</f>
        <v>210</v>
      </c>
      <c r="AC54" s="2313" t="s">
        <v>744</v>
      </c>
      <c r="AD54" s="2312">
        <f>LARGE(AD5:AD53,1)+1</f>
        <v>264</v>
      </c>
      <c r="AE54" s="2313" t="s">
        <v>745</v>
      </c>
      <c r="AF54" s="2305"/>
      <c r="AG54" s="2305"/>
      <c r="AH54" s="2306">
        <f>LARGE(AH4:AH53,1)+1</f>
        <v>51</v>
      </c>
      <c r="AI54" s="2307" t="s">
        <v>2363</v>
      </c>
      <c r="AJ54" s="2308"/>
      <c r="AK54" s="2306">
        <f>LARGE(AK4:AK53,1)+1</f>
        <v>107</v>
      </c>
      <c r="AL54" s="2307" t="s">
        <v>2364</v>
      </c>
      <c r="AM54" s="2294"/>
      <c r="AN54" s="2294"/>
      <c r="AO54" s="1582"/>
      <c r="AP54" s="2317" t="s">
        <v>2365</v>
      </c>
      <c r="AR54" s="2310">
        <v>8</v>
      </c>
      <c r="AS54" s="2318" t="s">
        <v>2366</v>
      </c>
      <c r="AV54" s="2310"/>
      <c r="AW54" s="3810" t="s">
        <v>2367</v>
      </c>
      <c r="AX54" s="3810"/>
    </row>
    <row r="55" spans="2:50" ht="18.75">
      <c r="B55" s="800"/>
      <c r="C55" s="800"/>
      <c r="D55" s="800"/>
      <c r="E55" s="800"/>
      <c r="F55" s="800"/>
      <c r="G55" s="800"/>
      <c r="H55" s="800"/>
      <c r="I55" s="800"/>
      <c r="J55" s="800"/>
      <c r="K55" s="800"/>
      <c r="L55" s="800"/>
      <c r="M55" s="800"/>
      <c r="N55" s="800"/>
      <c r="O55" s="800"/>
      <c r="P55" s="800"/>
      <c r="Q55" s="800"/>
      <c r="R55" s="800"/>
      <c r="S55" s="800"/>
      <c r="T55" s="800"/>
      <c r="V55" s="2312">
        <f>LARGE(V5:V54,1)+1</f>
        <v>48</v>
      </c>
      <c r="W55" s="2313" t="s">
        <v>693</v>
      </c>
      <c r="X55" s="2312">
        <f>LARGE(X5:X54,1)+1</f>
        <v>104</v>
      </c>
      <c r="Y55" s="2313" t="s">
        <v>659</v>
      </c>
      <c r="Z55" s="2312">
        <f>LARGE(Z5:Z54,1)+1</f>
        <v>155</v>
      </c>
      <c r="AA55" s="2313" t="s">
        <v>606</v>
      </c>
      <c r="AB55" s="2312">
        <f>LARGE(AB5:AB54,1)+1</f>
        <v>211</v>
      </c>
      <c r="AC55" s="2313" t="s">
        <v>484</v>
      </c>
      <c r="AD55" s="2312">
        <f>LARGE(AD5:AD54,1)+1</f>
        <v>265</v>
      </c>
      <c r="AE55" s="2313" t="s">
        <v>747</v>
      </c>
      <c r="AF55" s="2305"/>
      <c r="AG55" s="2305"/>
      <c r="AH55" s="2306">
        <f>LARGE(AH4:AH54,1)+1</f>
        <v>52</v>
      </c>
      <c r="AI55" s="2307" t="s">
        <v>2368</v>
      </c>
      <c r="AJ55" s="2308"/>
      <c r="AK55" s="2306">
        <f>LARGE(AK4:AK54,1)+1</f>
        <v>108</v>
      </c>
      <c r="AL55" s="2307" t="s">
        <v>2369</v>
      </c>
      <c r="AM55" s="2294"/>
      <c r="AN55" s="2294"/>
      <c r="AO55" s="1582"/>
      <c r="AP55" s="2317" t="s">
        <v>2370</v>
      </c>
      <c r="AR55" s="2310"/>
      <c r="AS55" s="1580"/>
      <c r="AV55" s="2310"/>
      <c r="AW55" s="3810"/>
      <c r="AX55" s="3810"/>
    </row>
    <row r="56" spans="2:50" ht="20.25" customHeight="1">
      <c r="B56" s="800"/>
      <c r="C56" s="800"/>
      <c r="D56" s="800"/>
      <c r="E56" s="800"/>
      <c r="F56" s="800"/>
      <c r="G56" s="800"/>
      <c r="H56" s="800"/>
      <c r="I56" s="800"/>
      <c r="J56" s="800"/>
      <c r="K56" s="800"/>
      <c r="L56" s="800"/>
      <c r="M56" s="800"/>
      <c r="N56" s="800"/>
      <c r="O56" s="800"/>
      <c r="P56" s="800"/>
      <c r="Q56" s="800"/>
      <c r="R56" s="800"/>
      <c r="S56" s="800"/>
      <c r="T56" s="800"/>
      <c r="V56" s="2312">
        <f>LARGE(V5:V55,1)+1</f>
        <v>49</v>
      </c>
      <c r="W56" s="2313" t="s">
        <v>701</v>
      </c>
      <c r="X56" s="2312">
        <f>LARGE(X5:X55,1)+1</f>
        <v>105</v>
      </c>
      <c r="Y56" s="2313" t="s">
        <v>746</v>
      </c>
      <c r="Z56" s="2312">
        <f>LARGE(Z5:Z55,1)+1</f>
        <v>156</v>
      </c>
      <c r="AA56" s="2313" t="s">
        <v>748</v>
      </c>
      <c r="AB56" s="2312">
        <f>LARGE(AB5:AB55,1)+1</f>
        <v>212</v>
      </c>
      <c r="AC56" s="2313" t="s">
        <v>497</v>
      </c>
      <c r="AD56" s="2312">
        <f>LARGE(AD5:AD55,1)+1</f>
        <v>266</v>
      </c>
      <c r="AE56" s="2313" t="s">
        <v>600</v>
      </c>
      <c r="AF56" s="2305"/>
      <c r="AG56" s="2305"/>
      <c r="AH56" s="2306">
        <f>LARGE(AH4:AH55,1)+1</f>
        <v>53</v>
      </c>
      <c r="AI56" s="2307" t="s">
        <v>2371</v>
      </c>
      <c r="AJ56" s="2308"/>
      <c r="AK56" s="2306">
        <f>LARGE(AK4:AK55,1)+1</f>
        <v>109</v>
      </c>
      <c r="AL56" s="2307" t="s">
        <v>2372</v>
      </c>
      <c r="AM56" s="2294"/>
      <c r="AN56" s="2294"/>
      <c r="AO56" s="1582"/>
      <c r="AP56" s="2317" t="s">
        <v>2373</v>
      </c>
      <c r="AR56" s="2310">
        <v>1</v>
      </c>
      <c r="AS56" s="2318" t="s">
        <v>2374</v>
      </c>
      <c r="AV56" s="2310"/>
      <c r="AW56" s="2318" t="s">
        <v>2375</v>
      </c>
      <c r="AX56" s="2318"/>
    </row>
    <row r="57" spans="2:50" ht="20.25" customHeight="1">
      <c r="B57" s="800"/>
      <c r="C57" s="800"/>
      <c r="D57" s="800"/>
      <c r="E57" s="800"/>
      <c r="F57" s="800"/>
      <c r="G57" s="800"/>
      <c r="H57" s="800"/>
      <c r="I57" s="800"/>
      <c r="J57" s="800"/>
      <c r="K57" s="800"/>
      <c r="L57" s="800"/>
      <c r="M57" s="800"/>
      <c r="N57" s="800"/>
      <c r="O57" s="800"/>
      <c r="P57" s="800"/>
      <c r="Q57" s="800"/>
      <c r="R57" s="800"/>
      <c r="S57" s="800"/>
      <c r="T57" s="800"/>
      <c r="V57" s="2312">
        <f>LARGE(V5:V56,1)+1</f>
        <v>50</v>
      </c>
      <c r="W57" s="2313" t="s">
        <v>742</v>
      </c>
      <c r="X57" s="2312">
        <f>LARGE(X5:X56,1)+1</f>
        <v>106</v>
      </c>
      <c r="Y57" s="2313" t="s">
        <v>665</v>
      </c>
      <c r="Z57" s="2312">
        <f>LARGE(Z5:Z56,1)+1</f>
        <v>157</v>
      </c>
      <c r="AA57" s="2313" t="s">
        <v>516</v>
      </c>
      <c r="AB57" s="2312">
        <f>LARGE(AB5:AB56,1)+1</f>
        <v>213</v>
      </c>
      <c r="AC57" s="2313" t="s">
        <v>511</v>
      </c>
      <c r="AD57" s="2312">
        <f>LARGE(AD5:AD56,1)+1</f>
        <v>267</v>
      </c>
      <c r="AE57" s="2313" t="s">
        <v>749</v>
      </c>
      <c r="AF57" s="2305"/>
      <c r="AG57" s="2305"/>
      <c r="AH57" s="2306">
        <f>LARGE(AH4:AH56,1)+1</f>
        <v>54</v>
      </c>
      <c r="AI57" s="2307" t="s">
        <v>2376</v>
      </c>
      <c r="AJ57" s="2308"/>
      <c r="AK57" s="2306">
        <f>LARGE(AK4:AK56,1)+1</f>
        <v>110</v>
      </c>
      <c r="AL57" s="2307" t="s">
        <v>2377</v>
      </c>
      <c r="AM57" s="2294"/>
      <c r="AN57" s="2294"/>
      <c r="AO57" s="1582"/>
      <c r="AP57" s="2317" t="s">
        <v>2378</v>
      </c>
      <c r="AR57" s="2310">
        <v>2</v>
      </c>
      <c r="AS57" s="2318" t="s">
        <v>2379</v>
      </c>
      <c r="AV57" s="2310">
        <v>9</v>
      </c>
      <c r="AW57" s="2318" t="s">
        <v>2380</v>
      </c>
      <c r="AX57" s="2318"/>
    </row>
    <row r="58" spans="2:50" ht="21" customHeight="1">
      <c r="B58" s="800"/>
      <c r="C58" s="800"/>
      <c r="D58" s="800"/>
      <c r="E58" s="800"/>
      <c r="F58" s="800"/>
      <c r="G58" s="800"/>
      <c r="H58" s="800"/>
      <c r="I58" s="800"/>
      <c r="J58" s="800"/>
      <c r="K58" s="800"/>
      <c r="L58" s="800"/>
      <c r="M58" s="800"/>
      <c r="N58" s="800"/>
      <c r="O58" s="800"/>
      <c r="P58" s="800"/>
      <c r="Q58" s="800"/>
      <c r="R58" s="800"/>
      <c r="S58" s="800"/>
      <c r="T58" s="800"/>
      <c r="V58" s="2312">
        <f>LARGE(V5:V57,1)+1</f>
        <v>51</v>
      </c>
      <c r="W58" s="2313" t="s">
        <v>708</v>
      </c>
      <c r="X58" s="2312">
        <f>LARGE(X5:X57,1)+1</f>
        <v>107</v>
      </c>
      <c r="Y58" s="2313" t="s">
        <v>483</v>
      </c>
      <c r="Z58" s="2312">
        <f>LARGE(Z5:Z57,1)+1</f>
        <v>158</v>
      </c>
      <c r="AA58" s="2313" t="s">
        <v>528</v>
      </c>
      <c r="AB58" s="2312">
        <f>LARGE(AB5:AB57,1)+1</f>
        <v>214</v>
      </c>
      <c r="AC58" s="2313" t="s">
        <v>525</v>
      </c>
      <c r="AD58" s="2312"/>
      <c r="AE58" s="2305"/>
      <c r="AF58" s="2305"/>
      <c r="AG58" s="2305"/>
      <c r="AH58" s="2306">
        <f>LARGE(AH4:AH57,1)+1</f>
        <v>55</v>
      </c>
      <c r="AI58" s="2307" t="s">
        <v>2381</v>
      </c>
      <c r="AJ58" s="2308"/>
      <c r="AK58" s="2306">
        <f>LARGE(AK4:AK57,1)+1</f>
        <v>111</v>
      </c>
      <c r="AL58" s="2307" t="s">
        <v>2382</v>
      </c>
      <c r="AM58" s="2294"/>
      <c r="AN58" s="2294"/>
      <c r="AO58" s="1582"/>
      <c r="AP58" s="2317" t="s">
        <v>2383</v>
      </c>
      <c r="AR58" s="2310"/>
      <c r="AS58" s="1580"/>
      <c r="AV58" s="2310">
        <v>10</v>
      </c>
      <c r="AW58" s="2318" t="s">
        <v>2384</v>
      </c>
      <c r="AX58" s="2318"/>
    </row>
    <row r="59" spans="2:50" ht="24" customHeight="1">
      <c r="V59" s="2312">
        <f>LARGE(V5:V58,1)+1</f>
        <v>52</v>
      </c>
      <c r="W59" s="2313" t="s">
        <v>712</v>
      </c>
      <c r="X59" s="2312">
        <f>LARGE(X5:X58,1)+1</f>
        <v>108</v>
      </c>
      <c r="Y59" s="2313" t="s">
        <v>751</v>
      </c>
      <c r="Z59" s="2312">
        <f>LARGE(Z5:Z58,1)+1</f>
        <v>159</v>
      </c>
      <c r="AA59" s="2313" t="s">
        <v>538</v>
      </c>
      <c r="AB59" s="2312">
        <f>LARGE(AB5:AB58,1)+1</f>
        <v>215</v>
      </c>
      <c r="AC59" s="2313" t="s">
        <v>728</v>
      </c>
      <c r="AD59" s="2312"/>
      <c r="AE59" s="2305"/>
      <c r="AF59" s="2305"/>
      <c r="AG59" s="2305"/>
      <c r="AH59" s="2306">
        <f>LARGE(AH4:AH58,1)+1</f>
        <v>56</v>
      </c>
      <c r="AI59" s="2307" t="s">
        <v>2385</v>
      </c>
      <c r="AJ59" s="2308"/>
      <c r="AK59" s="2306"/>
      <c r="AL59" s="2344"/>
      <c r="AM59" s="2294"/>
      <c r="AN59" s="2294"/>
      <c r="AO59" s="1582"/>
      <c r="AP59" s="2317" t="s">
        <v>2386</v>
      </c>
      <c r="AR59" s="2310"/>
      <c r="AS59" s="1580"/>
      <c r="AV59" s="2310">
        <v>11</v>
      </c>
      <c r="AW59" s="2318" t="s">
        <v>2387</v>
      </c>
      <c r="AX59" s="2318"/>
    </row>
    <row r="60" spans="2:50" ht="24" customHeight="1">
      <c r="V60" s="2312">
        <f>LARGE(V5:V59,1)+1</f>
        <v>53</v>
      </c>
      <c r="W60" s="2313" t="s">
        <v>2388</v>
      </c>
      <c r="X60" s="2312">
        <f>LARGE(X5:X59,1)+1</f>
        <v>109</v>
      </c>
      <c r="Y60" s="2313" t="s">
        <v>752</v>
      </c>
      <c r="Z60" s="2312">
        <f>LARGE(Z5:Z59,1)+1</f>
        <v>160</v>
      </c>
      <c r="AA60" s="2313" t="s">
        <v>548</v>
      </c>
      <c r="AB60" s="2312"/>
      <c r="AC60" s="2305"/>
      <c r="AD60" s="2312"/>
      <c r="AE60" s="2305"/>
      <c r="AF60" s="2305"/>
      <c r="AG60" s="2305"/>
      <c r="AH60" s="2294"/>
      <c r="AI60" s="2294"/>
      <c r="AJ60" s="2294"/>
      <c r="AK60" s="2294"/>
      <c r="AL60" s="2294"/>
      <c r="AM60" s="2294"/>
      <c r="AN60" s="2294"/>
      <c r="AO60" s="1582"/>
      <c r="AP60" s="2314" t="s">
        <v>523</v>
      </c>
      <c r="AR60" s="2310">
        <v>1</v>
      </c>
      <c r="AS60" s="2318" t="s">
        <v>2389</v>
      </c>
      <c r="AV60" s="2310">
        <v>12</v>
      </c>
      <c r="AW60" s="2318" t="s">
        <v>2390</v>
      </c>
      <c r="AX60" s="2318"/>
    </row>
    <row r="61" spans="2:50" ht="20.25" customHeight="1">
      <c r="V61" s="2312">
        <f>LARGE(V5:V60,1)+1</f>
        <v>54</v>
      </c>
      <c r="W61" s="2313" t="s">
        <v>716</v>
      </c>
      <c r="X61" s="2312">
        <f>LARGE(X5:X60,1)+1</f>
        <v>110</v>
      </c>
      <c r="Y61" s="2313" t="s">
        <v>671</v>
      </c>
      <c r="Z61" s="2312">
        <f>LARGE(Z5:Z60,1)+1</f>
        <v>161</v>
      </c>
      <c r="AA61" s="2313" t="s">
        <v>753</v>
      </c>
      <c r="AB61" s="2312"/>
      <c r="AC61" s="71" t="s">
        <v>731</v>
      </c>
      <c r="AD61" s="2312"/>
      <c r="AE61" s="2305"/>
      <c r="AF61" s="2305"/>
      <c r="AG61" s="2305"/>
      <c r="AH61" s="2294"/>
      <c r="AI61" s="2294"/>
      <c r="AJ61" s="2294"/>
      <c r="AK61" s="2294"/>
      <c r="AL61" s="2294"/>
      <c r="AM61" s="2294"/>
      <c r="AN61" s="2294"/>
      <c r="AO61" s="1582"/>
      <c r="AP61" s="2317" t="s">
        <v>2391</v>
      </c>
      <c r="AR61" s="2310">
        <v>2</v>
      </c>
      <c r="AS61" s="2318" t="s">
        <v>2392</v>
      </c>
      <c r="AV61" s="2310"/>
      <c r="AW61" s="2318"/>
      <c r="AX61" s="2318"/>
    </row>
    <row r="62" spans="2:50" ht="20.25" customHeight="1">
      <c r="V62" s="2312">
        <f>LARGE(V5:V61,1)+1</f>
        <v>55</v>
      </c>
      <c r="W62" s="2313" t="s">
        <v>750</v>
      </c>
      <c r="X62" s="2312">
        <f>LARGE(X5:X61,1)+1</f>
        <v>111</v>
      </c>
      <c r="Y62" s="2313" t="s">
        <v>678</v>
      </c>
      <c r="Z62" s="2312">
        <f>LARGE(Z5:Z61,1)+1</f>
        <v>162</v>
      </c>
      <c r="AA62" s="2313" t="s">
        <v>754</v>
      </c>
      <c r="AB62" s="2312">
        <f>LARGE(AB5:AB61,1)+1</f>
        <v>216</v>
      </c>
      <c r="AC62" s="2313" t="s">
        <v>734</v>
      </c>
      <c r="AD62" s="2312"/>
      <c r="AE62" s="2305"/>
      <c r="AF62" s="2305"/>
      <c r="AG62" s="2305"/>
      <c r="AH62" s="2294"/>
      <c r="AI62" s="2294"/>
      <c r="AJ62" s="2294"/>
      <c r="AK62" s="2294"/>
      <c r="AL62" s="2294"/>
      <c r="AM62" s="2294"/>
      <c r="AN62" s="2294"/>
      <c r="AO62" s="1582"/>
      <c r="AP62" s="2317" t="s">
        <v>2393</v>
      </c>
      <c r="AR62" s="2310">
        <v>3</v>
      </c>
      <c r="AS62" s="2318" t="s">
        <v>2394</v>
      </c>
      <c r="AV62" s="2315" t="s">
        <v>480</v>
      </c>
      <c r="AW62" s="2319" t="s">
        <v>2395</v>
      </c>
      <c r="AX62" s="2318"/>
    </row>
    <row r="63" spans="2:50" ht="20.25" customHeight="1">
      <c r="V63" s="2294"/>
      <c r="W63" s="2294"/>
      <c r="X63" s="2312">
        <f>LARGE(X5:X62,1)+1</f>
        <v>112</v>
      </c>
      <c r="Y63" s="2313" t="s">
        <v>685</v>
      </c>
      <c r="Z63" s="2312"/>
      <c r="AA63" s="2294"/>
      <c r="AB63" s="2312"/>
      <c r="AC63" s="2294"/>
      <c r="AD63" s="2312"/>
      <c r="AE63" s="2294"/>
      <c r="AF63" s="2294"/>
      <c r="AG63" s="2294"/>
      <c r="AH63" s="2294"/>
      <c r="AI63" s="2294"/>
      <c r="AJ63" s="2294"/>
      <c r="AK63" s="2294"/>
      <c r="AL63" s="2294"/>
      <c r="AM63" s="2294"/>
      <c r="AN63" s="2294"/>
      <c r="AO63" s="1582"/>
      <c r="AP63" s="2324" t="s">
        <v>2396</v>
      </c>
      <c r="AR63" s="2310">
        <v>4</v>
      </c>
      <c r="AS63" s="2318" t="s">
        <v>2397</v>
      </c>
      <c r="AV63" s="3811">
        <v>1</v>
      </c>
      <c r="AW63" s="3808" t="s">
        <v>2398</v>
      </c>
      <c r="AX63" s="3808"/>
    </row>
    <row r="64" spans="2:50" ht="20.25" customHeight="1">
      <c r="V64" s="2294"/>
      <c r="W64" s="2294"/>
      <c r="X64" s="2325"/>
      <c r="Y64" s="2294"/>
      <c r="Z64" s="2294"/>
      <c r="AA64" s="2294"/>
      <c r="AB64" s="2294"/>
      <c r="AC64" s="2294"/>
      <c r="AD64" s="2294"/>
      <c r="AE64" s="2294"/>
      <c r="AF64" s="2294"/>
      <c r="AG64" s="2294"/>
      <c r="AH64" s="2294"/>
      <c r="AI64" s="2294"/>
      <c r="AJ64" s="2294"/>
      <c r="AK64" s="2294"/>
      <c r="AL64" s="2294"/>
      <c r="AM64" s="2294"/>
      <c r="AN64" s="2294"/>
      <c r="AO64" s="1582"/>
      <c r="AP64" s="2324" t="s">
        <v>2399</v>
      </c>
      <c r="AR64" s="2310">
        <v>5</v>
      </c>
      <c r="AS64" s="2318" t="s">
        <v>2400</v>
      </c>
      <c r="AV64" s="3811"/>
      <c r="AW64" s="3808"/>
      <c r="AX64" s="3808"/>
    </row>
    <row r="65" spans="22:50" ht="20.25" customHeight="1">
      <c r="V65" s="2294"/>
      <c r="W65" s="2294"/>
      <c r="X65" s="2325"/>
      <c r="Y65" s="2294"/>
      <c r="Z65" s="2294"/>
      <c r="AA65" s="2294"/>
      <c r="AB65" s="2294"/>
      <c r="AC65" s="2294"/>
      <c r="AD65" s="2294"/>
      <c r="AE65" s="2294"/>
      <c r="AF65" s="2294"/>
      <c r="AG65" s="2294"/>
      <c r="AH65" s="2294"/>
      <c r="AI65" s="2294"/>
      <c r="AJ65" s="2294"/>
      <c r="AK65" s="2294"/>
      <c r="AL65" s="2294"/>
      <c r="AM65" s="2294"/>
      <c r="AN65" s="2294"/>
      <c r="AO65" s="1582"/>
      <c r="AP65" s="2317" t="s">
        <v>2401</v>
      </c>
      <c r="AR65" s="2310">
        <v>6</v>
      </c>
      <c r="AS65" s="2318" t="s">
        <v>2402</v>
      </c>
      <c r="AV65" s="2310">
        <v>2</v>
      </c>
      <c r="AW65" s="2318" t="s">
        <v>2403</v>
      </c>
      <c r="AX65" s="2318"/>
    </row>
    <row r="66" spans="22:50" ht="20.25" customHeight="1">
      <c r="V66" s="2294"/>
      <c r="W66" s="2309" t="s">
        <v>1536</v>
      </c>
      <c r="X66" s="1725" t="s">
        <v>2404</v>
      </c>
      <c r="Y66" s="2345"/>
      <c r="Z66" s="2294"/>
      <c r="AA66" s="2294"/>
      <c r="AB66" s="2294"/>
      <c r="AC66" s="2294"/>
      <c r="AD66" s="2294"/>
      <c r="AE66" s="2294"/>
      <c r="AF66" s="2294"/>
      <c r="AG66" s="2294"/>
      <c r="AH66" s="2294"/>
      <c r="AI66" s="2294"/>
      <c r="AJ66" s="2294"/>
      <c r="AK66" s="2294"/>
      <c r="AL66" s="2294"/>
      <c r="AM66" s="2294"/>
      <c r="AN66" s="2294"/>
      <c r="AO66" s="1582"/>
      <c r="AP66" s="2317" t="s">
        <v>2405</v>
      </c>
      <c r="AR66" s="2310">
        <v>7</v>
      </c>
      <c r="AS66" s="2318" t="s">
        <v>2406</v>
      </c>
      <c r="AV66" s="2310">
        <v>3</v>
      </c>
      <c r="AW66" s="2318" t="s">
        <v>2407</v>
      </c>
      <c r="AX66" s="2318"/>
    </row>
    <row r="67" spans="22:50" ht="20.25" customHeight="1">
      <c r="V67" s="2294"/>
      <c r="W67" s="2309" t="s">
        <v>1536</v>
      </c>
      <c r="X67" s="1725" t="s">
        <v>2408</v>
      </c>
      <c r="Y67" s="2345"/>
      <c r="Z67" s="2294"/>
      <c r="AA67" s="2294"/>
      <c r="AB67" s="2294"/>
      <c r="AC67" s="2294"/>
      <c r="AD67" s="2294"/>
      <c r="AE67" s="2294"/>
      <c r="AF67" s="2294"/>
      <c r="AG67" s="2294"/>
      <c r="AH67" s="2294"/>
      <c r="AI67" s="2294"/>
      <c r="AJ67" s="2294"/>
      <c r="AK67" s="2294"/>
      <c r="AL67" s="2294"/>
      <c r="AM67" s="2294"/>
      <c r="AN67" s="2294"/>
      <c r="AO67" s="1582"/>
      <c r="AP67" s="2314" t="s">
        <v>473</v>
      </c>
      <c r="AR67" s="2310">
        <v>8</v>
      </c>
      <c r="AS67" s="2318" t="s">
        <v>2409</v>
      </c>
      <c r="AV67" s="2310">
        <v>4</v>
      </c>
      <c r="AW67" s="2318" t="s">
        <v>2410</v>
      </c>
      <c r="AX67" s="2318"/>
    </row>
    <row r="68" spans="22:50" ht="27" customHeight="1">
      <c r="V68" s="2294"/>
      <c r="W68" s="2309" t="s">
        <v>2411</v>
      </c>
      <c r="X68" s="1725" t="s">
        <v>2412</v>
      </c>
      <c r="Y68" s="2346"/>
      <c r="Z68" s="2294"/>
      <c r="AA68" s="2294"/>
      <c r="AB68" s="2294"/>
      <c r="AC68" s="2294"/>
      <c r="AD68" s="2294"/>
      <c r="AE68" s="2294"/>
      <c r="AF68" s="2294"/>
      <c r="AG68" s="2294"/>
      <c r="AH68" s="2294"/>
      <c r="AI68" s="2294"/>
      <c r="AJ68" s="2294"/>
      <c r="AK68" s="2294"/>
      <c r="AL68" s="2294"/>
      <c r="AM68" s="2294"/>
      <c r="AN68" s="2294"/>
      <c r="AO68" s="1582"/>
      <c r="AP68" s="2317" t="s">
        <v>2413</v>
      </c>
      <c r="AR68" s="2310">
        <v>9</v>
      </c>
      <c r="AS68" s="2318" t="s">
        <v>2414</v>
      </c>
      <c r="AV68" s="2310">
        <v>5</v>
      </c>
      <c r="AW68" s="2318" t="s">
        <v>2415</v>
      </c>
      <c r="AX68" s="2318"/>
    </row>
    <row r="69" spans="22:50" ht="18.75">
      <c r="V69" s="2294"/>
      <c r="W69" s="2294"/>
      <c r="X69" s="2294"/>
      <c r="Y69" s="2294"/>
      <c r="Z69" s="2294"/>
      <c r="AA69" s="2294"/>
      <c r="AB69" s="2294"/>
      <c r="AC69" s="2294"/>
      <c r="AD69" s="2294"/>
      <c r="AE69" s="2294"/>
      <c r="AF69" s="2294"/>
      <c r="AG69" s="2294"/>
      <c r="AH69" s="2294"/>
      <c r="AI69" s="2294"/>
      <c r="AJ69" s="2294"/>
      <c r="AK69" s="2294"/>
      <c r="AL69" s="2294"/>
      <c r="AM69" s="2294"/>
      <c r="AN69" s="2294"/>
      <c r="AO69" s="1582"/>
      <c r="AP69" s="2317" t="s">
        <v>2416</v>
      </c>
      <c r="AR69" s="2310">
        <v>10</v>
      </c>
      <c r="AS69" s="2318" t="s">
        <v>2417</v>
      </c>
      <c r="AV69" s="2310"/>
      <c r="AW69" s="2318"/>
      <c r="AX69" s="2318"/>
    </row>
    <row r="70" spans="22:50" ht="30">
      <c r="V70" s="2294"/>
      <c r="W70" s="2294"/>
      <c r="X70" s="2294"/>
      <c r="Y70" s="2294"/>
      <c r="Z70" s="2294"/>
      <c r="AA70" s="2294"/>
      <c r="AB70" s="2294"/>
      <c r="AC70" s="2294"/>
      <c r="AD70" s="2294"/>
      <c r="AE70" s="2294"/>
      <c r="AF70" s="2294"/>
      <c r="AG70" s="2294"/>
      <c r="AH70" s="2294"/>
      <c r="AI70" s="2294"/>
      <c r="AJ70" s="2294"/>
      <c r="AK70" s="2294"/>
      <c r="AL70" s="2294"/>
      <c r="AM70" s="2294"/>
      <c r="AN70" s="2294"/>
      <c r="AO70" s="1582"/>
      <c r="AP70" s="2314" t="s">
        <v>502</v>
      </c>
      <c r="AR70" s="2310">
        <v>11</v>
      </c>
      <c r="AS70" s="2318" t="s">
        <v>2418</v>
      </c>
      <c r="AV70" s="2315" t="s">
        <v>495</v>
      </c>
      <c r="AW70" s="2319" t="s">
        <v>703</v>
      </c>
      <c r="AX70" s="2318"/>
    </row>
    <row r="71" spans="22:50" ht="18.75">
      <c r="V71" s="2294"/>
      <c r="W71" s="2294"/>
      <c r="X71" s="2294"/>
      <c r="Y71" s="2294"/>
      <c r="Z71" s="2294"/>
      <c r="AA71" s="2294"/>
      <c r="AB71" s="2294"/>
      <c r="AC71" s="2294"/>
      <c r="AD71" s="2294"/>
      <c r="AE71" s="2294"/>
      <c r="AF71" s="2294"/>
      <c r="AG71" s="2294"/>
      <c r="AH71" s="2294"/>
      <c r="AI71" s="2294"/>
      <c r="AJ71" s="2294"/>
      <c r="AK71" s="2294"/>
      <c r="AL71" s="2294"/>
      <c r="AM71" s="2294"/>
      <c r="AN71" s="2294"/>
      <c r="AO71" s="1582"/>
      <c r="AP71" s="2317" t="s">
        <v>2419</v>
      </c>
      <c r="AR71" s="2310">
        <v>12</v>
      </c>
      <c r="AS71" s="2318" t="s">
        <v>2420</v>
      </c>
      <c r="AV71" s="2310">
        <v>1</v>
      </c>
      <c r="AW71" s="2318" t="s">
        <v>2421</v>
      </c>
      <c r="AX71" s="2318"/>
    </row>
    <row r="72" spans="22:50" ht="18.75">
      <c r="V72" s="2294"/>
      <c r="W72" s="2294"/>
      <c r="X72" s="2294"/>
      <c r="Y72" s="2294"/>
      <c r="Z72" s="2294"/>
      <c r="AA72" s="2294"/>
      <c r="AB72" s="2294"/>
      <c r="AC72" s="2294"/>
      <c r="AD72" s="2294"/>
      <c r="AE72" s="2294"/>
      <c r="AF72" s="2294"/>
      <c r="AG72" s="2294"/>
      <c r="AH72" s="2294"/>
      <c r="AI72" s="2294"/>
      <c r="AJ72" s="2294"/>
      <c r="AK72" s="2294"/>
      <c r="AL72" s="2294"/>
      <c r="AM72" s="2294"/>
      <c r="AN72" s="2294"/>
      <c r="AO72" s="1582"/>
      <c r="AP72" s="2317" t="s">
        <v>2422</v>
      </c>
      <c r="AR72" s="2310"/>
      <c r="AS72" s="1580"/>
      <c r="AV72" s="2310">
        <v>2</v>
      </c>
      <c r="AW72" s="2318" t="s">
        <v>2423</v>
      </c>
      <c r="AX72" s="2318"/>
    </row>
    <row r="73" spans="22:50" ht="30">
      <c r="V73" s="2294"/>
      <c r="W73" s="2294"/>
      <c r="X73" s="2294"/>
      <c r="Y73" s="2294"/>
      <c r="Z73" s="2294"/>
      <c r="AA73" s="2294"/>
      <c r="AB73" s="2294"/>
      <c r="AC73" s="2294"/>
      <c r="AD73" s="2294"/>
      <c r="AE73" s="2294"/>
      <c r="AF73" s="2294"/>
      <c r="AG73" s="2294"/>
      <c r="AH73" s="2294"/>
      <c r="AI73" s="2294"/>
      <c r="AJ73" s="2294"/>
      <c r="AK73" s="2294"/>
      <c r="AL73" s="2294"/>
      <c r="AM73" s="2294"/>
      <c r="AN73" s="2294"/>
      <c r="AO73" s="1582"/>
      <c r="AP73" s="2314" t="s">
        <v>13</v>
      </c>
      <c r="AR73" s="2310"/>
      <c r="AS73" s="1580"/>
      <c r="AV73" s="2310">
        <v>3</v>
      </c>
      <c r="AW73" s="2318" t="s">
        <v>2424</v>
      </c>
      <c r="AX73" s="2318"/>
    </row>
    <row r="74" spans="22:50" ht="18.75">
      <c r="V74" s="2294"/>
      <c r="Z74" s="2294"/>
      <c r="AA74" s="2294"/>
      <c r="AB74" s="2294"/>
      <c r="AC74" s="2294"/>
      <c r="AD74" s="2294"/>
      <c r="AE74" s="2294"/>
      <c r="AF74" s="2294"/>
      <c r="AG74" s="2294"/>
      <c r="AH74" s="2294"/>
      <c r="AI74" s="2294"/>
      <c r="AJ74" s="2294"/>
      <c r="AK74" s="2294"/>
      <c r="AL74" s="2294"/>
      <c r="AN74" s="2294"/>
      <c r="AO74" s="1582"/>
      <c r="AP74" s="2317" t="s">
        <v>2425</v>
      </c>
      <c r="AR74" s="2310">
        <v>1</v>
      </c>
      <c r="AS74" s="2318" t="s">
        <v>2426</v>
      </c>
      <c r="AV74" s="3811">
        <v>4</v>
      </c>
      <c r="AW74" s="3809" t="s">
        <v>2427</v>
      </c>
      <c r="AX74" s="3809"/>
    </row>
    <row r="75" spans="22:50" ht="18.75">
      <c r="V75" s="2294"/>
      <c r="Z75" s="2294"/>
      <c r="AA75" s="2294"/>
      <c r="AB75" s="2294"/>
      <c r="AC75" s="2294"/>
      <c r="AD75" s="2294"/>
      <c r="AE75" s="2294"/>
      <c r="AF75" s="2294"/>
      <c r="AG75" s="2294"/>
      <c r="AH75" s="2294"/>
      <c r="AI75" s="2294"/>
      <c r="AJ75" s="2294"/>
      <c r="AK75" s="2294"/>
      <c r="AL75" s="2294"/>
      <c r="AN75" s="2294"/>
      <c r="AO75" s="1582"/>
      <c r="AP75" s="2317" t="s">
        <v>2428</v>
      </c>
      <c r="AR75" s="2310">
        <v>2</v>
      </c>
      <c r="AS75" s="2318" t="s">
        <v>2429</v>
      </c>
      <c r="AV75" s="3811"/>
      <c r="AW75" s="3809"/>
      <c r="AX75" s="3809"/>
    </row>
    <row r="76" spans="22:50" ht="18.75">
      <c r="V76" s="2294"/>
      <c r="Z76" s="2294"/>
      <c r="AA76" s="2294"/>
      <c r="AB76" s="2294"/>
      <c r="AC76" s="2294"/>
      <c r="AD76" s="2294"/>
      <c r="AE76" s="2294"/>
      <c r="AF76" s="2294"/>
      <c r="AG76" s="2294"/>
      <c r="AH76" s="2294"/>
      <c r="AI76" s="2294"/>
      <c r="AJ76" s="2294"/>
      <c r="AK76" s="2294"/>
      <c r="AL76" s="2294"/>
      <c r="AN76" s="2294"/>
      <c r="AO76" s="1582"/>
      <c r="AP76" s="2317" t="s">
        <v>2430</v>
      </c>
      <c r="AR76" s="2310">
        <v>3</v>
      </c>
      <c r="AS76" s="2318" t="s">
        <v>2431</v>
      </c>
      <c r="AV76" s="2310"/>
      <c r="AW76" s="2318"/>
      <c r="AX76" s="2318"/>
    </row>
    <row r="77" spans="22:50" ht="18.75">
      <c r="AN77" s="2294"/>
      <c r="AO77" s="1582"/>
      <c r="AP77" s="2317" t="s">
        <v>2432</v>
      </c>
      <c r="AR77" s="2310">
        <v>4</v>
      </c>
      <c r="AS77" s="2318" t="s">
        <v>2433</v>
      </c>
      <c r="AV77" s="2315" t="s">
        <v>509</v>
      </c>
      <c r="AW77" s="2319" t="s">
        <v>2434</v>
      </c>
      <c r="AX77" s="2318"/>
    </row>
    <row r="78" spans="22:50" ht="18.75">
      <c r="AN78" s="2294"/>
      <c r="AO78" s="1582"/>
      <c r="AP78" s="2324" t="s">
        <v>2435</v>
      </c>
      <c r="AR78" s="2310">
        <v>5</v>
      </c>
      <c r="AS78" s="2318" t="s">
        <v>2436</v>
      </c>
      <c r="AV78" s="2310">
        <v>1</v>
      </c>
      <c r="AW78" s="2318" t="s">
        <v>2437</v>
      </c>
      <c r="AX78" s="2318"/>
    </row>
    <row r="79" spans="22:50" ht="18.75">
      <c r="AN79" s="2294"/>
      <c r="AO79" s="1582"/>
      <c r="AP79" s="2324" t="s">
        <v>2438</v>
      </c>
      <c r="AR79" s="2310">
        <v>6</v>
      </c>
      <c r="AS79" s="2318" t="s">
        <v>2439</v>
      </c>
      <c r="AV79" s="2310">
        <v>2</v>
      </c>
      <c r="AW79" s="3808" t="s">
        <v>2440</v>
      </c>
      <c r="AX79" s="3808"/>
    </row>
    <row r="80" spans="22:50" ht="18.75">
      <c r="AN80" s="2294"/>
      <c r="AO80" s="1582"/>
      <c r="AP80" s="2317" t="s">
        <v>2441</v>
      </c>
      <c r="AR80" s="2310">
        <v>7</v>
      </c>
      <c r="AS80" s="2318" t="s">
        <v>2442</v>
      </c>
      <c r="AV80" s="2310">
        <v>3</v>
      </c>
      <c r="AW80" s="3808"/>
      <c r="AX80" s="3808"/>
    </row>
    <row r="81" spans="40:50" ht="30">
      <c r="AN81" s="2294"/>
      <c r="AO81" s="1582"/>
      <c r="AP81" s="2314" t="s">
        <v>666</v>
      </c>
      <c r="AR81" s="2310">
        <v>8</v>
      </c>
      <c r="AS81" s="2318" t="s">
        <v>2443</v>
      </c>
      <c r="AV81" s="2310"/>
      <c r="AW81" s="2318"/>
      <c r="AX81" s="2318"/>
    </row>
    <row r="82" spans="40:50" ht="18.75">
      <c r="AN82" s="2294"/>
      <c r="AO82" s="1582"/>
      <c r="AP82" s="2317" t="s">
        <v>2444</v>
      </c>
      <c r="AR82" s="2310">
        <v>9</v>
      </c>
      <c r="AS82" s="2318" t="s">
        <v>2445</v>
      </c>
      <c r="AV82" s="2347" t="s">
        <v>2446</v>
      </c>
      <c r="AW82" s="2348" t="s">
        <v>2447</v>
      </c>
      <c r="AX82" s="2318"/>
    </row>
    <row r="83" spans="40:50" ht="30">
      <c r="AN83" s="2294"/>
      <c r="AO83" s="1582"/>
      <c r="AP83" s="2314" t="s">
        <v>12</v>
      </c>
      <c r="AR83" s="2310">
        <v>10</v>
      </c>
      <c r="AS83" s="2318" t="s">
        <v>2216</v>
      </c>
      <c r="AV83" s="2347" t="s">
        <v>2448</v>
      </c>
      <c r="AW83" s="3808" t="s">
        <v>2449</v>
      </c>
      <c r="AX83" s="3808"/>
    </row>
    <row r="84" spans="40:50" ht="25.5">
      <c r="AN84" s="2294"/>
      <c r="AO84" s="1582"/>
      <c r="AP84" s="2317" t="s">
        <v>2450</v>
      </c>
      <c r="AR84" s="2310">
        <v>11</v>
      </c>
      <c r="AS84" s="2318" t="s">
        <v>2451</v>
      </c>
      <c r="AV84" s="2310"/>
      <c r="AW84" s="3808"/>
      <c r="AX84" s="3808"/>
    </row>
    <row r="85" spans="40:50" ht="18.75">
      <c r="AN85" s="2294"/>
      <c r="AO85" s="1582"/>
      <c r="AP85" s="2317" t="s">
        <v>2452</v>
      </c>
      <c r="AR85" s="2310">
        <v>12</v>
      </c>
      <c r="AS85" s="2318" t="s">
        <v>2453</v>
      </c>
      <c r="AV85" s="2347" t="s">
        <v>2454</v>
      </c>
      <c r="AW85" s="3808" t="s">
        <v>2455</v>
      </c>
      <c r="AX85" s="3808"/>
    </row>
    <row r="86" spans="40:50" ht="18.75">
      <c r="AN86" s="2294"/>
      <c r="AO86" s="1582"/>
      <c r="AP86" s="2317" t="s">
        <v>2456</v>
      </c>
      <c r="AR86" s="2310">
        <v>13</v>
      </c>
      <c r="AS86" s="2318" t="s">
        <v>2457</v>
      </c>
      <c r="AV86" s="2310"/>
      <c r="AW86" s="3808"/>
      <c r="AX86" s="3808"/>
    </row>
    <row r="87" spans="40:50" ht="18.75">
      <c r="AN87" s="2294"/>
      <c r="AO87" s="1582"/>
      <c r="AP87" s="2317" t="s">
        <v>2458</v>
      </c>
      <c r="AR87" s="2310">
        <v>14</v>
      </c>
      <c r="AS87" s="2318" t="s">
        <v>2459</v>
      </c>
      <c r="AV87" s="2347" t="s">
        <v>2460</v>
      </c>
      <c r="AW87" s="2318" t="s">
        <v>2461</v>
      </c>
      <c r="AX87" s="2318"/>
    </row>
    <row r="88" spans="40:50" ht="18.75">
      <c r="AN88" s="2294"/>
      <c r="AO88" s="1582"/>
      <c r="AP88" s="2317" t="s">
        <v>2462</v>
      </c>
      <c r="AR88" s="2310">
        <v>15</v>
      </c>
      <c r="AS88" s="2318" t="s">
        <v>2463</v>
      </c>
      <c r="AV88" s="2347">
        <v>1</v>
      </c>
      <c r="AW88" s="2318" t="s">
        <v>2464</v>
      </c>
      <c r="AX88" s="2318"/>
    </row>
    <row r="89" spans="40:50" ht="18.75">
      <c r="AN89" s="2294"/>
      <c r="AO89" s="1582"/>
      <c r="AP89" s="2317" t="s">
        <v>2465</v>
      </c>
      <c r="AR89" s="2310">
        <v>16</v>
      </c>
      <c r="AS89" s="2318" t="s">
        <v>2466</v>
      </c>
      <c r="AV89" s="2347">
        <v>2</v>
      </c>
      <c r="AW89" s="2318" t="s">
        <v>2467</v>
      </c>
      <c r="AX89" s="2318"/>
    </row>
    <row r="90" spans="40:50" ht="25.5">
      <c r="AN90" s="2294"/>
      <c r="AO90" s="1582"/>
      <c r="AP90" s="2317" t="s">
        <v>2468</v>
      </c>
      <c r="AR90" s="2310"/>
      <c r="AS90" s="1580"/>
      <c r="AV90" s="2347">
        <v>3</v>
      </c>
      <c r="AW90" s="2318" t="s">
        <v>2469</v>
      </c>
      <c r="AX90" s="2318"/>
    </row>
    <row r="91" spans="40:50" ht="18.75">
      <c r="AN91" s="2294"/>
      <c r="AO91" s="1582"/>
      <c r="AP91" s="2317" t="s">
        <v>2470</v>
      </c>
      <c r="AR91" s="2310"/>
      <c r="AS91" s="1580"/>
      <c r="AV91" s="2347">
        <v>4</v>
      </c>
      <c r="AW91" s="2318" t="s">
        <v>2471</v>
      </c>
      <c r="AX91" s="2318"/>
    </row>
    <row r="92" spans="40:50" ht="25.5">
      <c r="AN92" s="2294"/>
      <c r="AO92" s="1582"/>
      <c r="AP92" s="2317" t="s">
        <v>2472</v>
      </c>
      <c r="AR92" s="2310">
        <v>1</v>
      </c>
      <c r="AS92" s="2318" t="s">
        <v>2473</v>
      </c>
      <c r="AV92" s="2310"/>
      <c r="AW92" s="2318"/>
      <c r="AX92" s="2318"/>
    </row>
    <row r="93" spans="40:50" ht="30">
      <c r="AN93" s="2294"/>
      <c r="AO93" s="1582"/>
      <c r="AP93" s="2314" t="s">
        <v>417</v>
      </c>
      <c r="AR93" s="2310">
        <v>2</v>
      </c>
      <c r="AS93" s="2318" t="s">
        <v>2474</v>
      </c>
      <c r="AV93" s="2310"/>
      <c r="AW93" s="2318"/>
      <c r="AX93" s="2318"/>
    </row>
    <row r="94" spans="40:50" ht="18.75">
      <c r="AN94" s="2294"/>
      <c r="AO94" s="1582"/>
      <c r="AP94" s="2317" t="s">
        <v>2475</v>
      </c>
      <c r="AR94" s="2310">
        <v>3</v>
      </c>
      <c r="AS94" s="2318" t="s">
        <v>2476</v>
      </c>
      <c r="AV94" s="2310"/>
      <c r="AW94" s="3809" t="s">
        <v>2477</v>
      </c>
      <c r="AX94" s="3809"/>
    </row>
    <row r="95" spans="40:50" ht="18.75">
      <c r="AN95" s="2294"/>
      <c r="AO95" s="1582"/>
      <c r="AP95" s="2317" t="s">
        <v>2478</v>
      </c>
      <c r="AR95" s="2310">
        <v>4</v>
      </c>
      <c r="AS95" s="2318" t="s">
        <v>2479</v>
      </c>
      <c r="AV95" s="2310"/>
      <c r="AW95" s="3809"/>
      <c r="AX95" s="3809"/>
    </row>
    <row r="96" spans="40:50" ht="18.75">
      <c r="AN96" s="2294"/>
      <c r="AO96" s="1582"/>
      <c r="AP96" s="2317" t="s">
        <v>2480</v>
      </c>
      <c r="AR96" s="2310">
        <v>5</v>
      </c>
      <c r="AS96" s="2318" t="s">
        <v>2481</v>
      </c>
      <c r="AV96" s="2310"/>
      <c r="AW96" s="3809" t="s">
        <v>2482</v>
      </c>
      <c r="AX96" s="3809"/>
    </row>
    <row r="97" spans="40:50" ht="18.75">
      <c r="AN97" s="2294"/>
      <c r="AO97" s="1582"/>
      <c r="AP97" s="2317" t="s">
        <v>2483</v>
      </c>
      <c r="AR97" s="2310">
        <v>6</v>
      </c>
      <c r="AS97" s="2318" t="s">
        <v>2484</v>
      </c>
      <c r="AV97" s="2310"/>
      <c r="AW97" s="3809"/>
      <c r="AX97" s="3809"/>
    </row>
    <row r="98" spans="40:50" ht="30">
      <c r="AN98" s="2294"/>
      <c r="AO98" s="1582"/>
      <c r="AP98" s="2314" t="s">
        <v>485</v>
      </c>
      <c r="AR98" s="2310">
        <v>7</v>
      </c>
      <c r="AS98" s="2318" t="s">
        <v>2485</v>
      </c>
      <c r="AV98" s="2310"/>
      <c r="AW98" s="3809"/>
      <c r="AX98" s="3809"/>
    </row>
    <row r="99" spans="40:50" ht="18.75">
      <c r="AN99" s="2294"/>
      <c r="AO99" s="1582"/>
      <c r="AP99" s="2317" t="s">
        <v>2486</v>
      </c>
      <c r="AR99" s="2310">
        <v>8</v>
      </c>
      <c r="AS99" s="2318" t="s">
        <v>2487</v>
      </c>
      <c r="AV99" s="2310"/>
      <c r="AW99" s="2349" t="s">
        <v>2488</v>
      </c>
      <c r="AX99" s="2318"/>
    </row>
    <row r="100" spans="40:50" ht="30">
      <c r="AN100" s="2294"/>
      <c r="AO100" s="1582"/>
      <c r="AP100" s="2314" t="s">
        <v>420</v>
      </c>
      <c r="AR100" s="2310">
        <v>9</v>
      </c>
      <c r="AS100" s="2318" t="s">
        <v>2489</v>
      </c>
      <c r="AV100" s="2310"/>
      <c r="AW100" s="3807" t="s">
        <v>2490</v>
      </c>
      <c r="AX100" s="3807"/>
    </row>
    <row r="101" spans="40:50" ht="18.75">
      <c r="AN101" s="2294"/>
      <c r="AO101" s="1582"/>
      <c r="AP101" s="2317" t="s">
        <v>2491</v>
      </c>
      <c r="AR101" s="2310">
        <v>10</v>
      </c>
      <c r="AS101" s="2318" t="s">
        <v>2492</v>
      </c>
      <c r="AV101" s="2310"/>
      <c r="AW101" s="3807" t="s">
        <v>2493</v>
      </c>
      <c r="AX101" s="3807"/>
    </row>
    <row r="102" spans="40:50" ht="18.75">
      <c r="AN102" s="2294"/>
      <c r="AO102" s="1582"/>
      <c r="AP102" s="1582"/>
      <c r="AR102" s="2310">
        <v>11</v>
      </c>
      <c r="AS102" s="2318" t="s">
        <v>2494</v>
      </c>
      <c r="AV102" s="2310"/>
      <c r="AW102" s="3807" t="s">
        <v>2495</v>
      </c>
      <c r="AX102" s="3807"/>
    </row>
    <row r="103" spans="40:50" ht="18.75">
      <c r="AN103" s="2294"/>
      <c r="AO103" s="1582"/>
      <c r="AP103" s="2317" t="s">
        <v>2496</v>
      </c>
      <c r="AR103" s="2310">
        <v>12</v>
      </c>
      <c r="AS103" s="2318" t="s">
        <v>2497</v>
      </c>
      <c r="AV103" s="2310"/>
      <c r="AW103" s="2318"/>
      <c r="AX103" s="2318"/>
    </row>
    <row r="104" spans="40:50" ht="18.75">
      <c r="AN104" s="2294"/>
      <c r="AO104" s="1582"/>
      <c r="AP104" s="2317" t="s">
        <v>2498</v>
      </c>
      <c r="AR104" s="2310">
        <v>13</v>
      </c>
      <c r="AS104" s="2318" t="s">
        <v>2499</v>
      </c>
    </row>
    <row r="105" spans="40:50" ht="18.75">
      <c r="AN105" s="2294"/>
      <c r="AO105" s="1582"/>
      <c r="AP105" s="2324" t="s">
        <v>2500</v>
      </c>
      <c r="AR105" s="2310">
        <v>14</v>
      </c>
      <c r="AS105" s="2318" t="s">
        <v>2501</v>
      </c>
    </row>
    <row r="106" spans="40:50" ht="18.75">
      <c r="AN106" s="2294"/>
      <c r="AO106" s="1582"/>
      <c r="AP106" s="2324" t="s">
        <v>2502</v>
      </c>
      <c r="AR106" s="2310">
        <v>15</v>
      </c>
      <c r="AS106" s="2318" t="s">
        <v>2503</v>
      </c>
    </row>
    <row r="107" spans="40:50" ht="30">
      <c r="AN107" s="2294"/>
      <c r="AO107" s="1582"/>
      <c r="AP107" s="2314" t="s">
        <v>579</v>
      </c>
      <c r="AR107" s="2310"/>
      <c r="AS107" s="2318"/>
    </row>
    <row r="108" spans="40:50" ht="18.75">
      <c r="AN108" s="2294"/>
      <c r="AO108" s="1582"/>
      <c r="AP108" s="2317" t="s">
        <v>2504</v>
      </c>
      <c r="AR108" s="2310"/>
      <c r="AS108" s="1580"/>
    </row>
    <row r="109" spans="40:50" ht="30">
      <c r="AN109" s="2294"/>
      <c r="AO109" s="1582"/>
      <c r="AP109" s="2314" t="s">
        <v>691</v>
      </c>
      <c r="AR109" s="2310">
        <v>1</v>
      </c>
      <c r="AS109" s="2318" t="s">
        <v>2505</v>
      </c>
    </row>
    <row r="110" spans="40:50" ht="18.75">
      <c r="AN110" s="2294"/>
      <c r="AO110" s="1582"/>
      <c r="AP110" s="2317" t="s">
        <v>2506</v>
      </c>
      <c r="AR110" s="2310">
        <v>2</v>
      </c>
      <c r="AS110" s="2318" t="s">
        <v>2507</v>
      </c>
    </row>
    <row r="111" spans="40:50" ht="18.75">
      <c r="AN111" s="2294"/>
      <c r="AO111" s="1582"/>
      <c r="AP111" s="2317" t="s">
        <v>2508</v>
      </c>
      <c r="AR111" s="2310">
        <v>3</v>
      </c>
      <c r="AS111" s="2318" t="s">
        <v>2509</v>
      </c>
    </row>
    <row r="112" spans="40:50" ht="18.75">
      <c r="AN112" s="2294"/>
      <c r="AO112" s="1582"/>
      <c r="AP112" s="1582"/>
      <c r="AR112" s="2310">
        <v>4</v>
      </c>
      <c r="AS112" s="2318" t="s">
        <v>2510</v>
      </c>
    </row>
    <row r="113" spans="40:45" ht="18.75">
      <c r="AN113" s="2294"/>
      <c r="AO113" s="1582"/>
      <c r="AP113" s="1582"/>
      <c r="AR113" s="2310">
        <v>5</v>
      </c>
      <c r="AS113" s="2318" t="s">
        <v>2511</v>
      </c>
    </row>
    <row r="114" spans="40:45" ht="18.75">
      <c r="AN114" s="2294"/>
      <c r="AO114" s="2309" t="s">
        <v>1536</v>
      </c>
      <c r="AP114" s="2350" t="s">
        <v>2512</v>
      </c>
      <c r="AR114" s="2310">
        <v>6</v>
      </c>
      <c r="AS114" s="2318" t="s">
        <v>2513</v>
      </c>
    </row>
    <row r="115" spans="40:45" ht="18.75">
      <c r="AN115" s="2294"/>
      <c r="AO115" s="2351"/>
      <c r="AP115" s="2350"/>
      <c r="AR115" s="2310">
        <v>7</v>
      </c>
      <c r="AS115" s="2318" t="s">
        <v>2514</v>
      </c>
    </row>
    <row r="116" spans="40:45" ht="18.75">
      <c r="AN116" s="2294"/>
      <c r="AO116" s="2309" t="s">
        <v>1536</v>
      </c>
      <c r="AP116" s="2350" t="s">
        <v>2515</v>
      </c>
      <c r="AR116" s="2310">
        <v>8</v>
      </c>
      <c r="AS116" s="2318" t="s">
        <v>2516</v>
      </c>
    </row>
    <row r="117" spans="40:45" ht="18.75">
      <c r="AN117" s="2294"/>
      <c r="AP117" s="1582"/>
      <c r="AR117" s="2310"/>
      <c r="AS117" s="1580"/>
    </row>
    <row r="118" spans="40:45" ht="18.75">
      <c r="AN118" s="2294"/>
      <c r="AO118" s="2309" t="s">
        <v>1536</v>
      </c>
      <c r="AP118" s="2350" t="s">
        <v>2517</v>
      </c>
      <c r="AR118" s="2310"/>
      <c r="AS118" s="1580"/>
    </row>
    <row r="119" spans="40:45" ht="18.75">
      <c r="AN119" s="2294"/>
      <c r="AR119" s="2310">
        <v>1</v>
      </c>
      <c r="AS119" s="2318" t="s">
        <v>2518</v>
      </c>
    </row>
    <row r="120" spans="40:45" ht="18.75">
      <c r="AN120" s="2294"/>
      <c r="AO120" s="2309" t="s">
        <v>1536</v>
      </c>
      <c r="AP120" s="2350" t="s">
        <v>2519</v>
      </c>
      <c r="AR120" s="2310">
        <v>2</v>
      </c>
      <c r="AS120" s="2318" t="s">
        <v>2520</v>
      </c>
    </row>
    <row r="121" spans="40:45" ht="18.75">
      <c r="AN121" s="2294"/>
      <c r="AR121" s="2310">
        <v>3</v>
      </c>
      <c r="AS121" s="2318" t="s">
        <v>2521</v>
      </c>
    </row>
    <row r="122" spans="40:45" ht="18.75">
      <c r="AN122" s="2294"/>
      <c r="AO122" s="2309" t="s">
        <v>1536</v>
      </c>
      <c r="AP122" s="2350" t="s">
        <v>2522</v>
      </c>
      <c r="AR122" s="2310">
        <v>4</v>
      </c>
      <c r="AS122" s="2318" t="s">
        <v>2523</v>
      </c>
    </row>
    <row r="123" spans="40:45" ht="18.75">
      <c r="AN123" s="2294"/>
      <c r="AR123" s="2310">
        <v>5</v>
      </c>
      <c r="AS123" s="2318" t="s">
        <v>2524</v>
      </c>
    </row>
    <row r="124" spans="40:45" ht="18.75">
      <c r="AN124" s="2294"/>
      <c r="AR124" s="2310">
        <v>6</v>
      </c>
      <c r="AS124" s="2318" t="s">
        <v>2525</v>
      </c>
    </row>
    <row r="125" spans="40:45" ht="18.75">
      <c r="AR125" s="2310">
        <v>7</v>
      </c>
      <c r="AS125" s="2318" t="s">
        <v>2526</v>
      </c>
    </row>
    <row r="126" spans="40:45" ht="18.75">
      <c r="AR126" s="2310"/>
      <c r="AS126" s="1580"/>
    </row>
    <row r="127" spans="40:45" ht="18.75">
      <c r="AR127" s="2310"/>
      <c r="AS127" s="1580"/>
    </row>
    <row r="128" spans="40:45" ht="18.75">
      <c r="AR128" s="2310">
        <v>1</v>
      </c>
      <c r="AS128" s="2318" t="s">
        <v>2527</v>
      </c>
    </row>
    <row r="129" spans="44:45" ht="18.75">
      <c r="AR129" s="2310">
        <v>2</v>
      </c>
      <c r="AS129" s="2318" t="s">
        <v>2528</v>
      </c>
    </row>
    <row r="130" spans="44:45" ht="18.75">
      <c r="AR130" s="2310">
        <v>3</v>
      </c>
      <c r="AS130" s="2318" t="s">
        <v>2529</v>
      </c>
    </row>
    <row r="131" spans="44:45" ht="18.75">
      <c r="AR131" s="2310">
        <v>4</v>
      </c>
      <c r="AS131" s="2318" t="s">
        <v>2530</v>
      </c>
    </row>
  </sheetData>
  <mergeCells count="39">
    <mergeCell ref="AW19:AX20"/>
    <mergeCell ref="W2:AM2"/>
    <mergeCell ref="B3:J3"/>
    <mergeCell ref="L3:T3"/>
    <mergeCell ref="AR3:AT3"/>
    <mergeCell ref="AV3:AX3"/>
    <mergeCell ref="AR4:AT4"/>
    <mergeCell ref="AV4:AX4"/>
    <mergeCell ref="AS5:AT5"/>
    <mergeCell ref="AW5:AX6"/>
    <mergeCell ref="AW11:AX12"/>
    <mergeCell ref="AW15:AX16"/>
    <mergeCell ref="AW17:AX18"/>
    <mergeCell ref="AS23:AT24"/>
    <mergeCell ref="AS25:AT26"/>
    <mergeCell ref="AV27:AV28"/>
    <mergeCell ref="AW27:AX28"/>
    <mergeCell ref="AV31:AV32"/>
    <mergeCell ref="AW31:AX32"/>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W102:AX102"/>
    <mergeCell ref="AW83:AX84"/>
    <mergeCell ref="AW85:AX86"/>
    <mergeCell ref="AW94:AX95"/>
    <mergeCell ref="AW96:AX98"/>
    <mergeCell ref="AW100:AX100"/>
    <mergeCell ref="AW101:AX101"/>
  </mergeCells>
  <hyperlinks>
    <hyperlink ref="AP4" r:id="rId1" xr:uid="{7808FBAA-B735-4921-8187-DDFE863CC0A8}"/>
    <hyperlink ref="AP114" r:id="rId2" xr:uid="{E29CFD9F-C7DF-4C7A-B48A-EB37F45E785A}"/>
    <hyperlink ref="AP116" r:id="rId3" xr:uid="{9FBEDC0E-DBD5-4F1C-9848-F2B866143293}"/>
    <hyperlink ref="AP118" r:id="rId4" xr:uid="{D855C09D-4607-43EF-AB9C-159FF6232AF2}"/>
    <hyperlink ref="AP120" r:id="rId5" xr:uid="{2F5BE6E2-7093-491E-9254-F634CF2C5A05}"/>
    <hyperlink ref="AP122" r:id="rId6" xr:uid="{4AB69C91-91B3-4081-80A6-0722B04D6F90}"/>
    <hyperlink ref="X68" r:id="rId7" xr:uid="{A1566B7B-EC6D-4446-885C-604DA5A57970}"/>
    <hyperlink ref="X66" r:id="rId8" xr:uid="{46818187-6DE7-48CB-AD6C-1AFE68F945A0}"/>
    <hyperlink ref="X67" r:id="rId9" xr:uid="{090F5AA3-B719-4FF3-A76F-B78A53345BA1}"/>
    <hyperlink ref="AS23:AT24" r:id="rId10" display="source : Fiches techniques de cuisine Annette et Jean Pierre DOMERGUES" xr:uid="{ECDC21B8-8B94-420C-BCC5-D47C2BA8F734}"/>
    <hyperlink ref="AW99" r:id="rId11" xr:uid="{4A309090-07CC-498B-9705-22F72C11BF99}"/>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25B0-8372-4AB9-81F4-7677951676A9}">
  <dimension ref="A1:CM174"/>
  <sheetViews>
    <sheetView topLeftCell="A10" zoomScale="75" zoomScaleNormal="75" workbookViewId="0">
      <selection activeCell="AC9" sqref="AC9"/>
    </sheetView>
  </sheetViews>
  <sheetFormatPr baseColWidth="10" defaultRowHeight="12.75"/>
  <cols>
    <col min="1" max="1" width="1.85546875" style="89" customWidth="1"/>
    <col min="2" max="2" width="12.7109375" style="89" customWidth="1"/>
    <col min="3" max="3" width="3.28515625" style="89" customWidth="1"/>
    <col min="4" max="5" width="12.7109375" style="89" customWidth="1"/>
    <col min="6" max="6" width="3.28515625" style="89" customWidth="1"/>
    <col min="7" max="8" width="12.7109375" style="89" customWidth="1"/>
    <col min="9" max="9" width="3.28515625" style="89" customWidth="1"/>
    <col min="10" max="10" width="19.28515625" style="89" customWidth="1"/>
    <col min="11" max="11" width="12.7109375" style="89" customWidth="1"/>
    <col min="12" max="12" width="3.28515625" style="89" customWidth="1"/>
    <col min="13" max="13" width="21" style="89" customWidth="1"/>
    <col min="14" max="14" width="3" style="89" customWidth="1"/>
    <col min="15" max="15" width="12.7109375" style="89" customWidth="1"/>
    <col min="16" max="16" width="3.28515625" style="89" customWidth="1"/>
    <col min="17" max="17" width="13.5703125" style="89" customWidth="1"/>
    <col min="18" max="18" width="12.7109375" style="89" customWidth="1"/>
    <col min="19" max="19" width="3.28515625" style="89" customWidth="1"/>
    <col min="20" max="20" width="13.42578125" style="89" customWidth="1"/>
    <col min="21" max="21" width="12.7109375" style="89" customWidth="1"/>
    <col min="22" max="22" width="3.28515625" style="89" customWidth="1"/>
    <col min="23" max="23" width="19.7109375" style="89" customWidth="1"/>
    <col min="24" max="24" width="11.42578125" style="89" customWidth="1"/>
    <col min="25" max="25" width="3.28515625" style="89" customWidth="1"/>
    <col min="26" max="26" width="21.7109375" style="89" customWidth="1"/>
    <col min="27" max="27" width="3" style="89" customWidth="1"/>
    <col min="28" max="29" width="11.42578125" style="89"/>
    <col min="30" max="30" width="27.28515625" style="807" customWidth="1"/>
    <col min="31" max="31" width="9.7109375" style="807" customWidth="1"/>
    <col min="32" max="32" width="1.42578125" style="807" customWidth="1"/>
    <col min="33" max="33" width="9.7109375" style="807" customWidth="1"/>
    <col min="34" max="34" width="1.42578125" style="807" customWidth="1"/>
    <col min="35" max="35" width="9.7109375" style="807" customWidth="1"/>
    <col min="36" max="36" width="1.42578125" style="807" customWidth="1"/>
    <col min="37" max="37" width="9.7109375" style="807" customWidth="1"/>
    <col min="38" max="38" width="1.42578125" style="807" customWidth="1"/>
    <col min="39" max="39" width="9.7109375" style="807" customWidth="1"/>
    <col min="40" max="40" width="1.42578125" style="807" customWidth="1"/>
    <col min="41" max="41" width="9.7109375" style="807" customWidth="1"/>
    <col min="42" max="42" width="1.42578125" style="807" customWidth="1"/>
    <col min="43" max="43" width="9.7109375" style="807" customWidth="1"/>
    <col min="44" max="44" width="1.42578125" style="807" customWidth="1"/>
    <col min="45" max="45" width="9.7109375" style="807" customWidth="1"/>
    <col min="46" max="46" width="1.42578125" style="807" customWidth="1"/>
    <col min="47" max="47" width="9.7109375" style="807" customWidth="1"/>
    <col min="48" max="48" width="1.42578125" style="807" customWidth="1"/>
    <col min="49" max="49" width="9.7109375" style="807" customWidth="1"/>
    <col min="50" max="50" width="1.42578125" style="807" customWidth="1"/>
    <col min="51" max="51" width="9.7109375" style="807" customWidth="1"/>
    <col min="52" max="52" width="1.42578125" style="807" customWidth="1"/>
    <col min="53" max="53" width="9.7109375" style="807" customWidth="1"/>
    <col min="54" max="54" width="1.42578125" style="807" customWidth="1"/>
    <col min="55" max="55" width="11.42578125" style="807"/>
    <col min="56" max="56" width="32.7109375" style="807" customWidth="1"/>
    <col min="57" max="58" width="11.42578125" style="807"/>
    <col min="59" max="59" width="4" style="807" customWidth="1"/>
    <col min="60" max="61" width="11.42578125" style="807"/>
    <col min="62" max="62" width="4" style="807" customWidth="1"/>
    <col min="63" max="64" width="11.42578125" style="807"/>
    <col min="65" max="65" width="4" style="807" customWidth="1"/>
    <col min="66" max="67" width="11.42578125" style="807"/>
    <col min="68" max="68" width="4" style="807" customWidth="1"/>
    <col min="69" max="70" width="11.42578125" style="807"/>
    <col min="71" max="71" width="4" style="807" customWidth="1"/>
    <col min="72" max="73" width="11.42578125" style="807"/>
    <col min="74" max="74" width="4" style="807" customWidth="1"/>
    <col min="75" max="76" width="11.42578125" style="807"/>
    <col min="77" max="77" width="4" style="807" customWidth="1"/>
    <col min="78" max="79" width="11.42578125" style="807"/>
    <col min="80" max="80" width="4" style="807" customWidth="1"/>
    <col min="81" max="82" width="11.42578125" style="807"/>
    <col min="83" max="83" width="4" style="807" customWidth="1"/>
    <col min="84" max="85" width="11.42578125" style="807"/>
    <col min="86" max="86" width="4" style="807" customWidth="1"/>
    <col min="87" max="88" width="11.42578125" style="807"/>
    <col min="89" max="89" width="4" style="807" customWidth="1"/>
    <col min="90" max="91" width="11.42578125" style="807"/>
    <col min="92" max="16384" width="11.42578125" style="88"/>
  </cols>
  <sheetData>
    <row r="1" spans="1:91" s="1580" customFormat="1" ht="15">
      <c r="A1" s="87"/>
      <c r="B1" s="87"/>
      <c r="C1" s="87"/>
      <c r="D1" s="87"/>
      <c r="E1" s="87"/>
      <c r="F1" s="87"/>
      <c r="G1" s="87"/>
      <c r="H1" s="87"/>
      <c r="I1" s="87"/>
      <c r="J1" s="87"/>
      <c r="K1" s="87"/>
      <c r="L1" s="87"/>
      <c r="M1" s="87"/>
      <c r="N1" s="87"/>
      <c r="O1" s="87"/>
      <c r="P1" s="87"/>
      <c r="Q1" s="87"/>
      <c r="R1" s="87"/>
      <c r="S1" s="87"/>
      <c r="T1" s="87"/>
      <c r="U1" s="87"/>
      <c r="V1" s="87"/>
      <c r="W1" s="87"/>
      <c r="X1" s="87"/>
      <c r="Y1" s="87"/>
      <c r="Z1" s="87"/>
    </row>
    <row r="2" spans="1:91" s="1580" customFormat="1" ht="26.25">
      <c r="A2" s="1540"/>
      <c r="B2" s="1540"/>
      <c r="C2" s="1540"/>
      <c r="D2" s="1540"/>
      <c r="E2" s="1540"/>
      <c r="F2" s="1540"/>
      <c r="G2" s="1540"/>
      <c r="H2" s="1540"/>
      <c r="I2" s="1540"/>
      <c r="J2" s="1540"/>
      <c r="K2" s="1540"/>
      <c r="L2" s="1540"/>
      <c r="M2" s="1540"/>
      <c r="N2" s="1540"/>
      <c r="O2" s="1540"/>
      <c r="P2" s="1540"/>
      <c r="Q2" s="1540"/>
      <c r="R2" s="1540"/>
      <c r="S2" s="1540"/>
      <c r="T2" s="1540"/>
      <c r="U2" s="2352" t="s">
        <v>1643</v>
      </c>
      <c r="V2" s="87"/>
      <c r="W2" s="87"/>
      <c r="X2" s="87"/>
      <c r="Y2" s="87"/>
      <c r="Z2" s="904"/>
    </row>
    <row r="3" spans="1:91" s="1580" customFormat="1" ht="26.25">
      <c r="A3" s="87"/>
      <c r="B3" s="87"/>
      <c r="C3" s="87"/>
      <c r="D3" s="87"/>
      <c r="E3" s="87"/>
      <c r="F3" s="87"/>
      <c r="G3" s="87"/>
      <c r="H3" s="87"/>
      <c r="I3" s="87"/>
      <c r="J3" s="87"/>
      <c r="K3" s="87"/>
      <c r="L3" s="87"/>
      <c r="M3" s="87"/>
      <c r="N3" s="87"/>
      <c r="O3" s="87"/>
      <c r="P3" s="87"/>
      <c r="Q3" s="87"/>
      <c r="R3" s="87"/>
      <c r="S3" s="87"/>
      <c r="T3" s="87"/>
      <c r="U3" s="2352" t="s">
        <v>864</v>
      </c>
      <c r="V3" s="87"/>
      <c r="W3" s="87"/>
      <c r="X3" s="87"/>
      <c r="Y3" s="87"/>
      <c r="Z3" s="904"/>
    </row>
    <row r="4" spans="1:91" s="1580" customFormat="1" ht="15">
      <c r="A4" s="87"/>
      <c r="B4" s="87"/>
      <c r="C4" s="87"/>
      <c r="D4" s="87"/>
      <c r="E4" s="87"/>
      <c r="F4" s="87"/>
      <c r="G4" s="87"/>
      <c r="H4" s="87"/>
      <c r="I4" s="87"/>
      <c r="J4" s="87"/>
      <c r="K4" s="87"/>
      <c r="L4" s="87"/>
      <c r="M4" s="87"/>
      <c r="N4" s="87"/>
      <c r="O4" s="87"/>
      <c r="P4" s="87"/>
      <c r="Q4" s="87"/>
      <c r="R4" s="87"/>
      <c r="S4" s="87"/>
      <c r="T4" s="87"/>
      <c r="U4" s="87"/>
      <c r="V4" s="87"/>
      <c r="W4" s="87"/>
      <c r="X4" s="87"/>
      <c r="Y4" s="87"/>
      <c r="Z4" s="87"/>
    </row>
    <row r="6" spans="1:91" ht="42">
      <c r="A6" s="2353">
        <v>0</v>
      </c>
      <c r="B6" s="2354" t="s">
        <v>2531</v>
      </c>
      <c r="C6" s="2355"/>
      <c r="D6" s="2356"/>
      <c r="E6" s="2357"/>
      <c r="F6" s="2357"/>
      <c r="G6" s="2357"/>
      <c r="H6" s="2357"/>
      <c r="I6" s="2357"/>
      <c r="J6" s="2357"/>
      <c r="K6" s="2357"/>
      <c r="L6" s="2357"/>
      <c r="M6" s="2357"/>
      <c r="N6" s="2357"/>
      <c r="O6" s="2357"/>
      <c r="P6" s="2357"/>
      <c r="Q6" s="2357"/>
      <c r="R6" s="2357"/>
      <c r="S6" s="2357"/>
      <c r="T6" s="2357"/>
      <c r="U6" s="2357"/>
      <c r="V6" s="2357"/>
      <c r="W6" s="2357"/>
      <c r="X6" s="2357"/>
      <c r="Y6" s="2357"/>
      <c r="Z6" s="2358"/>
      <c r="AB6" s="2353"/>
      <c r="AC6" s="2353"/>
    </row>
    <row r="7" spans="1:91">
      <c r="B7" s="2359" t="str">
        <f ca="1">CELL("nomfichier")</f>
        <v>D:\Données\1.UPRT\0-UPRT.fait\uprt-php\www\mesimages\fichiers-uprt\ff-fiches-fabrication\ff-fiches-fabrication-maj-08-2020\[ff-5-A.collectivite-conditionnement-au-poids.xlsx]complément</v>
      </c>
      <c r="C7" s="2359"/>
      <c r="D7" s="2359"/>
      <c r="E7" s="2359"/>
      <c r="F7" s="2359"/>
      <c r="G7" s="2359"/>
      <c r="H7" s="2359"/>
      <c r="I7" s="2359"/>
      <c r="J7" s="2359"/>
      <c r="K7" s="2359"/>
      <c r="L7" s="2359"/>
      <c r="M7" s="2359"/>
      <c r="N7" s="2359"/>
      <c r="O7" s="2359"/>
      <c r="P7" s="2359"/>
      <c r="Q7" s="2359"/>
      <c r="R7" s="2359"/>
      <c r="S7" s="2359"/>
      <c r="T7" s="2359"/>
      <c r="U7" s="2359"/>
      <c r="V7" s="2359"/>
      <c r="W7" s="2359"/>
      <c r="X7" s="2359"/>
      <c r="Y7" s="2359"/>
      <c r="Z7" s="2359"/>
    </row>
    <row r="8" spans="1:91" ht="30">
      <c r="B8" s="2360" t="s">
        <v>2532</v>
      </c>
      <c r="C8" s="2361"/>
      <c r="D8" s="2362" t="s">
        <v>2533</v>
      </c>
      <c r="E8" s="2363" t="s">
        <v>2534</v>
      </c>
      <c r="F8" s="2364"/>
      <c r="G8" s="2364"/>
      <c r="H8" s="2364"/>
      <c r="I8" s="2364"/>
      <c r="J8" s="2364"/>
      <c r="K8" s="2364"/>
      <c r="L8" s="2364"/>
      <c r="M8" s="2365"/>
      <c r="O8" s="2360" t="s">
        <v>2532</v>
      </c>
      <c r="P8" s="2361"/>
      <c r="Q8" s="2362" t="s">
        <v>2533</v>
      </c>
      <c r="R8" s="2366" t="s">
        <v>2535</v>
      </c>
      <c r="S8" s="2367"/>
      <c r="T8" s="2367"/>
      <c r="U8" s="2367"/>
      <c r="V8" s="2367"/>
      <c r="W8" s="2367"/>
      <c r="X8" s="2367"/>
      <c r="Y8" s="2367"/>
      <c r="Z8" s="2368"/>
      <c r="AD8" s="89"/>
      <c r="AE8" s="89"/>
      <c r="AF8" s="89"/>
      <c r="AG8" s="89"/>
      <c r="AH8" s="89"/>
      <c r="AI8" s="89"/>
      <c r="AJ8" s="89"/>
      <c r="AK8" s="89"/>
      <c r="AL8" s="89"/>
      <c r="AM8" s="89"/>
      <c r="AN8" s="89"/>
      <c r="AO8" s="89"/>
      <c r="AP8" s="89"/>
      <c r="AQ8" s="89"/>
      <c r="AR8" s="89"/>
      <c r="AS8" s="89"/>
      <c r="AT8" s="89"/>
      <c r="AU8" s="89"/>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row>
    <row r="9" spans="1:91" ht="30">
      <c r="B9" s="2369">
        <v>45</v>
      </c>
      <c r="C9" s="2370" t="s">
        <v>2536</v>
      </c>
      <c r="D9" s="2371">
        <f>B9</f>
        <v>45</v>
      </c>
      <c r="E9" s="2372" t="s">
        <v>2537</v>
      </c>
      <c r="F9" s="2372"/>
      <c r="G9" s="2373"/>
      <c r="H9" s="2373"/>
      <c r="I9" s="2373"/>
      <c r="J9" s="2373"/>
      <c r="K9" s="2373"/>
      <c r="L9" s="2373"/>
      <c r="M9" s="2374"/>
      <c r="O9" s="2369" t="s">
        <v>2538</v>
      </c>
      <c r="P9" s="2370" t="s">
        <v>2536</v>
      </c>
      <c r="Q9" s="2375" t="str">
        <f>O9</f>
        <v>Aa</v>
      </c>
      <c r="R9" s="2376" t="s">
        <v>2537</v>
      </c>
      <c r="S9" s="2376"/>
      <c r="T9" s="2376"/>
      <c r="U9" s="2376"/>
      <c r="V9" s="2376"/>
      <c r="W9" s="2376"/>
      <c r="X9" s="2376"/>
      <c r="Y9" s="2376"/>
      <c r="Z9" s="2377"/>
      <c r="AC9" s="1623"/>
    </row>
    <row r="10" spans="1:91" ht="30">
      <c r="B10" s="2378"/>
      <c r="M10" s="2379"/>
      <c r="O10" s="2378"/>
      <c r="Z10" s="2379"/>
      <c r="AC10" s="1623"/>
      <c r="AD10" s="2380" t="s">
        <v>2539</v>
      </c>
      <c r="BE10" s="2381" t="s">
        <v>2539</v>
      </c>
    </row>
    <row r="11" spans="1:91" ht="20.25">
      <c r="B11" s="2382" t="s">
        <v>2540</v>
      </c>
      <c r="C11" s="3824" t="s">
        <v>2541</v>
      </c>
      <c r="D11" s="3825"/>
      <c r="E11" s="2383" t="s">
        <v>2542</v>
      </c>
      <c r="F11" s="3824" t="s">
        <v>2541</v>
      </c>
      <c r="G11" s="3825"/>
      <c r="H11" s="2383" t="s">
        <v>2543</v>
      </c>
      <c r="I11" s="3824" t="s">
        <v>2541</v>
      </c>
      <c r="J11" s="3825"/>
      <c r="K11" s="2383" t="s">
        <v>2544</v>
      </c>
      <c r="L11" s="3824" t="s">
        <v>2541</v>
      </c>
      <c r="M11" s="3826"/>
      <c r="O11" s="2382" t="s">
        <v>2540</v>
      </c>
      <c r="P11" s="3827" t="s">
        <v>2541</v>
      </c>
      <c r="Q11" s="3828"/>
      <c r="R11" s="2383" t="s">
        <v>2542</v>
      </c>
      <c r="S11" s="3827" t="s">
        <v>2541</v>
      </c>
      <c r="T11" s="3828"/>
      <c r="U11" s="2383" t="s">
        <v>2543</v>
      </c>
      <c r="V11" s="3827" t="s">
        <v>2541</v>
      </c>
      <c r="W11" s="3828"/>
      <c r="X11" s="2383" t="s">
        <v>2544</v>
      </c>
      <c r="Y11" s="3827" t="s">
        <v>2541</v>
      </c>
      <c r="Z11" s="3829"/>
      <c r="AC11" s="1623"/>
    </row>
    <row r="12" spans="1:91" ht="44.25">
      <c r="A12" s="1623"/>
      <c r="B12" s="2384" t="s">
        <v>10</v>
      </c>
      <c r="C12" s="2385" t="s">
        <v>2536</v>
      </c>
      <c r="D12" s="2386" t="s">
        <v>10</v>
      </c>
      <c r="E12" s="2387" t="s">
        <v>2545</v>
      </c>
      <c r="F12" s="2385" t="s">
        <v>2536</v>
      </c>
      <c r="G12" s="2388" t="s">
        <v>2545</v>
      </c>
      <c r="H12" s="2389">
        <v>1</v>
      </c>
      <c r="I12" s="2385" t="s">
        <v>2536</v>
      </c>
      <c r="J12" s="2386">
        <v>1</v>
      </c>
      <c r="K12" s="2389">
        <v>27</v>
      </c>
      <c r="L12" s="2385" t="s">
        <v>2536</v>
      </c>
      <c r="M12" s="2390">
        <v>27</v>
      </c>
      <c r="N12" s="1623"/>
      <c r="O12" s="2384" t="s">
        <v>10</v>
      </c>
      <c r="P12" s="2385" t="s">
        <v>2536</v>
      </c>
      <c r="Q12" s="2391" t="s">
        <v>10</v>
      </c>
      <c r="R12" s="2387" t="s">
        <v>2545</v>
      </c>
      <c r="S12" s="2385" t="s">
        <v>2536</v>
      </c>
      <c r="T12" s="2392" t="s">
        <v>2545</v>
      </c>
      <c r="U12" s="2389">
        <v>1</v>
      </c>
      <c r="V12" s="2385" t="s">
        <v>2536</v>
      </c>
      <c r="W12" s="2391">
        <v>1</v>
      </c>
      <c r="X12" s="2389">
        <v>27</v>
      </c>
      <c r="Y12" s="2385" t="s">
        <v>2536</v>
      </c>
      <c r="Z12" s="2393">
        <v>27</v>
      </c>
      <c r="AA12" s="1623"/>
      <c r="AB12" s="1623"/>
      <c r="AC12" s="1623"/>
      <c r="AD12" s="2394" t="s">
        <v>2546</v>
      </c>
      <c r="AE12" s="2395" t="s">
        <v>2547</v>
      </c>
      <c r="AF12" s="2396"/>
      <c r="AG12" s="2395" t="s">
        <v>2548</v>
      </c>
      <c r="AH12" s="2396"/>
      <c r="AI12" s="2395" t="s">
        <v>2549</v>
      </c>
      <c r="AJ12" s="2396"/>
      <c r="AK12" s="2395" t="s">
        <v>2550</v>
      </c>
      <c r="AL12" s="2396"/>
      <c r="AM12" s="2395" t="s">
        <v>2551</v>
      </c>
      <c r="AN12" s="2396"/>
      <c r="AO12" s="2395" t="s">
        <v>2552</v>
      </c>
      <c r="AP12" s="2396"/>
      <c r="AQ12" s="2395" t="s">
        <v>2553</v>
      </c>
      <c r="AR12" s="2396"/>
      <c r="AS12" s="2395" t="s">
        <v>2554</v>
      </c>
      <c r="AT12" s="2396"/>
      <c r="AU12" s="2395" t="s">
        <v>2555</v>
      </c>
      <c r="AV12" s="2396"/>
      <c r="AW12" s="2395" t="s">
        <v>2556</v>
      </c>
      <c r="AX12" s="2396"/>
      <c r="AY12" s="2395" t="s">
        <v>2557</v>
      </c>
      <c r="AZ12" s="2396"/>
      <c r="BA12" s="2395" t="s">
        <v>2558</v>
      </c>
      <c r="BD12" s="3847" t="s">
        <v>2559</v>
      </c>
      <c r="BE12" s="2397">
        <v>1</v>
      </c>
      <c r="BF12" s="2398"/>
      <c r="BG12" s="2399"/>
      <c r="BH12" s="2397">
        <v>2</v>
      </c>
      <c r="BI12" s="2398"/>
      <c r="BJ12" s="2399"/>
      <c r="BK12" s="2397">
        <v>3</v>
      </c>
      <c r="BL12" s="2398"/>
      <c r="BM12" s="2399"/>
      <c r="BN12" s="2397">
        <v>4</v>
      </c>
      <c r="BO12" s="2398"/>
      <c r="BP12" s="2399"/>
      <c r="BQ12" s="2397">
        <v>5</v>
      </c>
      <c r="BR12" s="2398"/>
      <c r="BS12" s="2399"/>
      <c r="BT12" s="2397">
        <v>6</v>
      </c>
      <c r="BU12" s="2398"/>
      <c r="BV12" s="2399"/>
      <c r="BW12" s="2397">
        <v>7</v>
      </c>
      <c r="BX12" s="2398"/>
      <c r="BY12" s="2399"/>
      <c r="BZ12" s="2397">
        <v>8</v>
      </c>
      <c r="CA12" s="2398"/>
      <c r="CB12" s="2399"/>
      <c r="CC12" s="2397">
        <v>9</v>
      </c>
      <c r="CD12" s="2398"/>
      <c r="CE12" s="2399"/>
      <c r="CF12" s="2397">
        <v>0</v>
      </c>
      <c r="CG12" s="2398"/>
      <c r="CH12" s="2399"/>
      <c r="CI12" s="2397" t="s">
        <v>2560</v>
      </c>
      <c r="CJ12" s="2398"/>
      <c r="CK12" s="2399"/>
      <c r="CL12" s="2400" t="s">
        <v>2561</v>
      </c>
      <c r="CM12" s="2398"/>
    </row>
    <row r="13" spans="1:91" ht="44.25" customHeight="1">
      <c r="A13" s="1623"/>
      <c r="B13" s="2384" t="s">
        <v>486</v>
      </c>
      <c r="C13" s="2385" t="s">
        <v>2536</v>
      </c>
      <c r="D13" s="2386" t="s">
        <v>486</v>
      </c>
      <c r="E13" s="2387" t="s">
        <v>2562</v>
      </c>
      <c r="F13" s="2385" t="s">
        <v>2536</v>
      </c>
      <c r="G13" s="2388" t="s">
        <v>2562</v>
      </c>
      <c r="H13" s="2389">
        <v>2</v>
      </c>
      <c r="I13" s="2385" t="s">
        <v>2536</v>
      </c>
      <c r="J13" s="2386">
        <v>2</v>
      </c>
      <c r="K13" s="2389">
        <v>28</v>
      </c>
      <c r="L13" s="2385" t="s">
        <v>2536</v>
      </c>
      <c r="M13" s="2390">
        <v>28</v>
      </c>
      <c r="N13" s="1623"/>
      <c r="O13" s="2384" t="s">
        <v>486</v>
      </c>
      <c r="P13" s="2385" t="s">
        <v>2536</v>
      </c>
      <c r="Q13" s="2391" t="s">
        <v>486</v>
      </c>
      <c r="R13" s="2387" t="s">
        <v>2562</v>
      </c>
      <c r="S13" s="2385" t="s">
        <v>2536</v>
      </c>
      <c r="T13" s="2392" t="s">
        <v>2562</v>
      </c>
      <c r="U13" s="2389">
        <v>2</v>
      </c>
      <c r="V13" s="2385" t="s">
        <v>2536</v>
      </c>
      <c r="W13" s="2391">
        <v>2</v>
      </c>
      <c r="X13" s="2389">
        <v>28</v>
      </c>
      <c r="Y13" s="2385" t="s">
        <v>2536</v>
      </c>
      <c r="Z13" s="2393">
        <v>28</v>
      </c>
      <c r="AA13" s="1623"/>
      <c r="AB13" s="1623"/>
      <c r="AC13" s="1623"/>
      <c r="AD13" s="2401"/>
      <c r="AE13" s="2402"/>
      <c r="AF13" s="2402"/>
      <c r="AG13" s="2402"/>
      <c r="AH13" s="2402"/>
      <c r="AI13" s="2402"/>
      <c r="AJ13" s="2402"/>
      <c r="AK13" s="2402"/>
      <c r="AL13" s="2402"/>
      <c r="AM13" s="2402"/>
      <c r="AN13" s="2402"/>
      <c r="AO13" s="2402"/>
      <c r="AP13" s="2402"/>
      <c r="AQ13" s="2402"/>
      <c r="AR13" s="2402"/>
      <c r="AS13" s="2402"/>
      <c r="AT13" s="2402"/>
      <c r="AU13" s="2402"/>
      <c r="AV13" s="2402"/>
      <c r="AW13" s="2402"/>
      <c r="AX13" s="2402"/>
      <c r="AY13" s="2402"/>
      <c r="AZ13" s="2402"/>
      <c r="BA13" s="2402"/>
      <c r="BD13" s="3847"/>
      <c r="BE13" s="2403" t="s">
        <v>815</v>
      </c>
      <c r="BF13" s="2404"/>
      <c r="BG13" s="2399"/>
      <c r="BH13" s="2403" t="s">
        <v>2563</v>
      </c>
      <c r="BI13" s="2404" t="s">
        <v>2564</v>
      </c>
      <c r="BJ13" s="2399"/>
      <c r="BK13" s="2403" t="s">
        <v>811</v>
      </c>
      <c r="BL13" s="2404" t="s">
        <v>812</v>
      </c>
      <c r="BM13" s="2399"/>
      <c r="BN13" s="2405" t="s">
        <v>2565</v>
      </c>
      <c r="BO13" s="2404" t="s">
        <v>2566</v>
      </c>
      <c r="BP13" s="2399"/>
      <c r="BQ13" s="2403" t="s">
        <v>2567</v>
      </c>
      <c r="BR13" s="2404" t="s">
        <v>2568</v>
      </c>
      <c r="BS13" s="2399"/>
      <c r="BT13" s="2405" t="s">
        <v>2569</v>
      </c>
      <c r="BU13" s="2404" t="s">
        <v>2570</v>
      </c>
      <c r="BV13" s="2399"/>
      <c r="BW13" s="2403" t="s">
        <v>2571</v>
      </c>
      <c r="BX13" s="2404" t="s">
        <v>2572</v>
      </c>
      <c r="BY13" s="2399"/>
      <c r="BZ13" s="2403" t="s">
        <v>2573</v>
      </c>
      <c r="CA13" s="2404" t="s">
        <v>2574</v>
      </c>
      <c r="CB13" s="2399"/>
      <c r="CC13" s="2403" t="s">
        <v>2575</v>
      </c>
      <c r="CD13" s="2404" t="s">
        <v>2576</v>
      </c>
      <c r="CE13" s="2399"/>
      <c r="CF13" s="2403" t="s">
        <v>2577</v>
      </c>
      <c r="CG13" s="2404" t="s">
        <v>816</v>
      </c>
      <c r="CH13" s="2399"/>
      <c r="CI13" s="2403" t="s">
        <v>2578</v>
      </c>
      <c r="CJ13" s="2404" t="s">
        <v>2579</v>
      </c>
      <c r="CK13" s="2399"/>
      <c r="CL13" s="2405" t="s">
        <v>2536</v>
      </c>
      <c r="CM13" s="2404" t="s">
        <v>2580</v>
      </c>
    </row>
    <row r="14" spans="1:91" ht="44.25">
      <c r="A14" s="1623"/>
      <c r="B14" s="2384" t="s">
        <v>545</v>
      </c>
      <c r="C14" s="2385" t="s">
        <v>2536</v>
      </c>
      <c r="D14" s="2386" t="s">
        <v>545</v>
      </c>
      <c r="E14" s="2387" t="s">
        <v>2581</v>
      </c>
      <c r="F14" s="2385" t="s">
        <v>2536</v>
      </c>
      <c r="G14" s="2388" t="s">
        <v>2581</v>
      </c>
      <c r="H14" s="2389">
        <v>3</v>
      </c>
      <c r="I14" s="2385" t="s">
        <v>2536</v>
      </c>
      <c r="J14" s="2386">
        <v>3</v>
      </c>
      <c r="K14" s="2389">
        <v>29</v>
      </c>
      <c r="L14" s="2385" t="s">
        <v>2536</v>
      </c>
      <c r="M14" s="2390">
        <v>29</v>
      </c>
      <c r="N14" s="1623"/>
      <c r="O14" s="2384" t="s">
        <v>545</v>
      </c>
      <c r="P14" s="2385" t="s">
        <v>2536</v>
      </c>
      <c r="Q14" s="2391" t="s">
        <v>545</v>
      </c>
      <c r="R14" s="2387" t="s">
        <v>2581</v>
      </c>
      <c r="S14" s="2385" t="s">
        <v>2536</v>
      </c>
      <c r="T14" s="2392" t="s">
        <v>2581</v>
      </c>
      <c r="U14" s="2389">
        <v>3</v>
      </c>
      <c r="V14" s="2385" t="s">
        <v>2536</v>
      </c>
      <c r="W14" s="2391">
        <v>3</v>
      </c>
      <c r="X14" s="2389">
        <v>29</v>
      </c>
      <c r="Y14" s="2385" t="s">
        <v>2536</v>
      </c>
      <c r="Z14" s="2393">
        <v>29</v>
      </c>
      <c r="AA14" s="1623"/>
      <c r="AB14" s="1623"/>
      <c r="AC14" s="1623"/>
      <c r="AD14" s="2394" t="s">
        <v>767</v>
      </c>
      <c r="AE14" s="2406" t="s">
        <v>2582</v>
      </c>
      <c r="AF14" s="2407"/>
      <c r="AG14" s="2406" t="s">
        <v>2583</v>
      </c>
      <c r="AH14" s="2407"/>
      <c r="AI14" s="2406" t="s">
        <v>2584</v>
      </c>
      <c r="AJ14" s="2407"/>
      <c r="AK14" s="2406" t="s">
        <v>2585</v>
      </c>
      <c r="AL14" s="2407"/>
      <c r="AM14" s="2406" t="s">
        <v>819</v>
      </c>
      <c r="AN14" s="2407"/>
      <c r="AO14" s="2406" t="s">
        <v>851</v>
      </c>
      <c r="AP14" s="2407"/>
      <c r="AQ14" s="2406" t="s">
        <v>2586</v>
      </c>
      <c r="AR14" s="2407"/>
      <c r="AS14" s="2406" t="s">
        <v>2587</v>
      </c>
      <c r="AT14" s="2407"/>
      <c r="AU14" s="2406" t="s">
        <v>2588</v>
      </c>
      <c r="AV14" s="2407"/>
      <c r="AW14" s="2406" t="s">
        <v>820</v>
      </c>
      <c r="AX14" s="2407"/>
      <c r="AY14" s="2406" t="s">
        <v>821</v>
      </c>
      <c r="AZ14" s="2407"/>
      <c r="BA14" s="2406" t="s">
        <v>822</v>
      </c>
      <c r="BD14" s="2408"/>
      <c r="BE14" s="2399"/>
      <c r="BF14" s="2399"/>
      <c r="BG14" s="2399"/>
      <c r="BH14" s="2399"/>
      <c r="BI14" s="2399"/>
      <c r="BJ14" s="2399"/>
      <c r="BK14" s="2399"/>
      <c r="BL14" s="2399"/>
      <c r="BM14" s="2399"/>
      <c r="BN14" s="2399"/>
      <c r="BO14" s="2399"/>
      <c r="BP14" s="2399"/>
      <c r="BQ14" s="2399"/>
      <c r="BR14" s="2399"/>
      <c r="BS14" s="2399"/>
      <c r="BT14" s="2399"/>
      <c r="BU14" s="2399"/>
      <c r="BV14" s="2399"/>
      <c r="BW14" s="2399"/>
      <c r="BX14" s="2399"/>
      <c r="BY14" s="2399"/>
      <c r="BZ14" s="2399"/>
      <c r="CA14" s="2399"/>
      <c r="CB14" s="2399"/>
      <c r="CC14" s="2399"/>
      <c r="CD14" s="2399"/>
      <c r="CE14" s="2399"/>
      <c r="CF14" s="2399"/>
      <c r="CG14" s="2399"/>
      <c r="CH14" s="2399"/>
      <c r="CI14" s="2399"/>
      <c r="CJ14" s="2399"/>
      <c r="CK14" s="2399"/>
      <c r="CL14" s="2399"/>
      <c r="CM14" s="2399"/>
    </row>
    <row r="15" spans="1:91" ht="44.25">
      <c r="A15" s="1623"/>
      <c r="B15" s="2384" t="s">
        <v>418</v>
      </c>
      <c r="C15" s="2385" t="s">
        <v>2536</v>
      </c>
      <c r="D15" s="2386" t="s">
        <v>418</v>
      </c>
      <c r="E15" s="2387" t="s">
        <v>2589</v>
      </c>
      <c r="F15" s="2385" t="s">
        <v>2536</v>
      </c>
      <c r="G15" s="2388" t="s">
        <v>2589</v>
      </c>
      <c r="H15" s="2389">
        <v>4</v>
      </c>
      <c r="I15" s="2385" t="s">
        <v>2536</v>
      </c>
      <c r="J15" s="2386">
        <v>4</v>
      </c>
      <c r="K15" s="2389">
        <v>30</v>
      </c>
      <c r="L15" s="2385" t="s">
        <v>2536</v>
      </c>
      <c r="M15" s="2390">
        <v>30</v>
      </c>
      <c r="N15" s="1623"/>
      <c r="O15" s="2384" t="s">
        <v>418</v>
      </c>
      <c r="P15" s="2385" t="s">
        <v>2536</v>
      </c>
      <c r="Q15" s="2391" t="s">
        <v>418</v>
      </c>
      <c r="R15" s="2387" t="s">
        <v>2589</v>
      </c>
      <c r="S15" s="2385" t="s">
        <v>2536</v>
      </c>
      <c r="T15" s="2392" t="s">
        <v>2589</v>
      </c>
      <c r="U15" s="2389">
        <v>4</v>
      </c>
      <c r="V15" s="2385" t="s">
        <v>2536</v>
      </c>
      <c r="W15" s="2391">
        <v>4</v>
      </c>
      <c r="X15" s="2389">
        <v>30</v>
      </c>
      <c r="Y15" s="2385" t="s">
        <v>2536</v>
      </c>
      <c r="Z15" s="2393">
        <v>30</v>
      </c>
      <c r="AA15" s="1623"/>
      <c r="AB15" s="1623"/>
      <c r="AC15" s="1623"/>
      <c r="AD15" s="2401"/>
      <c r="AE15" s="2409"/>
      <c r="AF15" s="2409"/>
      <c r="AG15" s="2409"/>
      <c r="AH15" s="2409"/>
      <c r="AI15" s="2409"/>
      <c r="AJ15" s="2409"/>
      <c r="AK15" s="2409"/>
      <c r="AL15" s="2409"/>
      <c r="AM15" s="2409"/>
      <c r="AN15" s="2409"/>
      <c r="AO15" s="2409"/>
      <c r="AP15" s="2409"/>
      <c r="AQ15" s="2409"/>
      <c r="AR15" s="2409"/>
      <c r="AS15" s="2409"/>
      <c r="AT15" s="2409"/>
      <c r="AU15" s="2409"/>
      <c r="AV15" s="2409"/>
      <c r="AW15" s="2409"/>
      <c r="AX15" s="2409"/>
      <c r="AY15" s="2409"/>
      <c r="AZ15" s="2409"/>
      <c r="BA15" s="2409"/>
      <c r="BD15" s="3840" t="s">
        <v>2590</v>
      </c>
      <c r="BE15" s="2410">
        <v>1</v>
      </c>
      <c r="BF15" s="2411"/>
      <c r="BG15" s="2412"/>
      <c r="BH15" s="2410">
        <v>2</v>
      </c>
      <c r="BI15" s="2411"/>
      <c r="BJ15" s="2412"/>
      <c r="BK15" s="2410">
        <v>3</v>
      </c>
      <c r="BL15" s="2411"/>
      <c r="BM15" s="2412"/>
      <c r="BN15" s="2410">
        <v>4</v>
      </c>
      <c r="BO15" s="2411"/>
      <c r="BP15" s="2412"/>
      <c r="BQ15" s="2410">
        <v>5</v>
      </c>
      <c r="BR15" s="2411"/>
      <c r="BS15" s="2412"/>
      <c r="BT15" s="2410">
        <v>6</v>
      </c>
      <c r="BU15" s="2411"/>
      <c r="BV15" s="2412"/>
      <c r="BW15" s="2410">
        <v>7</v>
      </c>
      <c r="BX15" s="2411"/>
      <c r="BY15" s="2412"/>
      <c r="BZ15" s="2410">
        <v>8</v>
      </c>
      <c r="CA15" s="2411"/>
      <c r="CB15" s="2412"/>
      <c r="CC15" s="2410">
        <v>9</v>
      </c>
      <c r="CD15" s="2411"/>
      <c r="CE15" s="2412"/>
      <c r="CF15" s="2410">
        <v>0</v>
      </c>
      <c r="CG15" s="2411"/>
      <c r="CH15" s="2412"/>
      <c r="CI15" s="2410" t="s">
        <v>2560</v>
      </c>
      <c r="CJ15" s="2411"/>
      <c r="CK15" s="2412"/>
      <c r="CL15" s="2410" t="s">
        <v>2561</v>
      </c>
      <c r="CM15" s="2411"/>
    </row>
    <row r="16" spans="1:91" ht="44.25">
      <c r="A16" s="1623"/>
      <c r="B16" s="2384" t="s">
        <v>416</v>
      </c>
      <c r="C16" s="2385" t="s">
        <v>2536</v>
      </c>
      <c r="D16" s="2386" t="s">
        <v>416</v>
      </c>
      <c r="E16" s="2387" t="s">
        <v>2591</v>
      </c>
      <c r="F16" s="2385" t="s">
        <v>2536</v>
      </c>
      <c r="G16" s="2388" t="s">
        <v>2591</v>
      </c>
      <c r="H16" s="2389">
        <v>5</v>
      </c>
      <c r="I16" s="2385" t="s">
        <v>2536</v>
      </c>
      <c r="J16" s="2386">
        <v>5</v>
      </c>
      <c r="K16" s="2389">
        <v>31</v>
      </c>
      <c r="L16" s="2385" t="s">
        <v>2536</v>
      </c>
      <c r="M16" s="2390">
        <v>31</v>
      </c>
      <c r="N16" s="1623"/>
      <c r="O16" s="2384" t="s">
        <v>416</v>
      </c>
      <c r="P16" s="2385" t="s">
        <v>2536</v>
      </c>
      <c r="Q16" s="2391" t="s">
        <v>416</v>
      </c>
      <c r="R16" s="2387" t="s">
        <v>2591</v>
      </c>
      <c r="S16" s="2385" t="s">
        <v>2536</v>
      </c>
      <c r="T16" s="2392" t="s">
        <v>2591</v>
      </c>
      <c r="U16" s="2389">
        <v>5</v>
      </c>
      <c r="V16" s="2385" t="s">
        <v>2536</v>
      </c>
      <c r="W16" s="2391">
        <v>5</v>
      </c>
      <c r="X16" s="2389">
        <v>31</v>
      </c>
      <c r="Y16" s="2385" t="s">
        <v>2536</v>
      </c>
      <c r="Z16" s="2393">
        <v>31</v>
      </c>
      <c r="AA16" s="1623"/>
      <c r="AB16" s="1623"/>
      <c r="AC16" s="1623"/>
      <c r="AD16" s="2394" t="s">
        <v>2590</v>
      </c>
      <c r="AE16" s="2413" t="s">
        <v>2582</v>
      </c>
      <c r="AF16" s="2412">
        <v>0</v>
      </c>
      <c r="AG16" s="2413" t="s">
        <v>2583</v>
      </c>
      <c r="AH16" s="2412">
        <v>0</v>
      </c>
      <c r="AI16" s="2413" t="s">
        <v>2584</v>
      </c>
      <c r="AJ16" s="2412">
        <v>0</v>
      </c>
      <c r="AK16" s="2413" t="s">
        <v>2585</v>
      </c>
      <c r="AL16" s="2412">
        <v>0</v>
      </c>
      <c r="AM16" s="2413" t="s">
        <v>819</v>
      </c>
      <c r="AN16" s="2412">
        <v>0</v>
      </c>
      <c r="AO16" s="2413" t="s">
        <v>851</v>
      </c>
      <c r="AP16" s="2412">
        <v>0</v>
      </c>
      <c r="AQ16" s="2413" t="s">
        <v>2586</v>
      </c>
      <c r="AR16" s="2412">
        <v>0</v>
      </c>
      <c r="AS16" s="2413" t="s">
        <v>2587</v>
      </c>
      <c r="AT16" s="2412">
        <v>0</v>
      </c>
      <c r="AU16" s="2413" t="s">
        <v>2588</v>
      </c>
      <c r="AV16" s="2412">
        <v>0</v>
      </c>
      <c r="AW16" s="2413" t="s">
        <v>820</v>
      </c>
      <c r="AX16" s="2412">
        <v>0</v>
      </c>
      <c r="AY16" s="2413" t="s">
        <v>821</v>
      </c>
      <c r="AZ16" s="2412">
        <v>0</v>
      </c>
      <c r="BA16" s="2413" t="s">
        <v>822</v>
      </c>
      <c r="BD16" s="3840"/>
      <c r="BE16" s="2414" t="s">
        <v>815</v>
      </c>
      <c r="BF16" s="2415"/>
      <c r="BG16" s="2412"/>
      <c r="BH16" s="2414" t="s">
        <v>2563</v>
      </c>
      <c r="BI16" s="2415" t="s">
        <v>2564</v>
      </c>
      <c r="BJ16" s="2412"/>
      <c r="BK16" s="2414" t="s">
        <v>811</v>
      </c>
      <c r="BL16" s="2415" t="s">
        <v>812</v>
      </c>
      <c r="BM16" s="2412"/>
      <c r="BN16" s="2414" t="s">
        <v>2565</v>
      </c>
      <c r="BO16" s="2415" t="s">
        <v>2566</v>
      </c>
      <c r="BP16" s="2412"/>
      <c r="BQ16" s="2414" t="s">
        <v>2567</v>
      </c>
      <c r="BR16" s="2415" t="s">
        <v>2568</v>
      </c>
      <c r="BS16" s="2412"/>
      <c r="BT16" s="2414" t="s">
        <v>2569</v>
      </c>
      <c r="BU16" s="2415" t="s">
        <v>2570</v>
      </c>
      <c r="BV16" s="2412"/>
      <c r="BW16" s="2414" t="s">
        <v>2571</v>
      </c>
      <c r="BX16" s="2415" t="s">
        <v>2572</v>
      </c>
      <c r="BY16" s="2412"/>
      <c r="BZ16" s="2414" t="s">
        <v>2573</v>
      </c>
      <c r="CA16" s="2415" t="s">
        <v>2574</v>
      </c>
      <c r="CB16" s="2412"/>
      <c r="CC16" s="2414" t="s">
        <v>2575</v>
      </c>
      <c r="CD16" s="2415" t="s">
        <v>2576</v>
      </c>
      <c r="CE16" s="2412"/>
      <c r="CF16" s="2414" t="s">
        <v>2577</v>
      </c>
      <c r="CG16" s="2415" t="s">
        <v>816</v>
      </c>
      <c r="CH16" s="2412"/>
      <c r="CI16" s="2414" t="s">
        <v>2578</v>
      </c>
      <c r="CJ16" s="2415" t="s">
        <v>2579</v>
      </c>
      <c r="CK16" s="2412"/>
      <c r="CL16" s="2414" t="s">
        <v>2536</v>
      </c>
      <c r="CM16" s="2415" t="s">
        <v>2580</v>
      </c>
    </row>
    <row r="17" spans="1:91" ht="44.25">
      <c r="A17" s="1623"/>
      <c r="B17" s="2384" t="s">
        <v>11</v>
      </c>
      <c r="C17" s="2385" t="s">
        <v>2536</v>
      </c>
      <c r="D17" s="2386" t="s">
        <v>11</v>
      </c>
      <c r="E17" s="2387" t="s">
        <v>2592</v>
      </c>
      <c r="F17" s="2385" t="s">
        <v>2536</v>
      </c>
      <c r="G17" s="2388" t="s">
        <v>2592</v>
      </c>
      <c r="H17" s="2389">
        <v>6</v>
      </c>
      <c r="I17" s="2385" t="s">
        <v>2536</v>
      </c>
      <c r="J17" s="2386">
        <v>6</v>
      </c>
      <c r="K17" s="2389">
        <v>32</v>
      </c>
      <c r="L17" s="2385" t="s">
        <v>2536</v>
      </c>
      <c r="M17" s="2390">
        <v>32</v>
      </c>
      <c r="N17" s="1623"/>
      <c r="O17" s="2384" t="s">
        <v>11</v>
      </c>
      <c r="P17" s="2385" t="s">
        <v>2536</v>
      </c>
      <c r="Q17" s="2391" t="s">
        <v>11</v>
      </c>
      <c r="R17" s="2387" t="s">
        <v>2592</v>
      </c>
      <c r="S17" s="2385" t="s">
        <v>2536</v>
      </c>
      <c r="T17" s="2392" t="s">
        <v>2592</v>
      </c>
      <c r="U17" s="2389">
        <v>6</v>
      </c>
      <c r="V17" s="2385" t="s">
        <v>2536</v>
      </c>
      <c r="W17" s="2391">
        <v>6</v>
      </c>
      <c r="X17" s="2389">
        <v>32</v>
      </c>
      <c r="Y17" s="2385" t="s">
        <v>2536</v>
      </c>
      <c r="Z17" s="2393">
        <v>32</v>
      </c>
      <c r="AA17" s="1623"/>
      <c r="AB17" s="1623"/>
      <c r="AC17" s="1623"/>
      <c r="AD17" s="2401"/>
      <c r="AE17" s="2409"/>
      <c r="AF17" s="2409"/>
      <c r="AG17" s="2409"/>
      <c r="AH17" s="2409"/>
      <c r="AI17" s="2409"/>
      <c r="AJ17" s="2409"/>
      <c r="AK17" s="2409"/>
      <c r="AL17" s="2409"/>
      <c r="AM17" s="2409"/>
      <c r="AN17" s="2409"/>
      <c r="AO17" s="2409"/>
      <c r="AP17" s="2409"/>
      <c r="AQ17" s="2409"/>
      <c r="AR17" s="2409"/>
      <c r="AS17" s="2409"/>
      <c r="AT17" s="2409"/>
      <c r="AU17" s="2409"/>
      <c r="AV17" s="2409"/>
      <c r="AW17" s="2409"/>
      <c r="AX17" s="2409"/>
      <c r="AY17" s="2409"/>
      <c r="AZ17" s="2409"/>
      <c r="BA17" s="2409"/>
      <c r="BD17" s="2408"/>
      <c r="BE17" s="2409"/>
      <c r="BF17" s="2409"/>
      <c r="BG17" s="2409"/>
      <c r="BH17" s="2409"/>
      <c r="BI17" s="2409"/>
      <c r="BJ17" s="2409"/>
      <c r="BK17" s="2409"/>
      <c r="BL17" s="2409"/>
      <c r="BM17" s="2409"/>
      <c r="BN17" s="2409"/>
      <c r="BO17" s="2409"/>
      <c r="BP17" s="2409"/>
      <c r="BQ17" s="2409"/>
      <c r="BR17" s="2409"/>
      <c r="BS17" s="2409"/>
      <c r="BT17" s="2409"/>
      <c r="BU17" s="2409"/>
      <c r="BV17" s="2409"/>
      <c r="BW17" s="2409"/>
      <c r="BX17" s="2409"/>
      <c r="BY17" s="2409"/>
      <c r="BZ17" s="2409"/>
      <c r="CA17" s="2409"/>
      <c r="CB17" s="2409"/>
      <c r="CC17" s="2409"/>
      <c r="CD17" s="2409"/>
      <c r="CE17" s="2409"/>
      <c r="CF17" s="2409"/>
      <c r="CG17" s="2409"/>
      <c r="CH17" s="2409"/>
      <c r="CI17" s="2409"/>
      <c r="CJ17" s="2409"/>
      <c r="CK17" s="2409"/>
      <c r="CL17" s="2409"/>
      <c r="CM17" s="2409"/>
    </row>
    <row r="18" spans="1:91" ht="44.25" customHeight="1">
      <c r="A18" s="1623"/>
      <c r="B18" s="2384" t="s">
        <v>523</v>
      </c>
      <c r="C18" s="2385" t="s">
        <v>2536</v>
      </c>
      <c r="D18" s="2386" t="s">
        <v>523</v>
      </c>
      <c r="E18" s="2387" t="s">
        <v>1432</v>
      </c>
      <c r="F18" s="2385" t="s">
        <v>2536</v>
      </c>
      <c r="G18" s="2388" t="s">
        <v>1432</v>
      </c>
      <c r="H18" s="2389">
        <v>7</v>
      </c>
      <c r="I18" s="2385" t="s">
        <v>2536</v>
      </c>
      <c r="J18" s="2386">
        <v>7</v>
      </c>
      <c r="K18" s="2389">
        <v>33</v>
      </c>
      <c r="L18" s="2385" t="s">
        <v>2536</v>
      </c>
      <c r="M18" s="2390">
        <v>33</v>
      </c>
      <c r="N18" s="1623"/>
      <c r="O18" s="2384" t="s">
        <v>523</v>
      </c>
      <c r="P18" s="2385" t="s">
        <v>2536</v>
      </c>
      <c r="Q18" s="2391" t="s">
        <v>523</v>
      </c>
      <c r="R18" s="2387" t="s">
        <v>1432</v>
      </c>
      <c r="S18" s="2385" t="s">
        <v>2536</v>
      </c>
      <c r="T18" s="2392" t="s">
        <v>1432</v>
      </c>
      <c r="U18" s="2389">
        <v>7</v>
      </c>
      <c r="V18" s="2385" t="s">
        <v>2536</v>
      </c>
      <c r="W18" s="2391">
        <v>7</v>
      </c>
      <c r="X18" s="2389">
        <v>33</v>
      </c>
      <c r="Y18" s="2385" t="s">
        <v>2536</v>
      </c>
      <c r="Z18" s="2393">
        <v>33</v>
      </c>
      <c r="AA18" s="1623"/>
      <c r="AB18" s="1623"/>
      <c r="AC18" s="1623"/>
      <c r="AD18" s="2394" t="s">
        <v>2593</v>
      </c>
      <c r="AE18" s="2416" t="s">
        <v>2582</v>
      </c>
      <c r="AF18" s="2417">
        <v>0</v>
      </c>
      <c r="AG18" s="2416" t="s">
        <v>2583</v>
      </c>
      <c r="AH18" s="2417">
        <v>0</v>
      </c>
      <c r="AI18" s="2416" t="s">
        <v>2584</v>
      </c>
      <c r="AJ18" s="2417">
        <v>0</v>
      </c>
      <c r="AK18" s="2416" t="s">
        <v>2585</v>
      </c>
      <c r="AL18" s="2417">
        <v>0</v>
      </c>
      <c r="AM18" s="2416" t="s">
        <v>819</v>
      </c>
      <c r="AN18" s="2417">
        <v>0</v>
      </c>
      <c r="AO18" s="2416" t="s">
        <v>851</v>
      </c>
      <c r="AP18" s="2417">
        <v>0</v>
      </c>
      <c r="AQ18" s="2416" t="s">
        <v>2586</v>
      </c>
      <c r="AR18" s="2417">
        <v>0</v>
      </c>
      <c r="AS18" s="2416" t="s">
        <v>2587</v>
      </c>
      <c r="AT18" s="2417">
        <v>0</v>
      </c>
      <c r="AU18" s="2416" t="s">
        <v>2588</v>
      </c>
      <c r="AV18" s="2417">
        <v>0</v>
      </c>
      <c r="AW18" s="2416" t="s">
        <v>820</v>
      </c>
      <c r="AX18" s="2417">
        <v>0</v>
      </c>
      <c r="AY18" s="2416" t="s">
        <v>821</v>
      </c>
      <c r="AZ18" s="2417">
        <v>0</v>
      </c>
      <c r="BA18" s="2416" t="s">
        <v>822</v>
      </c>
      <c r="BD18" s="3840" t="s">
        <v>2594</v>
      </c>
      <c r="BE18" s="2418">
        <v>1</v>
      </c>
      <c r="BF18" s="2419"/>
      <c r="BG18" s="2417"/>
      <c r="BH18" s="2418">
        <v>2</v>
      </c>
      <c r="BI18" s="2419"/>
      <c r="BJ18" s="2417"/>
      <c r="BK18" s="2418">
        <v>3</v>
      </c>
      <c r="BL18" s="2419"/>
      <c r="BM18" s="2417"/>
      <c r="BN18" s="2418">
        <v>4</v>
      </c>
      <c r="BO18" s="2419"/>
      <c r="BP18" s="2417"/>
      <c r="BQ18" s="2418">
        <v>5</v>
      </c>
      <c r="BR18" s="2419"/>
      <c r="BS18" s="2417"/>
      <c r="BT18" s="2418">
        <v>6</v>
      </c>
      <c r="BU18" s="2419"/>
      <c r="BV18" s="2417"/>
      <c r="BW18" s="2418">
        <v>7</v>
      </c>
      <c r="BX18" s="2419"/>
      <c r="BY18" s="2417"/>
      <c r="BZ18" s="2418">
        <v>8</v>
      </c>
      <c r="CA18" s="2419"/>
      <c r="CB18" s="2417"/>
      <c r="CC18" s="2418">
        <v>9</v>
      </c>
      <c r="CD18" s="2419"/>
      <c r="CE18" s="2417"/>
      <c r="CF18" s="2418">
        <v>0</v>
      </c>
      <c r="CG18" s="2419"/>
      <c r="CH18" s="2417"/>
      <c r="CI18" s="2418" t="s">
        <v>2560</v>
      </c>
      <c r="CJ18" s="2419"/>
      <c r="CK18" s="2417"/>
      <c r="CL18" s="2418" t="s">
        <v>2561</v>
      </c>
      <c r="CM18" s="2419"/>
    </row>
    <row r="19" spans="1:91" ht="44.25">
      <c r="A19" s="1623"/>
      <c r="B19" s="2384" t="s">
        <v>419</v>
      </c>
      <c r="C19" s="2385" t="s">
        <v>2536</v>
      </c>
      <c r="D19" s="2386" t="s">
        <v>419</v>
      </c>
      <c r="E19" s="2387" t="s">
        <v>2595</v>
      </c>
      <c r="F19" s="2385" t="s">
        <v>2536</v>
      </c>
      <c r="G19" s="2388" t="s">
        <v>2595</v>
      </c>
      <c r="H19" s="2389">
        <v>8</v>
      </c>
      <c r="I19" s="2385" t="s">
        <v>2536</v>
      </c>
      <c r="J19" s="2386">
        <v>8</v>
      </c>
      <c r="K19" s="2389">
        <v>34</v>
      </c>
      <c r="L19" s="2385" t="s">
        <v>2536</v>
      </c>
      <c r="M19" s="2390">
        <v>34</v>
      </c>
      <c r="N19" s="1623"/>
      <c r="O19" s="2384" t="s">
        <v>419</v>
      </c>
      <c r="P19" s="2385" t="s">
        <v>2536</v>
      </c>
      <c r="Q19" s="2391" t="s">
        <v>419</v>
      </c>
      <c r="R19" s="2387" t="s">
        <v>2595</v>
      </c>
      <c r="S19" s="2385" t="s">
        <v>2536</v>
      </c>
      <c r="T19" s="2392" t="s">
        <v>2595</v>
      </c>
      <c r="U19" s="2389">
        <v>8</v>
      </c>
      <c r="V19" s="2385" t="s">
        <v>2536</v>
      </c>
      <c r="W19" s="2391">
        <v>8</v>
      </c>
      <c r="X19" s="2389">
        <v>34</v>
      </c>
      <c r="Y19" s="2385" t="s">
        <v>2536</v>
      </c>
      <c r="Z19" s="2393">
        <v>34</v>
      </c>
      <c r="AA19" s="1623"/>
      <c r="AB19" s="1623"/>
      <c r="AC19" s="1623"/>
      <c r="AD19" s="2401"/>
      <c r="AE19" s="2409"/>
      <c r="AF19" s="2409"/>
      <c r="AG19" s="2409"/>
      <c r="AH19" s="2409"/>
      <c r="AI19" s="2409"/>
      <c r="AJ19" s="2409"/>
      <c r="AK19" s="2409"/>
      <c r="AL19" s="2409"/>
      <c r="AM19" s="2409"/>
      <c r="AN19" s="2409"/>
      <c r="AO19" s="2409"/>
      <c r="AP19" s="2409"/>
      <c r="AQ19" s="2409"/>
      <c r="AR19" s="2409"/>
      <c r="AS19" s="2409"/>
      <c r="AT19" s="2409"/>
      <c r="AU19" s="2409"/>
      <c r="AV19" s="2409"/>
      <c r="AW19" s="2409"/>
      <c r="AX19" s="2409"/>
      <c r="AY19" s="2409"/>
      <c r="AZ19" s="2409"/>
      <c r="BA19" s="2409"/>
      <c r="BD19" s="3840"/>
      <c r="BE19" s="2420" t="s">
        <v>815</v>
      </c>
      <c r="BF19" s="2421"/>
      <c r="BG19" s="2417"/>
      <c r="BH19" s="2420" t="s">
        <v>2563</v>
      </c>
      <c r="BI19" s="2421" t="s">
        <v>2564</v>
      </c>
      <c r="BJ19" s="2417"/>
      <c r="BK19" s="2420" t="s">
        <v>811</v>
      </c>
      <c r="BL19" s="2421" t="s">
        <v>812</v>
      </c>
      <c r="BM19" s="2417"/>
      <c r="BN19" s="2420" t="s">
        <v>2565</v>
      </c>
      <c r="BO19" s="2421" t="s">
        <v>2566</v>
      </c>
      <c r="BP19" s="2417"/>
      <c r="BQ19" s="2420" t="s">
        <v>2567</v>
      </c>
      <c r="BR19" s="2421" t="s">
        <v>2568</v>
      </c>
      <c r="BS19" s="2417"/>
      <c r="BT19" s="2420" t="s">
        <v>2569</v>
      </c>
      <c r="BU19" s="2421" t="s">
        <v>2570</v>
      </c>
      <c r="BV19" s="2417"/>
      <c r="BW19" s="2420" t="s">
        <v>2571</v>
      </c>
      <c r="BX19" s="2421" t="s">
        <v>2572</v>
      </c>
      <c r="BY19" s="2417"/>
      <c r="BZ19" s="2420" t="s">
        <v>2573</v>
      </c>
      <c r="CA19" s="2421" t="s">
        <v>2574</v>
      </c>
      <c r="CB19" s="2417"/>
      <c r="CC19" s="2420" t="s">
        <v>2575</v>
      </c>
      <c r="CD19" s="2421" t="s">
        <v>2576</v>
      </c>
      <c r="CE19" s="2417"/>
      <c r="CF19" s="2420" t="s">
        <v>2577</v>
      </c>
      <c r="CG19" s="2421" t="s">
        <v>816</v>
      </c>
      <c r="CH19" s="2417"/>
      <c r="CI19" s="2420" t="s">
        <v>2578</v>
      </c>
      <c r="CJ19" s="2421" t="s">
        <v>2579</v>
      </c>
      <c r="CK19" s="2417"/>
      <c r="CL19" s="2420" t="s">
        <v>2536</v>
      </c>
      <c r="CM19" s="2421" t="s">
        <v>2580</v>
      </c>
    </row>
    <row r="20" spans="1:91" ht="44.25">
      <c r="A20" s="1623"/>
      <c r="B20" s="2384" t="s">
        <v>473</v>
      </c>
      <c r="C20" s="2385" t="s">
        <v>2536</v>
      </c>
      <c r="D20" s="2386" t="s">
        <v>473</v>
      </c>
      <c r="E20" s="2387" t="s">
        <v>2596</v>
      </c>
      <c r="F20" s="2385" t="s">
        <v>2536</v>
      </c>
      <c r="G20" s="2388" t="s">
        <v>2596</v>
      </c>
      <c r="H20" s="2389">
        <v>9</v>
      </c>
      <c r="I20" s="2385" t="s">
        <v>2536</v>
      </c>
      <c r="J20" s="2386">
        <v>9</v>
      </c>
      <c r="K20" s="2389">
        <v>35</v>
      </c>
      <c r="L20" s="2385" t="s">
        <v>2536</v>
      </c>
      <c r="M20" s="2390">
        <v>35</v>
      </c>
      <c r="N20" s="1623"/>
      <c r="O20" s="2384" t="s">
        <v>473</v>
      </c>
      <c r="P20" s="2385" t="s">
        <v>2536</v>
      </c>
      <c r="Q20" s="2391" t="s">
        <v>473</v>
      </c>
      <c r="R20" s="2387" t="s">
        <v>2596</v>
      </c>
      <c r="S20" s="2385" t="s">
        <v>2536</v>
      </c>
      <c r="T20" s="2392" t="s">
        <v>2596</v>
      </c>
      <c r="U20" s="2389">
        <v>9</v>
      </c>
      <c r="V20" s="2385" t="s">
        <v>2536</v>
      </c>
      <c r="W20" s="2391">
        <v>9</v>
      </c>
      <c r="X20" s="2389">
        <v>35</v>
      </c>
      <c r="Y20" s="2385" t="s">
        <v>2536</v>
      </c>
      <c r="Z20" s="2393">
        <v>35</v>
      </c>
      <c r="AA20" s="1623"/>
      <c r="AB20" s="1623"/>
      <c r="AC20" s="1623"/>
      <c r="AD20" s="2394" t="s">
        <v>2597</v>
      </c>
      <c r="AE20" s="2422" t="s">
        <v>2582</v>
      </c>
      <c r="AF20" s="2423">
        <v>0</v>
      </c>
      <c r="AG20" s="2422" t="s">
        <v>2583</v>
      </c>
      <c r="AH20" s="2423">
        <v>0</v>
      </c>
      <c r="AI20" s="2422" t="s">
        <v>2584</v>
      </c>
      <c r="AJ20" s="2423">
        <v>0</v>
      </c>
      <c r="AK20" s="2422" t="s">
        <v>2585</v>
      </c>
      <c r="AL20" s="2423">
        <v>0</v>
      </c>
      <c r="AM20" s="2422" t="s">
        <v>819</v>
      </c>
      <c r="AN20" s="2423">
        <v>0</v>
      </c>
      <c r="AO20" s="2422" t="s">
        <v>851</v>
      </c>
      <c r="AP20" s="2423">
        <v>0</v>
      </c>
      <c r="AQ20" s="2422" t="s">
        <v>2586</v>
      </c>
      <c r="AR20" s="2423">
        <v>0</v>
      </c>
      <c r="AS20" s="2422" t="s">
        <v>2587</v>
      </c>
      <c r="AT20" s="2423">
        <v>0</v>
      </c>
      <c r="AU20" s="2422" t="s">
        <v>2588</v>
      </c>
      <c r="AV20" s="2423">
        <v>0</v>
      </c>
      <c r="AW20" s="2422" t="s">
        <v>820</v>
      </c>
      <c r="AX20" s="2423">
        <v>0</v>
      </c>
      <c r="AY20" s="2422" t="s">
        <v>821</v>
      </c>
      <c r="AZ20" s="2423">
        <v>0</v>
      </c>
      <c r="BA20" s="2422" t="s">
        <v>822</v>
      </c>
      <c r="BD20" s="2401"/>
      <c r="BE20" s="2409"/>
      <c r="BF20" s="2409"/>
      <c r="BG20" s="2409"/>
      <c r="BH20" s="2409"/>
      <c r="BI20" s="2409"/>
      <c r="BJ20" s="2409"/>
      <c r="BK20" s="2409"/>
      <c r="BL20" s="2409"/>
      <c r="BM20" s="2409"/>
      <c r="BN20" s="2409"/>
      <c r="BO20" s="2409"/>
      <c r="BP20" s="2409"/>
      <c r="BQ20" s="2409"/>
      <c r="BR20" s="2409"/>
      <c r="BS20" s="2409"/>
      <c r="BT20" s="2409"/>
      <c r="BU20" s="2409"/>
      <c r="BV20" s="2409"/>
      <c r="BW20" s="2409"/>
      <c r="BX20" s="2409"/>
      <c r="BY20" s="2409"/>
      <c r="BZ20" s="2409"/>
      <c r="CA20" s="2409"/>
      <c r="CB20" s="2409"/>
      <c r="CC20" s="2409"/>
      <c r="CD20" s="2409"/>
      <c r="CE20" s="2409"/>
      <c r="CF20" s="2409"/>
      <c r="CG20" s="2409"/>
      <c r="CH20" s="2409"/>
      <c r="CI20" s="2409"/>
      <c r="CJ20" s="2409"/>
      <c r="CK20" s="2409"/>
      <c r="CL20" s="2409"/>
      <c r="CM20" s="2409"/>
    </row>
    <row r="21" spans="1:91" ht="44.25">
      <c r="A21" s="1623"/>
      <c r="B21" s="2384" t="s">
        <v>578</v>
      </c>
      <c r="C21" s="2385" t="s">
        <v>2536</v>
      </c>
      <c r="D21" s="2386" t="s">
        <v>578</v>
      </c>
      <c r="E21" s="2387" t="s">
        <v>2598</v>
      </c>
      <c r="F21" s="2385" t="s">
        <v>2536</v>
      </c>
      <c r="G21" s="2388" t="s">
        <v>2598</v>
      </c>
      <c r="H21" s="2389">
        <v>10</v>
      </c>
      <c r="I21" s="2385" t="s">
        <v>2536</v>
      </c>
      <c r="J21" s="2386">
        <v>10</v>
      </c>
      <c r="K21" s="2389">
        <v>36</v>
      </c>
      <c r="L21" s="2385" t="s">
        <v>2536</v>
      </c>
      <c r="M21" s="2390">
        <v>36</v>
      </c>
      <c r="N21" s="1623"/>
      <c r="O21" s="2384" t="s">
        <v>578</v>
      </c>
      <c r="P21" s="2385" t="s">
        <v>2536</v>
      </c>
      <c r="Q21" s="2391" t="s">
        <v>578</v>
      </c>
      <c r="R21" s="2387" t="s">
        <v>2598</v>
      </c>
      <c r="S21" s="2385" t="s">
        <v>2536</v>
      </c>
      <c r="T21" s="2392" t="s">
        <v>2598</v>
      </c>
      <c r="U21" s="2389">
        <v>10</v>
      </c>
      <c r="V21" s="2385" t="s">
        <v>2536</v>
      </c>
      <c r="W21" s="2391">
        <v>10</v>
      </c>
      <c r="X21" s="2389">
        <v>36</v>
      </c>
      <c r="Y21" s="2385" t="s">
        <v>2536</v>
      </c>
      <c r="Z21" s="2393">
        <v>36</v>
      </c>
      <c r="AA21" s="1623"/>
      <c r="AB21" s="1623"/>
      <c r="AC21" s="1623"/>
      <c r="AD21" s="2401"/>
      <c r="AE21" s="2409"/>
      <c r="AF21" s="2409"/>
      <c r="AG21" s="2409"/>
      <c r="AH21" s="2409"/>
      <c r="AI21" s="2409"/>
      <c r="AJ21" s="2409"/>
      <c r="AK21" s="2409"/>
      <c r="AL21" s="2409"/>
      <c r="AM21" s="2409"/>
      <c r="AN21" s="2409"/>
      <c r="AO21" s="2409"/>
      <c r="AP21" s="2409"/>
      <c r="AQ21" s="2409"/>
      <c r="AR21" s="2409"/>
      <c r="AS21" s="2409"/>
      <c r="AT21" s="2409"/>
      <c r="AU21" s="2409"/>
      <c r="AV21" s="2409"/>
      <c r="AW21" s="2409"/>
      <c r="AX21" s="2409"/>
      <c r="AY21" s="2409"/>
      <c r="AZ21" s="2409"/>
      <c r="BA21" s="2409"/>
      <c r="BD21" s="3840" t="s">
        <v>2599</v>
      </c>
      <c r="BE21" s="2424">
        <v>1</v>
      </c>
      <c r="BF21" s="2425"/>
      <c r="BG21" s="2423"/>
      <c r="BH21" s="2424">
        <v>2</v>
      </c>
      <c r="BI21" s="2425"/>
      <c r="BJ21" s="2423"/>
      <c r="BK21" s="2424">
        <v>3</v>
      </c>
      <c r="BL21" s="2425"/>
      <c r="BM21" s="2423"/>
      <c r="BN21" s="2424">
        <v>4</v>
      </c>
      <c r="BO21" s="2425"/>
      <c r="BP21" s="2423"/>
      <c r="BQ21" s="2424">
        <v>5</v>
      </c>
      <c r="BR21" s="2425"/>
      <c r="BS21" s="2423"/>
      <c r="BT21" s="2424">
        <v>6</v>
      </c>
      <c r="BU21" s="2425"/>
      <c r="BV21" s="2423"/>
      <c r="BW21" s="2424">
        <v>7</v>
      </c>
      <c r="BX21" s="2425"/>
      <c r="BY21" s="2423"/>
      <c r="BZ21" s="2424">
        <v>8</v>
      </c>
      <c r="CA21" s="2425"/>
      <c r="CB21" s="2423"/>
      <c r="CC21" s="2424">
        <v>9</v>
      </c>
      <c r="CD21" s="2425"/>
      <c r="CE21" s="2423"/>
      <c r="CF21" s="2424">
        <v>0</v>
      </c>
      <c r="CG21" s="2425"/>
      <c r="CH21" s="2423"/>
      <c r="CI21" s="2424" t="s">
        <v>2560</v>
      </c>
      <c r="CJ21" s="2425"/>
      <c r="CK21" s="2423"/>
      <c r="CL21" s="2424" t="s">
        <v>2561</v>
      </c>
      <c r="CM21" s="2425"/>
    </row>
    <row r="22" spans="1:91" ht="44.25">
      <c r="A22" s="1623"/>
      <c r="B22" s="2384" t="s">
        <v>1223</v>
      </c>
      <c r="C22" s="2385" t="s">
        <v>2536</v>
      </c>
      <c r="D22" s="2386" t="s">
        <v>1223</v>
      </c>
      <c r="E22" s="2387" t="s">
        <v>2600</v>
      </c>
      <c r="F22" s="2385" t="s">
        <v>2536</v>
      </c>
      <c r="G22" s="2388" t="s">
        <v>2600</v>
      </c>
      <c r="H22" s="2389">
        <v>11</v>
      </c>
      <c r="I22" s="2385" t="s">
        <v>2536</v>
      </c>
      <c r="J22" s="2386">
        <v>11</v>
      </c>
      <c r="K22" s="2389">
        <v>37</v>
      </c>
      <c r="L22" s="2385" t="s">
        <v>2536</v>
      </c>
      <c r="M22" s="2390">
        <v>37</v>
      </c>
      <c r="N22" s="1623"/>
      <c r="O22" s="2384" t="s">
        <v>1223</v>
      </c>
      <c r="P22" s="2385" t="s">
        <v>2536</v>
      </c>
      <c r="Q22" s="2391" t="s">
        <v>1223</v>
      </c>
      <c r="R22" s="2387" t="s">
        <v>2600</v>
      </c>
      <c r="S22" s="2385" t="s">
        <v>2536</v>
      </c>
      <c r="T22" s="2392" t="s">
        <v>2600</v>
      </c>
      <c r="U22" s="2389">
        <v>11</v>
      </c>
      <c r="V22" s="2385" t="s">
        <v>2536</v>
      </c>
      <c r="W22" s="2391">
        <v>11</v>
      </c>
      <c r="X22" s="2389">
        <v>37</v>
      </c>
      <c r="Y22" s="2385" t="s">
        <v>2536</v>
      </c>
      <c r="Z22" s="2393">
        <v>37</v>
      </c>
      <c r="AA22" s="1623"/>
      <c r="AB22" s="1623"/>
      <c r="AC22" s="1623"/>
      <c r="AD22" s="2394" t="s">
        <v>2601</v>
      </c>
      <c r="AE22" s="2426" t="s">
        <v>2582</v>
      </c>
      <c r="AF22" s="2427">
        <v>0</v>
      </c>
      <c r="AG22" s="2426" t="s">
        <v>2583</v>
      </c>
      <c r="AH22" s="2427">
        <v>0</v>
      </c>
      <c r="AI22" s="2426" t="s">
        <v>2584</v>
      </c>
      <c r="AJ22" s="2427">
        <v>0</v>
      </c>
      <c r="AK22" s="2426" t="s">
        <v>2585</v>
      </c>
      <c r="AL22" s="2427">
        <v>0</v>
      </c>
      <c r="AM22" s="2426" t="s">
        <v>819</v>
      </c>
      <c r="AN22" s="2427">
        <v>0</v>
      </c>
      <c r="AO22" s="2426" t="s">
        <v>851</v>
      </c>
      <c r="AP22" s="2427">
        <v>0</v>
      </c>
      <c r="AQ22" s="2426" t="s">
        <v>2586</v>
      </c>
      <c r="AR22" s="2427">
        <v>0</v>
      </c>
      <c r="AS22" s="2426" t="s">
        <v>2587</v>
      </c>
      <c r="AT22" s="2427">
        <v>0</v>
      </c>
      <c r="AU22" s="2426" t="s">
        <v>2588</v>
      </c>
      <c r="AV22" s="2427">
        <v>0</v>
      </c>
      <c r="AW22" s="2426" t="s">
        <v>820</v>
      </c>
      <c r="AX22" s="2427">
        <v>0</v>
      </c>
      <c r="AY22" s="2426" t="s">
        <v>821</v>
      </c>
      <c r="AZ22" s="2427">
        <v>0</v>
      </c>
      <c r="BA22" s="2426" t="s">
        <v>822</v>
      </c>
      <c r="BD22" s="3840"/>
      <c r="BE22" s="2428" t="s">
        <v>815</v>
      </c>
      <c r="BF22" s="2429"/>
      <c r="BG22" s="2423"/>
      <c r="BH22" s="2428" t="s">
        <v>2563</v>
      </c>
      <c r="BI22" s="2429" t="s">
        <v>2564</v>
      </c>
      <c r="BJ22" s="2423"/>
      <c r="BK22" s="2428" t="s">
        <v>811</v>
      </c>
      <c r="BL22" s="2429" t="s">
        <v>812</v>
      </c>
      <c r="BM22" s="2423"/>
      <c r="BN22" s="2428" t="s">
        <v>2565</v>
      </c>
      <c r="BO22" s="2429" t="s">
        <v>2566</v>
      </c>
      <c r="BP22" s="2423"/>
      <c r="BQ22" s="2428" t="s">
        <v>2567</v>
      </c>
      <c r="BR22" s="2429" t="s">
        <v>2568</v>
      </c>
      <c r="BS22" s="2423"/>
      <c r="BT22" s="2428" t="s">
        <v>2569</v>
      </c>
      <c r="BU22" s="2429" t="s">
        <v>2570</v>
      </c>
      <c r="BV22" s="2423"/>
      <c r="BW22" s="2428" t="s">
        <v>2571</v>
      </c>
      <c r="BX22" s="2429" t="s">
        <v>2572</v>
      </c>
      <c r="BY22" s="2423"/>
      <c r="BZ22" s="2428" t="s">
        <v>2573</v>
      </c>
      <c r="CA22" s="2429" t="s">
        <v>2574</v>
      </c>
      <c r="CB22" s="2423"/>
      <c r="CC22" s="2428" t="s">
        <v>2575</v>
      </c>
      <c r="CD22" s="2429" t="s">
        <v>2576</v>
      </c>
      <c r="CE22" s="2423"/>
      <c r="CF22" s="2428" t="s">
        <v>2577</v>
      </c>
      <c r="CG22" s="2429" t="s">
        <v>816</v>
      </c>
      <c r="CH22" s="2423"/>
      <c r="CI22" s="2428" t="s">
        <v>2578</v>
      </c>
      <c r="CJ22" s="2429" t="s">
        <v>2579</v>
      </c>
      <c r="CK22" s="2423"/>
      <c r="CL22" s="2428" t="s">
        <v>2536</v>
      </c>
      <c r="CM22" s="2429" t="s">
        <v>2580</v>
      </c>
    </row>
    <row r="23" spans="1:91" ht="44.25">
      <c r="A23" s="1623"/>
      <c r="B23" s="2384" t="s">
        <v>502</v>
      </c>
      <c r="C23" s="2385" t="s">
        <v>2536</v>
      </c>
      <c r="D23" s="2386" t="s">
        <v>502</v>
      </c>
      <c r="E23" s="2387" t="s">
        <v>2602</v>
      </c>
      <c r="F23" s="2385" t="s">
        <v>2536</v>
      </c>
      <c r="G23" s="2388" t="s">
        <v>2602</v>
      </c>
      <c r="H23" s="2389">
        <v>12</v>
      </c>
      <c r="I23" s="2385" t="s">
        <v>2536</v>
      </c>
      <c r="J23" s="2430">
        <v>12</v>
      </c>
      <c r="K23" s="2389">
        <v>38</v>
      </c>
      <c r="L23" s="2385" t="s">
        <v>2536</v>
      </c>
      <c r="M23" s="2390">
        <v>38</v>
      </c>
      <c r="N23" s="1623"/>
      <c r="O23" s="2384" t="s">
        <v>502</v>
      </c>
      <c r="P23" s="2385" t="s">
        <v>2536</v>
      </c>
      <c r="Q23" s="2391" t="s">
        <v>502</v>
      </c>
      <c r="R23" s="2387" t="s">
        <v>2602</v>
      </c>
      <c r="S23" s="2385" t="s">
        <v>2536</v>
      </c>
      <c r="T23" s="2392" t="s">
        <v>2602</v>
      </c>
      <c r="U23" s="2389">
        <v>12</v>
      </c>
      <c r="V23" s="2385" t="s">
        <v>2536</v>
      </c>
      <c r="W23" s="2391">
        <v>12</v>
      </c>
      <c r="X23" s="2389">
        <v>38</v>
      </c>
      <c r="Y23" s="2385" t="s">
        <v>2536</v>
      </c>
      <c r="Z23" s="2393">
        <v>38</v>
      </c>
      <c r="AA23" s="1623"/>
      <c r="AB23" s="1623"/>
      <c r="AC23" s="1623"/>
      <c r="BD23" s="2401"/>
      <c r="BE23" s="2409"/>
      <c r="BF23" s="2409"/>
      <c r="BG23" s="2409"/>
      <c r="BH23" s="2409"/>
      <c r="BI23" s="2409"/>
      <c r="BJ23" s="2409"/>
      <c r="BK23" s="2409"/>
      <c r="BL23" s="2409"/>
      <c r="BM23" s="2409"/>
      <c r="BN23" s="2409"/>
      <c r="BO23" s="2409"/>
      <c r="BP23" s="2409"/>
      <c r="BQ23" s="2409"/>
      <c r="BR23" s="2409"/>
      <c r="BS23" s="2409"/>
      <c r="BT23" s="2409"/>
      <c r="BU23" s="2409"/>
      <c r="BV23" s="2409"/>
      <c r="BW23" s="2409"/>
      <c r="BX23" s="2409"/>
      <c r="BY23" s="2409"/>
      <c r="BZ23" s="2409"/>
      <c r="CA23" s="2409"/>
      <c r="CB23" s="2409"/>
      <c r="CC23" s="2409"/>
      <c r="CD23" s="2409"/>
      <c r="CE23" s="2409"/>
      <c r="CF23" s="2409"/>
      <c r="CG23" s="2409"/>
      <c r="CH23" s="2409"/>
      <c r="CI23" s="2409"/>
      <c r="CJ23" s="2409"/>
      <c r="CK23" s="2409"/>
      <c r="CL23" s="2409"/>
      <c r="CM23" s="2409"/>
    </row>
    <row r="24" spans="1:91" ht="44.25">
      <c r="A24" s="1623"/>
      <c r="B24" s="2384" t="s">
        <v>13</v>
      </c>
      <c r="C24" s="2385" t="s">
        <v>2536</v>
      </c>
      <c r="D24" s="2386" t="s">
        <v>13</v>
      </c>
      <c r="E24" s="2387" t="s">
        <v>2603</v>
      </c>
      <c r="F24" s="2385" t="s">
        <v>2536</v>
      </c>
      <c r="G24" s="2388" t="s">
        <v>2603</v>
      </c>
      <c r="H24" s="2389">
        <v>13</v>
      </c>
      <c r="I24" s="2385" t="s">
        <v>2536</v>
      </c>
      <c r="J24" s="2430">
        <v>13</v>
      </c>
      <c r="K24" s="2389">
        <v>39</v>
      </c>
      <c r="L24" s="2385" t="s">
        <v>2536</v>
      </c>
      <c r="M24" s="2390">
        <v>39</v>
      </c>
      <c r="N24" s="1623"/>
      <c r="O24" s="2384" t="s">
        <v>13</v>
      </c>
      <c r="P24" s="2385" t="s">
        <v>2536</v>
      </c>
      <c r="Q24" s="2391" t="s">
        <v>13</v>
      </c>
      <c r="R24" s="2387" t="s">
        <v>2603</v>
      </c>
      <c r="S24" s="2385" t="s">
        <v>2536</v>
      </c>
      <c r="T24" s="2392" t="s">
        <v>2603</v>
      </c>
      <c r="U24" s="2389">
        <v>13</v>
      </c>
      <c r="V24" s="2385" t="s">
        <v>2536</v>
      </c>
      <c r="W24" s="2391">
        <v>13</v>
      </c>
      <c r="X24" s="2389">
        <v>39</v>
      </c>
      <c r="Y24" s="2385" t="s">
        <v>2536</v>
      </c>
      <c r="Z24" s="2393">
        <v>39</v>
      </c>
      <c r="AA24" s="1623"/>
      <c r="AB24" s="1623"/>
      <c r="AC24" s="1623"/>
      <c r="AD24" s="2380" t="s">
        <v>2604</v>
      </c>
      <c r="BD24" s="3840" t="s">
        <v>2601</v>
      </c>
      <c r="BE24" s="2431">
        <v>1</v>
      </c>
      <c r="BF24" s="2432"/>
      <c r="BG24" s="2427"/>
      <c r="BH24" s="2431">
        <v>2</v>
      </c>
      <c r="BI24" s="2432"/>
      <c r="BJ24" s="2427"/>
      <c r="BK24" s="2431">
        <v>3</v>
      </c>
      <c r="BL24" s="2432"/>
      <c r="BM24" s="2427"/>
      <c r="BN24" s="2431">
        <v>4</v>
      </c>
      <c r="BO24" s="2432"/>
      <c r="BP24" s="2427"/>
      <c r="BQ24" s="2431">
        <v>5</v>
      </c>
      <c r="BR24" s="2432"/>
      <c r="BS24" s="2427"/>
      <c r="BT24" s="2431">
        <v>6</v>
      </c>
      <c r="BU24" s="2432"/>
      <c r="BV24" s="2427"/>
      <c r="BW24" s="2431">
        <v>7</v>
      </c>
      <c r="BX24" s="2432"/>
      <c r="BY24" s="2427"/>
      <c r="BZ24" s="2431">
        <v>8</v>
      </c>
      <c r="CA24" s="2432"/>
      <c r="CB24" s="2427"/>
      <c r="CC24" s="2431">
        <v>9</v>
      </c>
      <c r="CD24" s="2432"/>
      <c r="CE24" s="2427"/>
      <c r="CF24" s="2431">
        <v>0</v>
      </c>
      <c r="CG24" s="2432"/>
      <c r="CH24" s="2427"/>
      <c r="CI24" s="2431" t="s">
        <v>2560</v>
      </c>
      <c r="CJ24" s="2432"/>
      <c r="CK24" s="2427"/>
      <c r="CL24" s="2431" t="s">
        <v>2561</v>
      </c>
      <c r="CM24" s="2432"/>
    </row>
    <row r="25" spans="1:91" ht="46.5">
      <c r="A25" s="1623"/>
      <c r="B25" s="2384" t="s">
        <v>666</v>
      </c>
      <c r="C25" s="2385" t="s">
        <v>2536</v>
      </c>
      <c r="D25" s="2386" t="s">
        <v>666</v>
      </c>
      <c r="E25" s="2387" t="s">
        <v>2605</v>
      </c>
      <c r="F25" s="2385" t="s">
        <v>2536</v>
      </c>
      <c r="G25" s="2388" t="s">
        <v>2605</v>
      </c>
      <c r="H25" s="2389">
        <v>14</v>
      </c>
      <c r="I25" s="2385" t="s">
        <v>2536</v>
      </c>
      <c r="J25" s="2430">
        <v>14</v>
      </c>
      <c r="K25" s="2389">
        <v>40</v>
      </c>
      <c r="L25" s="2385" t="s">
        <v>2536</v>
      </c>
      <c r="M25" s="2390">
        <v>40</v>
      </c>
      <c r="N25" s="1623"/>
      <c r="O25" s="2384" t="s">
        <v>666</v>
      </c>
      <c r="P25" s="2385" t="s">
        <v>2536</v>
      </c>
      <c r="Q25" s="2391" t="s">
        <v>666</v>
      </c>
      <c r="R25" s="2387" t="s">
        <v>2605</v>
      </c>
      <c r="S25" s="2385" t="s">
        <v>2536</v>
      </c>
      <c r="T25" s="2392" t="s">
        <v>2605</v>
      </c>
      <c r="U25" s="2389">
        <v>14</v>
      </c>
      <c r="V25" s="2385" t="s">
        <v>2536</v>
      </c>
      <c r="W25" s="2391">
        <v>14</v>
      </c>
      <c r="X25" s="2389">
        <v>40</v>
      </c>
      <c r="Y25" s="2385" t="s">
        <v>2536</v>
      </c>
      <c r="Z25" s="2393">
        <v>40</v>
      </c>
      <c r="AA25" s="1623"/>
      <c r="AB25" s="1623"/>
      <c r="AC25" s="1623"/>
      <c r="AD25" s="2394" t="s">
        <v>2546</v>
      </c>
      <c r="AE25" s="2433" t="s">
        <v>2606</v>
      </c>
      <c r="AF25" s="2434"/>
      <c r="AG25" s="2433" t="s">
        <v>2607</v>
      </c>
      <c r="AH25" s="2434"/>
      <c r="AI25" s="2433" t="s">
        <v>2608</v>
      </c>
      <c r="AJ25" s="2434"/>
      <c r="AK25" s="2433" t="s">
        <v>2609</v>
      </c>
      <c r="AL25" s="2434"/>
      <c r="AM25" s="2433" t="s">
        <v>2610</v>
      </c>
      <c r="AN25" s="2434"/>
      <c r="AO25" s="2433" t="s">
        <v>2611</v>
      </c>
      <c r="AP25" s="2434"/>
      <c r="AQ25" s="2433" t="s">
        <v>2612</v>
      </c>
      <c r="AR25" s="2434"/>
      <c r="AS25" s="2433" t="s">
        <v>2613</v>
      </c>
      <c r="AT25" s="2434"/>
      <c r="AU25" s="2433" t="s">
        <v>2614</v>
      </c>
      <c r="AV25" s="2434"/>
      <c r="AW25" s="2433" t="s">
        <v>2615</v>
      </c>
      <c r="AX25" s="2434"/>
      <c r="AY25" s="2433" t="s">
        <v>2616</v>
      </c>
      <c r="AZ25" s="2434"/>
      <c r="BA25" s="2433" t="s">
        <v>2617</v>
      </c>
      <c r="BD25" s="3840"/>
      <c r="BE25" s="2435" t="s">
        <v>815</v>
      </c>
      <c r="BF25" s="2436"/>
      <c r="BG25" s="2427"/>
      <c r="BH25" s="2435" t="s">
        <v>2563</v>
      </c>
      <c r="BI25" s="2436" t="s">
        <v>2564</v>
      </c>
      <c r="BJ25" s="2427"/>
      <c r="BK25" s="2435" t="s">
        <v>811</v>
      </c>
      <c r="BL25" s="2436" t="s">
        <v>812</v>
      </c>
      <c r="BM25" s="2427"/>
      <c r="BN25" s="2435" t="s">
        <v>2565</v>
      </c>
      <c r="BO25" s="2436" t="s">
        <v>2566</v>
      </c>
      <c r="BP25" s="2427"/>
      <c r="BQ25" s="2435" t="s">
        <v>2567</v>
      </c>
      <c r="BR25" s="2436" t="s">
        <v>2568</v>
      </c>
      <c r="BS25" s="2427"/>
      <c r="BT25" s="2435" t="s">
        <v>2569</v>
      </c>
      <c r="BU25" s="2436" t="s">
        <v>2570</v>
      </c>
      <c r="BV25" s="2427"/>
      <c r="BW25" s="2435" t="s">
        <v>2571</v>
      </c>
      <c r="BX25" s="2436" t="s">
        <v>2572</v>
      </c>
      <c r="BY25" s="2427"/>
      <c r="BZ25" s="2435" t="s">
        <v>2573</v>
      </c>
      <c r="CA25" s="2436" t="s">
        <v>2574</v>
      </c>
      <c r="CB25" s="2427"/>
      <c r="CC25" s="2435" t="s">
        <v>2575</v>
      </c>
      <c r="CD25" s="2436" t="s">
        <v>2576</v>
      </c>
      <c r="CE25" s="2427"/>
      <c r="CF25" s="2435" t="s">
        <v>2577</v>
      </c>
      <c r="CG25" s="2436" t="s">
        <v>816</v>
      </c>
      <c r="CH25" s="2427"/>
      <c r="CI25" s="2435" t="s">
        <v>2578</v>
      </c>
      <c r="CJ25" s="2436" t="s">
        <v>2579</v>
      </c>
      <c r="CK25" s="2427"/>
      <c r="CL25" s="2435" t="s">
        <v>2536</v>
      </c>
      <c r="CM25" s="2436" t="s">
        <v>2580</v>
      </c>
    </row>
    <row r="26" spans="1:91" ht="44.25">
      <c r="A26" s="1623"/>
      <c r="B26" s="2384" t="s">
        <v>1305</v>
      </c>
      <c r="C26" s="2385" t="s">
        <v>2536</v>
      </c>
      <c r="D26" s="2386" t="s">
        <v>1305</v>
      </c>
      <c r="E26" s="2387" t="s">
        <v>2618</v>
      </c>
      <c r="F26" s="2385" t="s">
        <v>2536</v>
      </c>
      <c r="G26" s="2388" t="s">
        <v>2618</v>
      </c>
      <c r="H26" s="2389">
        <v>15</v>
      </c>
      <c r="I26" s="2385" t="s">
        <v>2536</v>
      </c>
      <c r="J26" s="2430">
        <v>15</v>
      </c>
      <c r="K26" s="2389">
        <v>41</v>
      </c>
      <c r="L26" s="2385" t="s">
        <v>2536</v>
      </c>
      <c r="M26" s="2390">
        <v>41</v>
      </c>
      <c r="N26" s="1623"/>
      <c r="O26" s="2384" t="s">
        <v>1305</v>
      </c>
      <c r="P26" s="2385" t="s">
        <v>2536</v>
      </c>
      <c r="Q26" s="2391" t="s">
        <v>1305</v>
      </c>
      <c r="R26" s="2387" t="s">
        <v>2618</v>
      </c>
      <c r="S26" s="2385" t="s">
        <v>2536</v>
      </c>
      <c r="T26" s="2392" t="s">
        <v>2618</v>
      </c>
      <c r="U26" s="2389">
        <v>15</v>
      </c>
      <c r="V26" s="2385" t="s">
        <v>2536</v>
      </c>
      <c r="W26" s="2391">
        <v>15</v>
      </c>
      <c r="X26" s="2389">
        <v>41</v>
      </c>
      <c r="Y26" s="2385" t="s">
        <v>2536</v>
      </c>
      <c r="Z26" s="2393">
        <v>41</v>
      </c>
      <c r="AA26" s="1623"/>
      <c r="AB26" s="1623"/>
      <c r="AC26" s="1623"/>
      <c r="AD26" s="2401"/>
      <c r="AE26" s="2437"/>
      <c r="AF26" s="2437"/>
      <c r="AG26" s="2437"/>
      <c r="AH26" s="2437"/>
      <c r="AI26" s="2437"/>
      <c r="AJ26" s="2437"/>
      <c r="AK26" s="2437"/>
      <c r="AL26" s="2437"/>
      <c r="AM26" s="2437"/>
      <c r="AN26" s="2437"/>
      <c r="AO26" s="2437"/>
      <c r="AP26" s="2437"/>
      <c r="AQ26" s="2437"/>
      <c r="AR26" s="2437"/>
      <c r="AS26" s="2437"/>
      <c r="AT26" s="2437"/>
      <c r="AU26" s="2437"/>
      <c r="AV26" s="2437"/>
      <c r="AW26" s="2437"/>
      <c r="AX26" s="2437"/>
      <c r="AY26" s="2437"/>
      <c r="AZ26" s="2437"/>
      <c r="BA26" s="2437"/>
      <c r="BD26" s="2401"/>
      <c r="BE26" s="2409"/>
      <c r="BF26" s="2409"/>
      <c r="BG26" s="2409"/>
      <c r="BH26" s="2409"/>
      <c r="BI26" s="2409"/>
      <c r="BJ26" s="2409"/>
      <c r="BK26" s="2409"/>
      <c r="BL26" s="2409"/>
      <c r="BM26" s="2409"/>
      <c r="BN26" s="2409"/>
      <c r="BO26" s="2409"/>
      <c r="BP26" s="2409"/>
      <c r="BQ26" s="2409"/>
      <c r="BR26" s="2409"/>
      <c r="BS26" s="2409"/>
      <c r="BT26" s="2409"/>
      <c r="BU26" s="2409"/>
      <c r="BV26" s="2409"/>
      <c r="BW26" s="2409"/>
      <c r="BX26" s="2409"/>
      <c r="BY26" s="2409"/>
      <c r="BZ26" s="2409"/>
      <c r="CA26" s="2409"/>
      <c r="CB26" s="2409"/>
      <c r="CC26" s="2409"/>
      <c r="CD26" s="2409"/>
      <c r="CE26" s="2409"/>
      <c r="CF26" s="2409"/>
      <c r="CG26" s="2409"/>
      <c r="CH26" s="2409"/>
      <c r="CI26" s="2409"/>
      <c r="CJ26" s="2409"/>
      <c r="CK26" s="2409"/>
      <c r="CL26" s="2409"/>
      <c r="CM26" s="2409"/>
    </row>
    <row r="27" spans="1:91" ht="44.25">
      <c r="A27" s="1623"/>
      <c r="B27" s="2384" t="s">
        <v>12</v>
      </c>
      <c r="C27" s="2385" t="s">
        <v>2536</v>
      </c>
      <c r="D27" s="2386" t="s">
        <v>12</v>
      </c>
      <c r="E27" s="2387" t="s">
        <v>853</v>
      </c>
      <c r="F27" s="2385" t="s">
        <v>2536</v>
      </c>
      <c r="G27" s="2388" t="s">
        <v>853</v>
      </c>
      <c r="H27" s="2389">
        <v>16</v>
      </c>
      <c r="I27" s="2385" t="s">
        <v>2536</v>
      </c>
      <c r="J27" s="2430">
        <v>16</v>
      </c>
      <c r="K27" s="2389">
        <v>42</v>
      </c>
      <c r="L27" s="2385" t="s">
        <v>2536</v>
      </c>
      <c r="M27" s="2390">
        <v>42</v>
      </c>
      <c r="N27" s="1623"/>
      <c r="O27" s="2384" t="s">
        <v>12</v>
      </c>
      <c r="P27" s="2385" t="s">
        <v>2536</v>
      </c>
      <c r="Q27" s="2391" t="s">
        <v>12</v>
      </c>
      <c r="R27" s="2387" t="s">
        <v>853</v>
      </c>
      <c r="S27" s="2385" t="s">
        <v>2536</v>
      </c>
      <c r="T27" s="2392" t="s">
        <v>853</v>
      </c>
      <c r="U27" s="2389">
        <v>16</v>
      </c>
      <c r="V27" s="2385" t="s">
        <v>2536</v>
      </c>
      <c r="W27" s="2391">
        <v>16</v>
      </c>
      <c r="X27" s="2389">
        <v>42</v>
      </c>
      <c r="Y27" s="2385" t="s">
        <v>2536</v>
      </c>
      <c r="Z27" s="2393">
        <v>42</v>
      </c>
      <c r="AA27" s="1623"/>
      <c r="AB27" s="1623"/>
      <c r="AC27" s="1623"/>
      <c r="AD27" s="2394" t="s">
        <v>767</v>
      </c>
      <c r="AE27" s="2438" t="s">
        <v>823</v>
      </c>
      <c r="AF27" s="2439"/>
      <c r="AG27" s="2438" t="s">
        <v>2619</v>
      </c>
      <c r="AH27" s="2439"/>
      <c r="AI27" s="2438" t="s">
        <v>2620</v>
      </c>
      <c r="AJ27" s="2439"/>
      <c r="AK27" s="2438" t="s">
        <v>2621</v>
      </c>
      <c r="AL27" s="2439"/>
      <c r="AM27" s="2438" t="s">
        <v>2622</v>
      </c>
      <c r="AN27" s="2439"/>
      <c r="AO27" s="2438" t="s">
        <v>2623</v>
      </c>
      <c r="AP27" s="2439"/>
      <c r="AQ27" s="2438" t="s">
        <v>2624</v>
      </c>
      <c r="AR27" s="2439"/>
      <c r="AS27" s="2438" t="s">
        <v>2625</v>
      </c>
      <c r="AT27" s="2439"/>
      <c r="AU27" s="2438" t="s">
        <v>2626</v>
      </c>
      <c r="AV27" s="2439"/>
      <c r="AW27" s="2438" t="s">
        <v>2627</v>
      </c>
      <c r="AX27" s="2439"/>
      <c r="AY27" s="2438" t="s">
        <v>2628</v>
      </c>
      <c r="AZ27" s="2439"/>
      <c r="BA27" s="2438" t="s">
        <v>2629</v>
      </c>
      <c r="BD27" s="2401"/>
      <c r="BE27" s="2381" t="s">
        <v>2630</v>
      </c>
      <c r="BF27" s="2409"/>
      <c r="BG27" s="2409"/>
      <c r="BH27" s="2409"/>
      <c r="BI27" s="2409"/>
      <c r="BJ27" s="2409"/>
      <c r="BK27" s="2409"/>
      <c r="BL27" s="2409"/>
      <c r="BM27" s="2409"/>
      <c r="BN27" s="2409"/>
      <c r="BO27" s="2409"/>
      <c r="BP27" s="2409"/>
      <c r="BQ27" s="2409"/>
      <c r="BR27" s="2409"/>
      <c r="BS27" s="2409"/>
      <c r="BT27" s="2409"/>
      <c r="BU27" s="2409"/>
      <c r="BV27" s="2409"/>
      <c r="BW27" s="2409"/>
      <c r="BX27" s="2409"/>
      <c r="BY27" s="2409"/>
      <c r="BZ27" s="2409"/>
      <c r="CA27" s="2409"/>
      <c r="CB27" s="2409"/>
      <c r="CC27" s="2409"/>
      <c r="CD27" s="2409"/>
      <c r="CE27" s="2409"/>
      <c r="CF27" s="2409"/>
      <c r="CG27" s="2409"/>
      <c r="CH27" s="2409"/>
      <c r="CI27" s="2409"/>
      <c r="CJ27" s="2409"/>
      <c r="CK27" s="2409"/>
      <c r="CL27" s="2409"/>
      <c r="CM27" s="2409"/>
    </row>
    <row r="28" spans="1:91" ht="44.25">
      <c r="A28" s="1623"/>
      <c r="B28" s="2384" t="s">
        <v>731</v>
      </c>
      <c r="C28" s="2385" t="s">
        <v>2536</v>
      </c>
      <c r="D28" s="2386" t="s">
        <v>731</v>
      </c>
      <c r="E28" s="2387" t="s">
        <v>852</v>
      </c>
      <c r="F28" s="2385" t="s">
        <v>2536</v>
      </c>
      <c r="G28" s="2388" t="s">
        <v>852</v>
      </c>
      <c r="H28" s="2389">
        <v>17</v>
      </c>
      <c r="I28" s="2385" t="s">
        <v>2536</v>
      </c>
      <c r="J28" s="2430">
        <v>17</v>
      </c>
      <c r="K28" s="2389">
        <v>43</v>
      </c>
      <c r="L28" s="2385" t="s">
        <v>2536</v>
      </c>
      <c r="M28" s="2390">
        <v>43</v>
      </c>
      <c r="N28" s="1623"/>
      <c r="O28" s="2384" t="s">
        <v>731</v>
      </c>
      <c r="P28" s="2385" t="s">
        <v>2536</v>
      </c>
      <c r="Q28" s="2391" t="s">
        <v>731</v>
      </c>
      <c r="R28" s="2387" t="s">
        <v>852</v>
      </c>
      <c r="S28" s="2385" t="s">
        <v>2536</v>
      </c>
      <c r="T28" s="2392" t="s">
        <v>852</v>
      </c>
      <c r="U28" s="2389">
        <v>17</v>
      </c>
      <c r="V28" s="2385" t="s">
        <v>2536</v>
      </c>
      <c r="W28" s="2391">
        <v>17</v>
      </c>
      <c r="X28" s="2389">
        <v>43</v>
      </c>
      <c r="Y28" s="2385" t="s">
        <v>2536</v>
      </c>
      <c r="Z28" s="2393">
        <v>43</v>
      </c>
      <c r="AA28" s="1623"/>
      <c r="AB28" s="1623"/>
      <c r="AC28" s="1623"/>
      <c r="AD28" s="2401"/>
      <c r="AE28" s="2440"/>
      <c r="AF28" s="2440"/>
      <c r="AG28" s="2440"/>
      <c r="AH28" s="2440"/>
      <c r="AI28" s="2440"/>
      <c r="AJ28" s="2440"/>
      <c r="AK28" s="2440"/>
      <c r="AL28" s="2440"/>
      <c r="AM28" s="2440"/>
      <c r="AN28" s="2440"/>
      <c r="AO28" s="2440"/>
      <c r="AP28" s="2440"/>
      <c r="AQ28" s="2440"/>
      <c r="AR28" s="2440"/>
      <c r="AS28" s="2440"/>
      <c r="AT28" s="2440"/>
      <c r="AU28" s="2440"/>
      <c r="AV28" s="2440"/>
      <c r="AW28" s="2440"/>
      <c r="AX28" s="2440"/>
      <c r="AY28" s="2440"/>
      <c r="AZ28" s="2440"/>
      <c r="BA28" s="2440"/>
      <c r="BD28" s="3847" t="s">
        <v>2559</v>
      </c>
      <c r="BE28" s="2397" t="s">
        <v>10</v>
      </c>
      <c r="BF28" s="2398"/>
      <c r="BG28" s="2399"/>
      <c r="BH28" s="2397" t="s">
        <v>691</v>
      </c>
      <c r="BI28" s="2398"/>
      <c r="BJ28" s="2399"/>
      <c r="BK28" s="2397" t="s">
        <v>416</v>
      </c>
      <c r="BL28" s="2398"/>
      <c r="BM28" s="2399"/>
      <c r="BN28" s="2397" t="s">
        <v>417</v>
      </c>
      <c r="BO28" s="2398"/>
      <c r="BP28" s="2399"/>
      <c r="BQ28" s="2397" t="s">
        <v>420</v>
      </c>
      <c r="BR28" s="2398"/>
      <c r="BS28" s="2399"/>
      <c r="BT28" s="2397" t="s">
        <v>2631</v>
      </c>
      <c r="BU28" s="2398"/>
      <c r="BV28" s="2399"/>
      <c r="BW28" s="2397" t="s">
        <v>558</v>
      </c>
      <c r="BX28" s="2398"/>
      <c r="BY28" s="2399"/>
      <c r="BZ28" s="2397" t="s">
        <v>473</v>
      </c>
      <c r="CA28" s="2398"/>
      <c r="CB28" s="2399"/>
      <c r="CC28" s="2397" t="s">
        <v>1305</v>
      </c>
      <c r="CD28" s="2398"/>
      <c r="CE28" s="2399"/>
      <c r="CF28" s="2397" t="s">
        <v>12</v>
      </c>
      <c r="CG28" s="2398"/>
      <c r="CH28" s="2399"/>
      <c r="CI28" s="2397" t="s">
        <v>2632</v>
      </c>
      <c r="CJ28" s="2398"/>
      <c r="CK28" s="2399"/>
      <c r="CL28" s="2397" t="s">
        <v>2633</v>
      </c>
      <c r="CM28" s="2398"/>
    </row>
    <row r="29" spans="1:91" ht="44.25">
      <c r="A29" s="1623"/>
      <c r="B29" s="2384" t="s">
        <v>417</v>
      </c>
      <c r="C29" s="2385" t="s">
        <v>2536</v>
      </c>
      <c r="D29" s="2386" t="s">
        <v>417</v>
      </c>
      <c r="E29" s="2387" t="s">
        <v>2634</v>
      </c>
      <c r="F29" s="2385" t="s">
        <v>2536</v>
      </c>
      <c r="G29" s="2388" t="s">
        <v>2634</v>
      </c>
      <c r="H29" s="2389">
        <v>18</v>
      </c>
      <c r="I29" s="2385" t="s">
        <v>2536</v>
      </c>
      <c r="J29" s="2430">
        <v>18</v>
      </c>
      <c r="K29" s="2389">
        <v>44</v>
      </c>
      <c r="L29" s="2385" t="s">
        <v>2536</v>
      </c>
      <c r="M29" s="2390">
        <v>44</v>
      </c>
      <c r="N29" s="1623"/>
      <c r="O29" s="2384" t="s">
        <v>417</v>
      </c>
      <c r="P29" s="2385" t="s">
        <v>2536</v>
      </c>
      <c r="Q29" s="2391" t="s">
        <v>417</v>
      </c>
      <c r="R29" s="2387" t="s">
        <v>2634</v>
      </c>
      <c r="S29" s="2385" t="s">
        <v>2536</v>
      </c>
      <c r="T29" s="2392" t="s">
        <v>2634</v>
      </c>
      <c r="U29" s="2389">
        <v>18</v>
      </c>
      <c r="V29" s="2385" t="s">
        <v>2536</v>
      </c>
      <c r="W29" s="2391">
        <v>18</v>
      </c>
      <c r="X29" s="2389">
        <v>44</v>
      </c>
      <c r="Y29" s="2385" t="s">
        <v>2536</v>
      </c>
      <c r="Z29" s="2393">
        <v>44</v>
      </c>
      <c r="AA29" s="1623"/>
      <c r="AB29" s="1623"/>
      <c r="AC29" s="1623"/>
      <c r="AD29" s="2394" t="s">
        <v>2590</v>
      </c>
      <c r="AE29" s="2441" t="s">
        <v>823</v>
      </c>
      <c r="AF29" s="2442">
        <v>0</v>
      </c>
      <c r="AG29" s="2441" t="s">
        <v>2619</v>
      </c>
      <c r="AH29" s="2442">
        <v>0</v>
      </c>
      <c r="AI29" s="2441" t="s">
        <v>2620</v>
      </c>
      <c r="AJ29" s="2442">
        <v>0</v>
      </c>
      <c r="AK29" s="2441" t="s">
        <v>2621</v>
      </c>
      <c r="AL29" s="2442">
        <v>0</v>
      </c>
      <c r="AM29" s="2441" t="s">
        <v>2622</v>
      </c>
      <c r="AN29" s="2442">
        <v>0</v>
      </c>
      <c r="AO29" s="2441" t="s">
        <v>2623</v>
      </c>
      <c r="AP29" s="2442">
        <v>0</v>
      </c>
      <c r="AQ29" s="2441" t="s">
        <v>2624</v>
      </c>
      <c r="AR29" s="2442">
        <v>0</v>
      </c>
      <c r="AS29" s="2443" t="s">
        <v>2625</v>
      </c>
      <c r="AT29" s="2442">
        <v>0</v>
      </c>
      <c r="AU29" s="2441" t="s">
        <v>2626</v>
      </c>
      <c r="AV29" s="2442">
        <v>0</v>
      </c>
      <c r="AW29" s="2441" t="s">
        <v>2627</v>
      </c>
      <c r="AX29" s="2442">
        <v>0</v>
      </c>
      <c r="AY29" s="2441" t="s">
        <v>2628</v>
      </c>
      <c r="AZ29" s="2442">
        <v>0</v>
      </c>
      <c r="BA29" s="2441" t="s">
        <v>2629</v>
      </c>
      <c r="BD29" s="3847"/>
      <c r="BE29" s="2403" t="s">
        <v>2545</v>
      </c>
      <c r="BF29" s="2404"/>
      <c r="BG29" s="2399"/>
      <c r="BH29" s="2403" t="s">
        <v>2635</v>
      </c>
      <c r="BI29" s="2404"/>
      <c r="BJ29" s="2399"/>
      <c r="BK29" s="2403" t="s">
        <v>2591</v>
      </c>
      <c r="BL29" s="2404"/>
      <c r="BM29" s="2399"/>
      <c r="BN29" s="2403" t="s">
        <v>2634</v>
      </c>
      <c r="BO29" s="2404"/>
      <c r="BP29" s="2399"/>
      <c r="BQ29" s="2403" t="s">
        <v>837</v>
      </c>
      <c r="BR29" s="2404"/>
      <c r="BS29" s="2399"/>
      <c r="BT29" s="2403" t="s">
        <v>2636</v>
      </c>
      <c r="BU29" s="2404"/>
      <c r="BV29" s="2399"/>
      <c r="BW29" s="2403" t="s">
        <v>838</v>
      </c>
      <c r="BX29" s="2404"/>
      <c r="BY29" s="2399"/>
      <c r="BZ29" s="2403" t="s">
        <v>2596</v>
      </c>
      <c r="CA29" s="2404"/>
      <c r="CB29" s="2399"/>
      <c r="CC29" s="2403" t="s">
        <v>2618</v>
      </c>
      <c r="CD29" s="2404"/>
      <c r="CE29" s="2399"/>
      <c r="CF29" s="2403" t="s">
        <v>853</v>
      </c>
      <c r="CG29" s="2404"/>
      <c r="CH29" s="2399"/>
      <c r="CI29" s="2403" t="s">
        <v>2576</v>
      </c>
      <c r="CJ29" s="2404"/>
      <c r="CK29" s="2399"/>
      <c r="CL29" s="2403"/>
      <c r="CM29" s="2404" t="s">
        <v>2637</v>
      </c>
    </row>
    <row r="30" spans="1:91" ht="44.25">
      <c r="A30" s="1623"/>
      <c r="B30" s="2384" t="s">
        <v>485</v>
      </c>
      <c r="C30" s="2385" t="s">
        <v>2536</v>
      </c>
      <c r="D30" s="2386" t="s">
        <v>485</v>
      </c>
      <c r="E30" s="2387" t="s">
        <v>2638</v>
      </c>
      <c r="F30" s="2385" t="s">
        <v>2536</v>
      </c>
      <c r="G30" s="2388" t="s">
        <v>2638</v>
      </c>
      <c r="H30" s="2389">
        <v>19</v>
      </c>
      <c r="I30" s="2385" t="s">
        <v>2536</v>
      </c>
      <c r="J30" s="2430">
        <v>19</v>
      </c>
      <c r="K30" s="2389">
        <v>45</v>
      </c>
      <c r="L30" s="2385" t="s">
        <v>2536</v>
      </c>
      <c r="M30" s="2390">
        <v>45</v>
      </c>
      <c r="N30" s="1623"/>
      <c r="O30" s="2384" t="s">
        <v>485</v>
      </c>
      <c r="P30" s="2385" t="s">
        <v>2536</v>
      </c>
      <c r="Q30" s="2391" t="s">
        <v>485</v>
      </c>
      <c r="R30" s="2387" t="s">
        <v>2638</v>
      </c>
      <c r="S30" s="2385" t="s">
        <v>2536</v>
      </c>
      <c r="T30" s="2392" t="s">
        <v>2638</v>
      </c>
      <c r="U30" s="2389">
        <v>19</v>
      </c>
      <c r="V30" s="2385" t="s">
        <v>2536</v>
      </c>
      <c r="W30" s="2391">
        <v>19</v>
      </c>
      <c r="X30" s="2389">
        <v>45</v>
      </c>
      <c r="Y30" s="2385" t="s">
        <v>2536</v>
      </c>
      <c r="Z30" s="2393">
        <v>45</v>
      </c>
      <c r="AA30" s="1623"/>
      <c r="AB30" s="1623"/>
      <c r="AC30" s="1623"/>
      <c r="AD30" s="2401"/>
      <c r="AE30" s="2440"/>
      <c r="AF30" s="2440"/>
      <c r="AG30" s="2440"/>
      <c r="AH30" s="2440"/>
      <c r="AI30" s="2440"/>
      <c r="AJ30" s="2440"/>
      <c r="AK30" s="2440"/>
      <c r="AL30" s="2440"/>
      <c r="AM30" s="2440"/>
      <c r="AN30" s="2440"/>
      <c r="AO30" s="2440"/>
      <c r="AP30" s="2440"/>
      <c r="AQ30" s="2440"/>
      <c r="AR30" s="2440"/>
      <c r="AS30" s="2444"/>
      <c r="AT30" s="2440"/>
      <c r="AU30" s="2440"/>
      <c r="AV30" s="2440"/>
      <c r="AW30" s="2440"/>
      <c r="AX30" s="2440"/>
      <c r="AY30" s="2440"/>
      <c r="AZ30" s="2440"/>
      <c r="BA30" s="2440"/>
      <c r="BD30" s="2408"/>
      <c r="BE30" s="2399"/>
      <c r="BF30" s="2399"/>
      <c r="BG30" s="2399"/>
      <c r="BH30" s="2399"/>
      <c r="BI30" s="2399"/>
      <c r="BJ30" s="2399"/>
      <c r="BK30" s="2399"/>
      <c r="BL30" s="2399"/>
      <c r="BM30" s="2399"/>
      <c r="BN30" s="2399"/>
      <c r="BO30" s="2399"/>
      <c r="BP30" s="2399"/>
      <c r="BQ30" s="2399"/>
      <c r="BR30" s="2399"/>
      <c r="BS30" s="2399"/>
      <c r="BT30" s="2399"/>
      <c r="BU30" s="2399"/>
      <c r="BV30" s="2399"/>
      <c r="BW30" s="2399"/>
      <c r="BX30" s="2399"/>
      <c r="BY30" s="2399"/>
      <c r="BZ30" s="2399"/>
      <c r="CA30" s="2399"/>
      <c r="CB30" s="2399"/>
      <c r="CC30" s="2399"/>
      <c r="CD30" s="2399"/>
      <c r="CE30" s="2399"/>
      <c r="CF30" s="2399"/>
      <c r="CG30" s="2399"/>
      <c r="CH30" s="2399"/>
      <c r="CI30" s="2399"/>
      <c r="CJ30" s="2399"/>
      <c r="CK30" s="2399"/>
      <c r="CL30" s="2399"/>
      <c r="CM30" s="2399"/>
    </row>
    <row r="31" spans="1:91" ht="44.25">
      <c r="A31" s="1623"/>
      <c r="B31" s="2384" t="s">
        <v>420</v>
      </c>
      <c r="C31" s="2385" t="s">
        <v>2536</v>
      </c>
      <c r="D31" s="2386" t="s">
        <v>420</v>
      </c>
      <c r="E31" s="2387" t="s">
        <v>837</v>
      </c>
      <c r="F31" s="2385" t="s">
        <v>2536</v>
      </c>
      <c r="G31" s="2388" t="s">
        <v>837</v>
      </c>
      <c r="H31" s="2389">
        <v>20</v>
      </c>
      <c r="I31" s="2385" t="s">
        <v>2536</v>
      </c>
      <c r="J31" s="2430">
        <v>20</v>
      </c>
      <c r="K31" s="2389">
        <v>46</v>
      </c>
      <c r="L31" s="2385" t="s">
        <v>2536</v>
      </c>
      <c r="M31" s="2390">
        <v>46</v>
      </c>
      <c r="N31" s="1623"/>
      <c r="O31" s="2384" t="s">
        <v>420</v>
      </c>
      <c r="P31" s="2385" t="s">
        <v>2536</v>
      </c>
      <c r="Q31" s="2391" t="s">
        <v>420</v>
      </c>
      <c r="R31" s="2387" t="s">
        <v>837</v>
      </c>
      <c r="S31" s="2385" t="s">
        <v>2536</v>
      </c>
      <c r="T31" s="2392" t="s">
        <v>837</v>
      </c>
      <c r="U31" s="2389">
        <v>20</v>
      </c>
      <c r="V31" s="2385" t="s">
        <v>2536</v>
      </c>
      <c r="W31" s="2391">
        <v>20</v>
      </c>
      <c r="X31" s="2389">
        <v>46</v>
      </c>
      <c r="Y31" s="2385" t="s">
        <v>2536</v>
      </c>
      <c r="Z31" s="2393">
        <v>46</v>
      </c>
      <c r="AA31" s="1623"/>
      <c r="AB31" s="1623"/>
      <c r="AC31" s="1623"/>
      <c r="AD31" s="2394" t="s">
        <v>2593</v>
      </c>
      <c r="AE31" s="2445" t="s">
        <v>823</v>
      </c>
      <c r="AF31" s="2446">
        <v>0</v>
      </c>
      <c r="AG31" s="2445" t="s">
        <v>2619</v>
      </c>
      <c r="AH31" s="2446">
        <v>0</v>
      </c>
      <c r="AI31" s="2445" t="s">
        <v>2620</v>
      </c>
      <c r="AJ31" s="2446">
        <v>0</v>
      </c>
      <c r="AK31" s="2445" t="s">
        <v>2621</v>
      </c>
      <c r="AL31" s="2446">
        <v>0</v>
      </c>
      <c r="AM31" s="2445" t="s">
        <v>2622</v>
      </c>
      <c r="AN31" s="2446">
        <v>0</v>
      </c>
      <c r="AO31" s="2445" t="s">
        <v>2623</v>
      </c>
      <c r="AP31" s="2446">
        <v>0</v>
      </c>
      <c r="AQ31" s="2445" t="s">
        <v>2624</v>
      </c>
      <c r="AR31" s="2446">
        <v>0</v>
      </c>
      <c r="AS31" s="2445" t="s">
        <v>2625</v>
      </c>
      <c r="AT31" s="2446">
        <v>0</v>
      </c>
      <c r="AU31" s="2445" t="s">
        <v>2626</v>
      </c>
      <c r="AV31" s="2446">
        <v>0</v>
      </c>
      <c r="AW31" s="2445" t="s">
        <v>2627</v>
      </c>
      <c r="AX31" s="2446">
        <v>0</v>
      </c>
      <c r="AY31" s="2445" t="s">
        <v>2628</v>
      </c>
      <c r="AZ31" s="2446">
        <v>0</v>
      </c>
      <c r="BA31" s="2445" t="s">
        <v>2629</v>
      </c>
      <c r="BD31" s="3840" t="s">
        <v>2590</v>
      </c>
      <c r="BE31" s="2410" t="s">
        <v>10</v>
      </c>
      <c r="BF31" s="2411"/>
      <c r="BG31" s="2412"/>
      <c r="BH31" s="2410" t="s">
        <v>691</v>
      </c>
      <c r="BI31" s="2411"/>
      <c r="BJ31" s="2412"/>
      <c r="BK31" s="2410" t="s">
        <v>416</v>
      </c>
      <c r="BL31" s="2411"/>
      <c r="BM31" s="2412"/>
      <c r="BN31" s="2410" t="s">
        <v>417</v>
      </c>
      <c r="BO31" s="2411"/>
      <c r="BP31" s="2412"/>
      <c r="BQ31" s="2410" t="s">
        <v>420</v>
      </c>
      <c r="BR31" s="2411"/>
      <c r="BS31" s="2412"/>
      <c r="BT31" s="2410" t="s">
        <v>2631</v>
      </c>
      <c r="BU31" s="2411"/>
      <c r="BV31" s="2412"/>
      <c r="BW31" s="2410" t="s">
        <v>558</v>
      </c>
      <c r="BX31" s="2411"/>
      <c r="BY31" s="2412"/>
      <c r="BZ31" s="2410" t="s">
        <v>473</v>
      </c>
      <c r="CA31" s="2411"/>
      <c r="CB31" s="2412"/>
      <c r="CC31" s="2410" t="s">
        <v>1305</v>
      </c>
      <c r="CD31" s="2411"/>
      <c r="CE31" s="2412"/>
      <c r="CF31" s="2410" t="s">
        <v>12</v>
      </c>
      <c r="CG31" s="2411"/>
      <c r="CH31" s="2412"/>
      <c r="CI31" s="2410" t="s">
        <v>2632</v>
      </c>
      <c r="CJ31" s="2411"/>
      <c r="CK31" s="2412"/>
      <c r="CL31" s="2410" t="s">
        <v>2633</v>
      </c>
      <c r="CM31" s="2411"/>
    </row>
    <row r="32" spans="1:91" ht="44.25">
      <c r="A32" s="1623"/>
      <c r="B32" s="2384" t="s">
        <v>558</v>
      </c>
      <c r="C32" s="2385" t="s">
        <v>2536</v>
      </c>
      <c r="D32" s="2386" t="s">
        <v>558</v>
      </c>
      <c r="E32" s="2387" t="s">
        <v>838</v>
      </c>
      <c r="F32" s="2385" t="s">
        <v>2536</v>
      </c>
      <c r="G32" s="2388" t="s">
        <v>838</v>
      </c>
      <c r="H32" s="2389">
        <v>21</v>
      </c>
      <c r="I32" s="2385" t="s">
        <v>2536</v>
      </c>
      <c r="J32" s="2430">
        <v>21</v>
      </c>
      <c r="K32" s="2389">
        <v>47</v>
      </c>
      <c r="L32" s="2385" t="s">
        <v>2536</v>
      </c>
      <c r="M32" s="2390">
        <v>47</v>
      </c>
      <c r="N32" s="1623"/>
      <c r="O32" s="2384" t="s">
        <v>558</v>
      </c>
      <c r="P32" s="2385" t="s">
        <v>2536</v>
      </c>
      <c r="Q32" s="2391" t="s">
        <v>558</v>
      </c>
      <c r="R32" s="2387" t="s">
        <v>838</v>
      </c>
      <c r="S32" s="2385" t="s">
        <v>2536</v>
      </c>
      <c r="T32" s="2392" t="s">
        <v>838</v>
      </c>
      <c r="U32" s="2389">
        <v>21</v>
      </c>
      <c r="V32" s="2385" t="s">
        <v>2536</v>
      </c>
      <c r="W32" s="2391">
        <v>21</v>
      </c>
      <c r="X32" s="2389">
        <v>47</v>
      </c>
      <c r="Y32" s="2385" t="s">
        <v>2536</v>
      </c>
      <c r="Z32" s="2393">
        <v>47</v>
      </c>
      <c r="AA32" s="1623"/>
      <c r="AB32" s="1623"/>
      <c r="AC32" s="1623"/>
      <c r="AD32" s="2401"/>
      <c r="AE32" s="2440"/>
      <c r="AF32" s="2440"/>
      <c r="AG32" s="2440"/>
      <c r="AH32" s="2440"/>
      <c r="AI32" s="2440"/>
      <c r="AJ32" s="2440"/>
      <c r="AK32" s="2440"/>
      <c r="AL32" s="2440"/>
      <c r="AM32" s="2440"/>
      <c r="AN32" s="2440"/>
      <c r="AO32" s="2440"/>
      <c r="AP32" s="2440"/>
      <c r="AQ32" s="2440"/>
      <c r="AR32" s="2440"/>
      <c r="AS32" s="2440"/>
      <c r="AT32" s="2440"/>
      <c r="AU32" s="2440"/>
      <c r="AV32" s="2440"/>
      <c r="AW32" s="2440"/>
      <c r="AX32" s="2440"/>
      <c r="AY32" s="2440"/>
      <c r="AZ32" s="2440"/>
      <c r="BA32" s="2440"/>
      <c r="BD32" s="3840"/>
      <c r="BE32" s="2414" t="s">
        <v>2545</v>
      </c>
      <c r="BF32" s="2415"/>
      <c r="BG32" s="2412"/>
      <c r="BH32" s="2414" t="s">
        <v>2635</v>
      </c>
      <c r="BI32" s="2415"/>
      <c r="BJ32" s="2412"/>
      <c r="BK32" s="2414" t="s">
        <v>2591</v>
      </c>
      <c r="BL32" s="2415"/>
      <c r="BM32" s="2412"/>
      <c r="BN32" s="2414" t="s">
        <v>2634</v>
      </c>
      <c r="BO32" s="2415"/>
      <c r="BP32" s="2412"/>
      <c r="BQ32" s="2414" t="s">
        <v>837</v>
      </c>
      <c r="BR32" s="2415"/>
      <c r="BS32" s="2412"/>
      <c r="BT32" s="2414" t="s">
        <v>2636</v>
      </c>
      <c r="BU32" s="2415"/>
      <c r="BV32" s="2412"/>
      <c r="BW32" s="2414" t="s">
        <v>838</v>
      </c>
      <c r="BX32" s="2415"/>
      <c r="BY32" s="2412"/>
      <c r="BZ32" s="2414" t="s">
        <v>2596</v>
      </c>
      <c r="CA32" s="2415"/>
      <c r="CB32" s="2412"/>
      <c r="CC32" s="2414" t="s">
        <v>2618</v>
      </c>
      <c r="CD32" s="2415"/>
      <c r="CE32" s="2412"/>
      <c r="CF32" s="2414" t="s">
        <v>853</v>
      </c>
      <c r="CG32" s="2415"/>
      <c r="CH32" s="2412"/>
      <c r="CI32" s="2414" t="s">
        <v>2576</v>
      </c>
      <c r="CJ32" s="2415"/>
      <c r="CK32" s="2412"/>
      <c r="CL32" s="2414"/>
      <c r="CM32" s="2415" t="s">
        <v>2637</v>
      </c>
    </row>
    <row r="33" spans="1:91" ht="44.25">
      <c r="A33" s="1623"/>
      <c r="B33" s="2384" t="s">
        <v>579</v>
      </c>
      <c r="C33" s="2385" t="s">
        <v>2536</v>
      </c>
      <c r="D33" s="2386" t="s">
        <v>579</v>
      </c>
      <c r="E33" s="2387" t="s">
        <v>2639</v>
      </c>
      <c r="F33" s="2385" t="s">
        <v>2536</v>
      </c>
      <c r="G33" s="2388" t="s">
        <v>2639</v>
      </c>
      <c r="H33" s="2389">
        <v>22</v>
      </c>
      <c r="I33" s="2385" t="s">
        <v>2536</v>
      </c>
      <c r="J33" s="2430">
        <v>22</v>
      </c>
      <c r="K33" s="2389">
        <v>48</v>
      </c>
      <c r="L33" s="2385" t="s">
        <v>2536</v>
      </c>
      <c r="M33" s="2390">
        <v>48</v>
      </c>
      <c r="N33" s="1623"/>
      <c r="O33" s="2384" t="s">
        <v>579</v>
      </c>
      <c r="P33" s="2385" t="s">
        <v>2536</v>
      </c>
      <c r="Q33" s="2391" t="s">
        <v>579</v>
      </c>
      <c r="R33" s="2387" t="s">
        <v>2639</v>
      </c>
      <c r="S33" s="2385" t="s">
        <v>2536</v>
      </c>
      <c r="T33" s="2392" t="s">
        <v>2639</v>
      </c>
      <c r="U33" s="2389">
        <v>22</v>
      </c>
      <c r="V33" s="2385" t="s">
        <v>2536</v>
      </c>
      <c r="W33" s="2391">
        <v>22</v>
      </c>
      <c r="X33" s="2389">
        <v>48</v>
      </c>
      <c r="Y33" s="2385" t="s">
        <v>2536</v>
      </c>
      <c r="Z33" s="2393">
        <v>48</v>
      </c>
      <c r="AA33" s="1623"/>
      <c r="AB33" s="1623"/>
      <c r="AC33" s="1623"/>
      <c r="AD33" s="2394" t="s">
        <v>2597</v>
      </c>
      <c r="AE33" s="2447" t="s">
        <v>823</v>
      </c>
      <c r="AF33" s="2448">
        <v>0</v>
      </c>
      <c r="AG33" s="2447" t="s">
        <v>2619</v>
      </c>
      <c r="AH33" s="2448">
        <v>0</v>
      </c>
      <c r="AI33" s="2447" t="s">
        <v>2620</v>
      </c>
      <c r="AJ33" s="2448">
        <v>0</v>
      </c>
      <c r="AK33" s="2447" t="s">
        <v>2621</v>
      </c>
      <c r="AL33" s="2448">
        <v>0</v>
      </c>
      <c r="AM33" s="2447" t="s">
        <v>2622</v>
      </c>
      <c r="AN33" s="2448">
        <v>0</v>
      </c>
      <c r="AO33" s="2447" t="s">
        <v>2623</v>
      </c>
      <c r="AP33" s="2448">
        <v>0</v>
      </c>
      <c r="AQ33" s="2447" t="s">
        <v>2624</v>
      </c>
      <c r="AR33" s="2448">
        <v>0</v>
      </c>
      <c r="AS33" s="2447" t="s">
        <v>2625</v>
      </c>
      <c r="AT33" s="2448">
        <v>0</v>
      </c>
      <c r="AU33" s="2447" t="s">
        <v>2626</v>
      </c>
      <c r="AV33" s="2448">
        <v>0</v>
      </c>
      <c r="AW33" s="2447" t="s">
        <v>2627</v>
      </c>
      <c r="AX33" s="2448">
        <v>0</v>
      </c>
      <c r="AY33" s="2447" t="s">
        <v>2628</v>
      </c>
      <c r="AZ33" s="2448">
        <v>0</v>
      </c>
      <c r="BA33" s="2447" t="s">
        <v>2629</v>
      </c>
      <c r="BD33" s="2408"/>
      <c r="BE33" s="2409"/>
      <c r="BF33" s="2409"/>
      <c r="BG33" s="2409"/>
      <c r="BH33" s="2409"/>
      <c r="BI33" s="2409"/>
      <c r="BJ33" s="2409"/>
      <c r="BK33" s="2409"/>
      <c r="BL33" s="2409"/>
      <c r="BM33" s="2409"/>
      <c r="BN33" s="2409"/>
      <c r="BO33" s="2409"/>
      <c r="BP33" s="2409"/>
      <c r="BQ33" s="2409"/>
      <c r="BR33" s="2409"/>
      <c r="BS33" s="2409"/>
      <c r="BT33" s="2409"/>
      <c r="BU33" s="2409"/>
      <c r="BV33" s="2409"/>
      <c r="BW33" s="2409"/>
      <c r="BX33" s="2409"/>
      <c r="BY33" s="2409"/>
      <c r="BZ33" s="2409"/>
      <c r="CA33" s="2409"/>
      <c r="CB33" s="2409"/>
      <c r="CC33" s="2409"/>
      <c r="CD33" s="2409"/>
      <c r="CE33" s="2409"/>
      <c r="CF33" s="2409"/>
      <c r="CG33" s="2409"/>
      <c r="CH33" s="2409"/>
      <c r="CI33" s="2409"/>
      <c r="CJ33" s="2409"/>
      <c r="CK33" s="2409"/>
      <c r="CL33" s="2409"/>
      <c r="CM33" s="2409"/>
    </row>
    <row r="34" spans="1:91" ht="44.25">
      <c r="A34" s="1623"/>
      <c r="B34" s="2384" t="s">
        <v>2640</v>
      </c>
      <c r="C34" s="2385" t="s">
        <v>2536</v>
      </c>
      <c r="D34" s="2386" t="s">
        <v>2640</v>
      </c>
      <c r="E34" s="2387" t="s">
        <v>2641</v>
      </c>
      <c r="F34" s="2385" t="s">
        <v>2536</v>
      </c>
      <c r="G34" s="2388" t="s">
        <v>2641</v>
      </c>
      <c r="H34" s="2389">
        <v>23</v>
      </c>
      <c r="I34" s="2385" t="s">
        <v>2536</v>
      </c>
      <c r="J34" s="2430">
        <v>23</v>
      </c>
      <c r="K34" s="2389">
        <v>49</v>
      </c>
      <c r="L34" s="2385" t="s">
        <v>2536</v>
      </c>
      <c r="M34" s="2390">
        <v>49</v>
      </c>
      <c r="N34" s="1623"/>
      <c r="O34" s="2384" t="s">
        <v>2640</v>
      </c>
      <c r="P34" s="2385" t="s">
        <v>2536</v>
      </c>
      <c r="Q34" s="2391" t="s">
        <v>2640</v>
      </c>
      <c r="R34" s="2387" t="s">
        <v>2641</v>
      </c>
      <c r="S34" s="2385" t="s">
        <v>2536</v>
      </c>
      <c r="T34" s="2392" t="s">
        <v>2641</v>
      </c>
      <c r="U34" s="2389">
        <v>23</v>
      </c>
      <c r="V34" s="2385" t="s">
        <v>2536</v>
      </c>
      <c r="W34" s="2391">
        <v>23</v>
      </c>
      <c r="X34" s="2389">
        <v>49</v>
      </c>
      <c r="Y34" s="2385" t="s">
        <v>2536</v>
      </c>
      <c r="Z34" s="2393">
        <v>49</v>
      </c>
      <c r="AA34" s="1623"/>
      <c r="AB34" s="1623"/>
      <c r="AC34" s="1623"/>
      <c r="AD34" s="2401"/>
      <c r="AE34" s="2440"/>
      <c r="AF34" s="2440"/>
      <c r="AG34" s="2440"/>
      <c r="AH34" s="2440"/>
      <c r="AI34" s="2440"/>
      <c r="AJ34" s="2440"/>
      <c r="AK34" s="2440"/>
      <c r="AL34" s="2440"/>
      <c r="AM34" s="2440"/>
      <c r="AN34" s="2440"/>
      <c r="AO34" s="2440"/>
      <c r="AP34" s="2440"/>
      <c r="AQ34" s="2440"/>
      <c r="AR34" s="2440"/>
      <c r="AS34" s="2440"/>
      <c r="AT34" s="2440"/>
      <c r="AU34" s="2440"/>
      <c r="AV34" s="2440"/>
      <c r="AW34" s="2440"/>
      <c r="AX34" s="2440"/>
      <c r="AY34" s="2440"/>
      <c r="AZ34" s="2440"/>
      <c r="BA34" s="2440"/>
      <c r="BD34" s="3840" t="s">
        <v>2594</v>
      </c>
      <c r="BE34" s="2418" t="s">
        <v>10</v>
      </c>
      <c r="BF34" s="2419"/>
      <c r="BG34" s="2417"/>
      <c r="BH34" s="2418" t="s">
        <v>691</v>
      </c>
      <c r="BI34" s="2419"/>
      <c r="BJ34" s="2417"/>
      <c r="BK34" s="2418" t="s">
        <v>416</v>
      </c>
      <c r="BL34" s="2419"/>
      <c r="BM34" s="2417"/>
      <c r="BN34" s="2418" t="s">
        <v>417</v>
      </c>
      <c r="BO34" s="2419"/>
      <c r="BP34" s="2417"/>
      <c r="BQ34" s="2418" t="s">
        <v>420</v>
      </c>
      <c r="BR34" s="2419"/>
      <c r="BS34" s="2417"/>
      <c r="BT34" s="2418" t="s">
        <v>2631</v>
      </c>
      <c r="BU34" s="2419"/>
      <c r="BV34" s="2417"/>
      <c r="BW34" s="2418" t="s">
        <v>558</v>
      </c>
      <c r="BX34" s="2419"/>
      <c r="BY34" s="2417"/>
      <c r="BZ34" s="2418" t="s">
        <v>473</v>
      </c>
      <c r="CA34" s="2419"/>
      <c r="CB34" s="2417"/>
      <c r="CC34" s="2418" t="s">
        <v>1305</v>
      </c>
      <c r="CD34" s="2419"/>
      <c r="CE34" s="2417"/>
      <c r="CF34" s="2418" t="s">
        <v>12</v>
      </c>
      <c r="CG34" s="2419"/>
      <c r="CH34" s="2417"/>
      <c r="CI34" s="2418" t="s">
        <v>2632</v>
      </c>
      <c r="CJ34" s="2419"/>
      <c r="CK34" s="2417"/>
      <c r="CL34" s="2418" t="s">
        <v>2633</v>
      </c>
      <c r="CM34" s="2419"/>
    </row>
    <row r="35" spans="1:91" ht="44.25">
      <c r="A35" s="1623"/>
      <c r="B35" s="2384" t="s">
        <v>836</v>
      </c>
      <c r="C35" s="2385" t="s">
        <v>2536</v>
      </c>
      <c r="D35" s="2386" t="s">
        <v>836</v>
      </c>
      <c r="E35" s="2387" t="s">
        <v>2642</v>
      </c>
      <c r="F35" s="2385" t="s">
        <v>2536</v>
      </c>
      <c r="G35" s="2388" t="s">
        <v>2642</v>
      </c>
      <c r="H35" s="2389">
        <v>24</v>
      </c>
      <c r="I35" s="2385" t="s">
        <v>2536</v>
      </c>
      <c r="J35" s="2430">
        <v>24</v>
      </c>
      <c r="K35" s="2389">
        <v>50</v>
      </c>
      <c r="L35" s="2385" t="s">
        <v>2536</v>
      </c>
      <c r="M35" s="2390">
        <v>50</v>
      </c>
      <c r="N35" s="1623"/>
      <c r="O35" s="2384" t="s">
        <v>836</v>
      </c>
      <c r="P35" s="2385" t="s">
        <v>2536</v>
      </c>
      <c r="Q35" s="2391" t="s">
        <v>836</v>
      </c>
      <c r="R35" s="2387" t="s">
        <v>2642</v>
      </c>
      <c r="S35" s="2385" t="s">
        <v>2536</v>
      </c>
      <c r="T35" s="2392" t="s">
        <v>2642</v>
      </c>
      <c r="U35" s="2389">
        <v>24</v>
      </c>
      <c r="V35" s="2385" t="s">
        <v>2536</v>
      </c>
      <c r="W35" s="2391">
        <v>24</v>
      </c>
      <c r="X35" s="2389">
        <v>50</v>
      </c>
      <c r="Y35" s="2385" t="s">
        <v>2536</v>
      </c>
      <c r="Z35" s="2393">
        <v>50</v>
      </c>
      <c r="AA35" s="1623"/>
      <c r="AB35" s="1623"/>
      <c r="AC35" s="2449"/>
      <c r="AD35" s="2394" t="s">
        <v>2601</v>
      </c>
      <c r="AE35" s="2450" t="s">
        <v>823</v>
      </c>
      <c r="AF35" s="2451">
        <v>0</v>
      </c>
      <c r="AG35" s="2450" t="s">
        <v>2619</v>
      </c>
      <c r="AH35" s="2451">
        <v>0</v>
      </c>
      <c r="AI35" s="2450" t="s">
        <v>2620</v>
      </c>
      <c r="AJ35" s="2451">
        <v>0</v>
      </c>
      <c r="AK35" s="2450" t="s">
        <v>2621</v>
      </c>
      <c r="AL35" s="2451">
        <v>0</v>
      </c>
      <c r="AM35" s="2450" t="s">
        <v>2622</v>
      </c>
      <c r="AN35" s="2451">
        <v>0</v>
      </c>
      <c r="AO35" s="2450" t="s">
        <v>2623</v>
      </c>
      <c r="AP35" s="2451">
        <v>0</v>
      </c>
      <c r="AQ35" s="2450" t="s">
        <v>2624</v>
      </c>
      <c r="AR35" s="2451">
        <v>0</v>
      </c>
      <c r="AS35" s="2450" t="s">
        <v>2625</v>
      </c>
      <c r="AT35" s="2451">
        <v>0</v>
      </c>
      <c r="AU35" s="2450" t="s">
        <v>2626</v>
      </c>
      <c r="AV35" s="2451">
        <v>0</v>
      </c>
      <c r="AW35" s="2450" t="s">
        <v>2627</v>
      </c>
      <c r="AX35" s="2451">
        <v>0</v>
      </c>
      <c r="AY35" s="2450" t="s">
        <v>2628</v>
      </c>
      <c r="AZ35" s="2451">
        <v>0</v>
      </c>
      <c r="BA35" s="2450" t="s">
        <v>2629</v>
      </c>
      <c r="BD35" s="3840"/>
      <c r="BE35" s="2420" t="s">
        <v>2545</v>
      </c>
      <c r="BF35" s="2421"/>
      <c r="BG35" s="2417"/>
      <c r="BH35" s="2420" t="s">
        <v>2635</v>
      </c>
      <c r="BI35" s="2421"/>
      <c r="BJ35" s="2417"/>
      <c r="BK35" s="2420" t="s">
        <v>2591</v>
      </c>
      <c r="BL35" s="2421"/>
      <c r="BM35" s="2417"/>
      <c r="BN35" s="2420" t="s">
        <v>2634</v>
      </c>
      <c r="BO35" s="2421"/>
      <c r="BP35" s="2417"/>
      <c r="BQ35" s="2420" t="s">
        <v>837</v>
      </c>
      <c r="BR35" s="2421"/>
      <c r="BS35" s="2417"/>
      <c r="BT35" s="2420" t="s">
        <v>2636</v>
      </c>
      <c r="BU35" s="2421"/>
      <c r="BV35" s="2417"/>
      <c r="BW35" s="2420" t="s">
        <v>838</v>
      </c>
      <c r="BX35" s="2421"/>
      <c r="BY35" s="2417"/>
      <c r="BZ35" s="2420" t="s">
        <v>2596</v>
      </c>
      <c r="CA35" s="2421"/>
      <c r="CB35" s="2417"/>
      <c r="CC35" s="2420" t="s">
        <v>2618</v>
      </c>
      <c r="CD35" s="2421"/>
      <c r="CE35" s="2417"/>
      <c r="CF35" s="2420" t="s">
        <v>853</v>
      </c>
      <c r="CG35" s="2421"/>
      <c r="CH35" s="2417"/>
      <c r="CI35" s="2420" t="s">
        <v>2576</v>
      </c>
      <c r="CJ35" s="2421"/>
      <c r="CK35" s="2417"/>
      <c r="CL35" s="2420"/>
      <c r="CM35" s="2421" t="s">
        <v>2637</v>
      </c>
    </row>
    <row r="36" spans="1:91" ht="44.25">
      <c r="A36" s="1623"/>
      <c r="B36" s="2384" t="s">
        <v>2631</v>
      </c>
      <c r="C36" s="2385" t="s">
        <v>2536</v>
      </c>
      <c r="D36" s="2386" t="s">
        <v>2631</v>
      </c>
      <c r="E36" s="2387" t="s">
        <v>2636</v>
      </c>
      <c r="F36" s="2385" t="s">
        <v>2536</v>
      </c>
      <c r="G36" s="2388" t="s">
        <v>2636</v>
      </c>
      <c r="H36" s="2389">
        <v>25</v>
      </c>
      <c r="I36" s="2385" t="s">
        <v>2536</v>
      </c>
      <c r="J36" s="2430">
        <v>25</v>
      </c>
      <c r="K36" s="2389">
        <v>51</v>
      </c>
      <c r="L36" s="2385" t="s">
        <v>2536</v>
      </c>
      <c r="M36" s="2390">
        <v>51</v>
      </c>
      <c r="N36" s="1623"/>
      <c r="O36" s="2384" t="s">
        <v>2631</v>
      </c>
      <c r="P36" s="2385" t="s">
        <v>2536</v>
      </c>
      <c r="Q36" s="2391" t="s">
        <v>2631</v>
      </c>
      <c r="R36" s="2387" t="s">
        <v>2636</v>
      </c>
      <c r="S36" s="2385" t="s">
        <v>2536</v>
      </c>
      <c r="T36" s="2392" t="s">
        <v>2636</v>
      </c>
      <c r="U36" s="2389">
        <v>25</v>
      </c>
      <c r="V36" s="2385" t="s">
        <v>2536</v>
      </c>
      <c r="W36" s="2391">
        <v>25</v>
      </c>
      <c r="X36" s="2389">
        <v>51</v>
      </c>
      <c r="Y36" s="2385" t="s">
        <v>2536</v>
      </c>
      <c r="Z36" s="2393">
        <v>51</v>
      </c>
      <c r="AA36" s="1623"/>
      <c r="AB36" s="1623"/>
      <c r="AC36" s="1623"/>
      <c r="AD36" s="2401"/>
      <c r="BD36" s="2401"/>
      <c r="BE36" s="2409"/>
      <c r="BF36" s="2409"/>
      <c r="BG36" s="2409"/>
      <c r="BH36" s="2409"/>
      <c r="BI36" s="2409"/>
      <c r="BJ36" s="2409"/>
      <c r="BK36" s="2409"/>
      <c r="BL36" s="2409"/>
      <c r="BM36" s="2409"/>
      <c r="BN36" s="2409"/>
      <c r="BO36" s="2409"/>
      <c r="BP36" s="2409"/>
      <c r="BQ36" s="2409"/>
      <c r="BR36" s="2409"/>
      <c r="BS36" s="2409"/>
      <c r="BT36" s="2409"/>
      <c r="BU36" s="2409"/>
      <c r="BV36" s="2409"/>
      <c r="BW36" s="2409"/>
      <c r="BX36" s="2409"/>
      <c r="BY36" s="2409"/>
      <c r="BZ36" s="2409"/>
      <c r="CA36" s="2409"/>
      <c r="CB36" s="2409"/>
      <c r="CC36" s="2409"/>
      <c r="CD36" s="2409"/>
      <c r="CE36" s="2409"/>
      <c r="CF36" s="2409"/>
      <c r="CG36" s="2409"/>
      <c r="CH36" s="2409"/>
      <c r="CI36" s="2409"/>
      <c r="CJ36" s="2409"/>
      <c r="CK36" s="2409"/>
      <c r="CL36" s="2409"/>
      <c r="CM36" s="2409"/>
    </row>
    <row r="37" spans="1:91" ht="44.25">
      <c r="A37" s="1623"/>
      <c r="B37" s="2384" t="s">
        <v>691</v>
      </c>
      <c r="C37" s="2385" t="s">
        <v>2536</v>
      </c>
      <c r="D37" s="2386" t="s">
        <v>691</v>
      </c>
      <c r="E37" s="2387" t="s">
        <v>2635</v>
      </c>
      <c r="F37" s="2385" t="s">
        <v>2536</v>
      </c>
      <c r="G37" s="2388" t="s">
        <v>2635</v>
      </c>
      <c r="H37" s="2389">
        <v>26</v>
      </c>
      <c r="I37" s="2385" t="s">
        <v>2536</v>
      </c>
      <c r="J37" s="2430">
        <v>26</v>
      </c>
      <c r="K37" s="2389">
        <v>52</v>
      </c>
      <c r="L37" s="2385" t="s">
        <v>2536</v>
      </c>
      <c r="M37" s="2390">
        <v>52</v>
      </c>
      <c r="N37" s="1623"/>
      <c r="O37" s="2384" t="s">
        <v>691</v>
      </c>
      <c r="P37" s="2385" t="s">
        <v>2536</v>
      </c>
      <c r="Q37" s="2391" t="s">
        <v>691</v>
      </c>
      <c r="R37" s="2387" t="s">
        <v>2635</v>
      </c>
      <c r="S37" s="2385" t="s">
        <v>2536</v>
      </c>
      <c r="T37" s="2392" t="s">
        <v>2635</v>
      </c>
      <c r="U37" s="2389">
        <v>26</v>
      </c>
      <c r="V37" s="2385" t="s">
        <v>2536</v>
      </c>
      <c r="W37" s="2391">
        <v>26</v>
      </c>
      <c r="X37" s="2389">
        <v>52</v>
      </c>
      <c r="Y37" s="2385" t="s">
        <v>2536</v>
      </c>
      <c r="Z37" s="2393">
        <v>52</v>
      </c>
      <c r="AA37" s="1623"/>
      <c r="AB37" s="1623"/>
      <c r="AC37" s="1623"/>
      <c r="AD37" s="2452" t="s">
        <v>2604</v>
      </c>
      <c r="BD37" s="3840" t="s">
        <v>2599</v>
      </c>
      <c r="BE37" s="2424" t="s">
        <v>10</v>
      </c>
      <c r="BF37" s="2425"/>
      <c r="BG37" s="2423"/>
      <c r="BH37" s="2424" t="s">
        <v>691</v>
      </c>
      <c r="BI37" s="2425"/>
      <c r="BJ37" s="2423"/>
      <c r="BK37" s="2424" t="s">
        <v>416</v>
      </c>
      <c r="BL37" s="2425"/>
      <c r="BM37" s="2423"/>
      <c r="BN37" s="2424" t="s">
        <v>417</v>
      </c>
      <c r="BO37" s="2425"/>
      <c r="BP37" s="2423"/>
      <c r="BQ37" s="2424" t="s">
        <v>420</v>
      </c>
      <c r="BR37" s="2425"/>
      <c r="BS37" s="2423"/>
      <c r="BT37" s="2424" t="s">
        <v>2631</v>
      </c>
      <c r="BU37" s="2425"/>
      <c r="BV37" s="2423"/>
      <c r="BW37" s="2424" t="s">
        <v>558</v>
      </c>
      <c r="BX37" s="2425"/>
      <c r="BY37" s="2423"/>
      <c r="BZ37" s="2424" t="s">
        <v>473</v>
      </c>
      <c r="CA37" s="2425"/>
      <c r="CB37" s="2423"/>
      <c r="CC37" s="2424" t="s">
        <v>1305</v>
      </c>
      <c r="CD37" s="2425"/>
      <c r="CE37" s="2423"/>
      <c r="CF37" s="2424" t="s">
        <v>12</v>
      </c>
      <c r="CG37" s="2425"/>
      <c r="CH37" s="2423"/>
      <c r="CI37" s="2424" t="s">
        <v>2632</v>
      </c>
      <c r="CJ37" s="2425"/>
      <c r="CK37" s="2423"/>
      <c r="CL37" s="2424" t="s">
        <v>2633</v>
      </c>
      <c r="CM37" s="2425"/>
    </row>
    <row r="38" spans="1:91" ht="46.5">
      <c r="A38" s="1623"/>
      <c r="B38" s="2384" t="s">
        <v>815</v>
      </c>
      <c r="C38" s="2385" t="s">
        <v>2536</v>
      </c>
      <c r="D38" s="2386" t="s">
        <v>815</v>
      </c>
      <c r="E38" s="2387" t="s">
        <v>814</v>
      </c>
      <c r="F38" s="2385" t="s">
        <v>2536</v>
      </c>
      <c r="G38" s="2388" t="s">
        <v>814</v>
      </c>
      <c r="H38" s="2389" t="s">
        <v>2633</v>
      </c>
      <c r="I38" s="2385" t="s">
        <v>2536</v>
      </c>
      <c r="J38" s="2430" t="s">
        <v>2633</v>
      </c>
      <c r="K38" s="2389" t="s">
        <v>2643</v>
      </c>
      <c r="L38" s="2385" t="s">
        <v>2536</v>
      </c>
      <c r="M38" s="2390" t="s">
        <v>2643</v>
      </c>
      <c r="N38" s="1623"/>
      <c r="O38" s="2384" t="s">
        <v>815</v>
      </c>
      <c r="P38" s="2385" t="s">
        <v>2536</v>
      </c>
      <c r="Q38" s="2391" t="s">
        <v>815</v>
      </c>
      <c r="R38" s="2387" t="s">
        <v>814</v>
      </c>
      <c r="S38" s="2385" t="s">
        <v>2536</v>
      </c>
      <c r="T38" s="2392" t="s">
        <v>814</v>
      </c>
      <c r="U38" s="2453" t="s">
        <v>2633</v>
      </c>
      <c r="V38" s="2385" t="s">
        <v>2536</v>
      </c>
      <c r="W38" s="2391" t="s">
        <v>2633</v>
      </c>
      <c r="X38" s="2454" t="s">
        <v>2643</v>
      </c>
      <c r="Y38" s="2385" t="s">
        <v>2536</v>
      </c>
      <c r="Z38" s="2393" t="s">
        <v>2643</v>
      </c>
      <c r="AA38" s="1623"/>
      <c r="AB38" s="1623"/>
      <c r="AC38" s="2449"/>
      <c r="AD38" s="2394" t="s">
        <v>2546</v>
      </c>
      <c r="AE38" s="2433" t="s">
        <v>2644</v>
      </c>
      <c r="AF38" s="2434"/>
      <c r="AG38" s="2433" t="s">
        <v>2645</v>
      </c>
      <c r="AH38" s="2434"/>
      <c r="AI38" s="2433" t="s">
        <v>2646</v>
      </c>
      <c r="AJ38" s="2434"/>
      <c r="AK38" s="2433" t="s">
        <v>2647</v>
      </c>
      <c r="AL38" s="2434"/>
      <c r="AM38" s="2433" t="s">
        <v>2648</v>
      </c>
      <c r="AN38" s="2434"/>
      <c r="AO38" s="2433" t="s">
        <v>2649</v>
      </c>
      <c r="AP38" s="2434"/>
      <c r="AQ38" s="2433" t="s">
        <v>2650</v>
      </c>
      <c r="AR38" s="2434"/>
      <c r="AS38" s="2433" t="s">
        <v>2651</v>
      </c>
      <c r="AT38" s="2434"/>
      <c r="AU38" s="2433" t="s">
        <v>2652</v>
      </c>
      <c r="AV38" s="2434"/>
      <c r="AW38" s="2433" t="s">
        <v>2653</v>
      </c>
      <c r="AX38" s="2434"/>
      <c r="AY38" s="2433" t="s">
        <v>2654</v>
      </c>
      <c r="AZ38" s="2434"/>
      <c r="BA38" s="2433" t="s">
        <v>2655</v>
      </c>
      <c r="BD38" s="3840"/>
      <c r="BE38" s="2428" t="s">
        <v>2545</v>
      </c>
      <c r="BF38" s="2429"/>
      <c r="BG38" s="2423"/>
      <c r="BH38" s="2428" t="s">
        <v>2635</v>
      </c>
      <c r="BI38" s="2429"/>
      <c r="BJ38" s="2423"/>
      <c r="BK38" s="2428" t="s">
        <v>2591</v>
      </c>
      <c r="BL38" s="2429"/>
      <c r="BM38" s="2423"/>
      <c r="BN38" s="2428" t="s">
        <v>2634</v>
      </c>
      <c r="BO38" s="2429"/>
      <c r="BP38" s="2423"/>
      <c r="BQ38" s="2428" t="s">
        <v>837</v>
      </c>
      <c r="BR38" s="2429"/>
      <c r="BS38" s="2423"/>
      <c r="BT38" s="2428" t="s">
        <v>2636</v>
      </c>
      <c r="BU38" s="2429"/>
      <c r="BV38" s="2423"/>
      <c r="BW38" s="2428" t="s">
        <v>838</v>
      </c>
      <c r="BX38" s="2429"/>
      <c r="BY38" s="2423"/>
      <c r="BZ38" s="2428" t="s">
        <v>2596</v>
      </c>
      <c r="CA38" s="2429"/>
      <c r="CB38" s="2423"/>
      <c r="CC38" s="2428" t="s">
        <v>2618</v>
      </c>
      <c r="CD38" s="2429"/>
      <c r="CE38" s="2423"/>
      <c r="CF38" s="2428" t="s">
        <v>853</v>
      </c>
      <c r="CG38" s="2429"/>
      <c r="CH38" s="2423"/>
      <c r="CI38" s="2428" t="s">
        <v>2576</v>
      </c>
      <c r="CJ38" s="2429"/>
      <c r="CK38" s="2423"/>
      <c r="CL38" s="2428"/>
      <c r="CM38" s="2429" t="s">
        <v>2637</v>
      </c>
    </row>
    <row r="39" spans="1:91" ht="44.25">
      <c r="A39" s="1623"/>
      <c r="B39" s="2384" t="s">
        <v>2563</v>
      </c>
      <c r="C39" s="2385" t="s">
        <v>2536</v>
      </c>
      <c r="D39" s="2386" t="s">
        <v>2563</v>
      </c>
      <c r="E39" s="2387" t="s">
        <v>812</v>
      </c>
      <c r="F39" s="2385" t="s">
        <v>2536</v>
      </c>
      <c r="G39" s="2388" t="s">
        <v>812</v>
      </c>
      <c r="H39" s="2389" t="s">
        <v>816</v>
      </c>
      <c r="I39" s="2385" t="s">
        <v>2536</v>
      </c>
      <c r="J39" s="2430" t="s">
        <v>816</v>
      </c>
      <c r="K39" s="2389" t="s">
        <v>2656</v>
      </c>
      <c r="L39" s="2385" t="s">
        <v>2536</v>
      </c>
      <c r="M39" s="2390" t="s">
        <v>2656</v>
      </c>
      <c r="N39" s="1623"/>
      <c r="O39" s="2384" t="s">
        <v>2563</v>
      </c>
      <c r="P39" s="2385" t="s">
        <v>2536</v>
      </c>
      <c r="Q39" s="2391" t="s">
        <v>2563</v>
      </c>
      <c r="R39" s="2387" t="s">
        <v>812</v>
      </c>
      <c r="S39" s="2385" t="s">
        <v>2536</v>
      </c>
      <c r="T39" s="2392" t="s">
        <v>812</v>
      </c>
      <c r="U39" s="2453" t="s">
        <v>816</v>
      </c>
      <c r="V39" s="2385" t="s">
        <v>2536</v>
      </c>
      <c r="W39" s="2391" t="s">
        <v>816</v>
      </c>
      <c r="X39" s="2454" t="s">
        <v>2656</v>
      </c>
      <c r="Y39" s="2385" t="s">
        <v>2536</v>
      </c>
      <c r="Z39" s="2393" t="s">
        <v>2656</v>
      </c>
      <c r="AA39" s="1623"/>
      <c r="AB39" s="1623"/>
      <c r="AC39" s="1623"/>
      <c r="AD39" s="2401"/>
      <c r="AE39" s="2437"/>
      <c r="AF39" s="2437"/>
      <c r="AG39" s="2437"/>
      <c r="AH39" s="2437"/>
      <c r="AI39" s="2437"/>
      <c r="AJ39" s="2437"/>
      <c r="AK39" s="2437"/>
      <c r="AL39" s="2437"/>
      <c r="AM39" s="2437"/>
      <c r="AN39" s="2437"/>
      <c r="AO39" s="2437"/>
      <c r="AP39" s="2437"/>
      <c r="AQ39" s="2437"/>
      <c r="AR39" s="2437"/>
      <c r="AS39" s="2437"/>
      <c r="AT39" s="2437"/>
      <c r="AU39" s="2437"/>
      <c r="AV39" s="2437"/>
      <c r="AW39" s="2437"/>
      <c r="AX39" s="2437"/>
      <c r="AY39" s="2437"/>
      <c r="AZ39" s="2437"/>
      <c r="BA39" s="2437"/>
      <c r="BD39" s="2401"/>
      <c r="BE39" s="2409"/>
      <c r="BF39" s="2409"/>
      <c r="BG39" s="2409"/>
      <c r="BH39" s="2409"/>
      <c r="BI39" s="2409"/>
      <c r="BJ39" s="2409"/>
      <c r="BK39" s="2409"/>
      <c r="BL39" s="2409"/>
      <c r="BM39" s="2409"/>
      <c r="BN39" s="2409"/>
      <c r="BO39" s="2409"/>
      <c r="BP39" s="2409"/>
      <c r="BQ39" s="2409"/>
      <c r="BR39" s="2409"/>
      <c r="BS39" s="2409"/>
      <c r="BT39" s="2409"/>
      <c r="BU39" s="2409"/>
      <c r="BV39" s="2409"/>
      <c r="BW39" s="2409"/>
      <c r="BX39" s="2409"/>
      <c r="BY39" s="2409"/>
      <c r="BZ39" s="2409"/>
      <c r="CA39" s="2409"/>
      <c r="CB39" s="2409"/>
      <c r="CC39" s="2409"/>
      <c r="CD39" s="2409"/>
      <c r="CE39" s="2409"/>
      <c r="CF39" s="2409"/>
      <c r="CG39" s="2409"/>
      <c r="CH39" s="2409"/>
      <c r="CI39" s="2409"/>
      <c r="CJ39" s="2409"/>
      <c r="CK39" s="2409"/>
      <c r="CL39" s="2409"/>
      <c r="CM39" s="2409"/>
    </row>
    <row r="40" spans="1:91" ht="44.25">
      <c r="A40" s="1623"/>
      <c r="B40" s="2384" t="s">
        <v>2571</v>
      </c>
      <c r="C40" s="2385" t="s">
        <v>2536</v>
      </c>
      <c r="D40" s="2386" t="s">
        <v>2571</v>
      </c>
      <c r="E40" s="2387" t="s">
        <v>2567</v>
      </c>
      <c r="F40" s="2385" t="s">
        <v>2536</v>
      </c>
      <c r="G40" s="2388" t="s">
        <v>2567</v>
      </c>
      <c r="H40" s="2389" t="s">
        <v>764</v>
      </c>
      <c r="I40" s="2385" t="s">
        <v>2536</v>
      </c>
      <c r="J40" s="2430" t="s">
        <v>764</v>
      </c>
      <c r="K40" s="2389" t="s">
        <v>2569</v>
      </c>
      <c r="L40" s="2385" t="s">
        <v>2536</v>
      </c>
      <c r="M40" s="2390" t="s">
        <v>2569</v>
      </c>
      <c r="N40" s="1623"/>
      <c r="O40" s="2384" t="s">
        <v>2571</v>
      </c>
      <c r="P40" s="2385" t="s">
        <v>2536</v>
      </c>
      <c r="Q40" s="2391" t="s">
        <v>2571</v>
      </c>
      <c r="R40" s="2387" t="s">
        <v>2567</v>
      </c>
      <c r="S40" s="2385" t="s">
        <v>2536</v>
      </c>
      <c r="T40" s="2392" t="s">
        <v>2567</v>
      </c>
      <c r="U40" s="2453" t="s">
        <v>764</v>
      </c>
      <c r="V40" s="2385" t="s">
        <v>2536</v>
      </c>
      <c r="W40" s="2391" t="s">
        <v>764</v>
      </c>
      <c r="X40" s="2454" t="s">
        <v>2569</v>
      </c>
      <c r="Y40" s="2385" t="s">
        <v>2536</v>
      </c>
      <c r="Z40" s="2393" t="s">
        <v>2569</v>
      </c>
      <c r="AA40" s="1623"/>
      <c r="AB40" s="2449"/>
      <c r="AC40" s="1623"/>
      <c r="AD40" s="2394" t="s">
        <v>767</v>
      </c>
      <c r="AE40" s="2406" t="s">
        <v>2657</v>
      </c>
      <c r="AF40" s="2407"/>
      <c r="AG40" s="2406" t="s">
        <v>2658</v>
      </c>
      <c r="AH40" s="2407"/>
      <c r="AI40" s="2406" t="s">
        <v>2659</v>
      </c>
      <c r="AJ40" s="2407"/>
      <c r="AK40" s="2406" t="s">
        <v>2660</v>
      </c>
      <c r="AL40" s="2407"/>
      <c r="AM40" s="2406" t="s">
        <v>2661</v>
      </c>
      <c r="AN40" s="2407"/>
      <c r="AO40" s="2406" t="s">
        <v>2662</v>
      </c>
      <c r="AP40" s="2407"/>
      <c r="AQ40" s="2406" t="s">
        <v>2663</v>
      </c>
      <c r="AR40" s="2407"/>
      <c r="AS40" s="2406" t="s">
        <v>2664</v>
      </c>
      <c r="AT40" s="2407"/>
      <c r="AU40" s="2406" t="s">
        <v>2665</v>
      </c>
      <c r="AV40" s="2407"/>
      <c r="AW40" s="2406" t="s">
        <v>2666</v>
      </c>
      <c r="AX40" s="2407"/>
      <c r="AY40" s="2406" t="s">
        <v>2667</v>
      </c>
      <c r="AZ40" s="2407"/>
      <c r="BA40" s="2406" t="s">
        <v>2668</v>
      </c>
      <c r="BD40" s="3840" t="s">
        <v>2601</v>
      </c>
      <c r="BE40" s="2431" t="s">
        <v>10</v>
      </c>
      <c r="BF40" s="2432"/>
      <c r="BG40" s="2427"/>
      <c r="BH40" s="2431" t="s">
        <v>691</v>
      </c>
      <c r="BI40" s="2432"/>
      <c r="BJ40" s="2427"/>
      <c r="BK40" s="2431" t="s">
        <v>416</v>
      </c>
      <c r="BL40" s="2432"/>
      <c r="BM40" s="2427"/>
      <c r="BN40" s="2431" t="s">
        <v>417</v>
      </c>
      <c r="BO40" s="2432"/>
      <c r="BP40" s="2427"/>
      <c r="BQ40" s="2431" t="s">
        <v>420</v>
      </c>
      <c r="BR40" s="2432"/>
      <c r="BS40" s="2427"/>
      <c r="BT40" s="2431" t="s">
        <v>2631</v>
      </c>
      <c r="BU40" s="2432"/>
      <c r="BV40" s="2427"/>
      <c r="BW40" s="2431" t="s">
        <v>558</v>
      </c>
      <c r="BX40" s="2432"/>
      <c r="BY40" s="2427"/>
      <c r="BZ40" s="2431" t="s">
        <v>473</v>
      </c>
      <c r="CA40" s="2432"/>
      <c r="CB40" s="2427"/>
      <c r="CC40" s="2431" t="s">
        <v>1305</v>
      </c>
      <c r="CD40" s="2432"/>
      <c r="CE40" s="2427"/>
      <c r="CF40" s="2431" t="s">
        <v>12</v>
      </c>
      <c r="CG40" s="2432"/>
      <c r="CH40" s="2427"/>
      <c r="CI40" s="2431" t="s">
        <v>2632</v>
      </c>
      <c r="CJ40" s="2432"/>
      <c r="CK40" s="2427"/>
      <c r="CL40" s="2431" t="s">
        <v>2633</v>
      </c>
      <c r="CM40" s="2432"/>
    </row>
    <row r="41" spans="1:91" ht="44.25">
      <c r="A41" s="1623"/>
      <c r="B41" s="2384" t="s">
        <v>2669</v>
      </c>
      <c r="C41" s="2385" t="s">
        <v>2536</v>
      </c>
      <c r="D41" s="2386" t="s">
        <v>2669</v>
      </c>
      <c r="E41" s="2387" t="s">
        <v>2578</v>
      </c>
      <c r="F41" s="2385" t="s">
        <v>2536</v>
      </c>
      <c r="G41" s="2388" t="s">
        <v>2578</v>
      </c>
      <c r="H41" s="2389" t="s">
        <v>25</v>
      </c>
      <c r="I41" s="2385" t="s">
        <v>2536</v>
      </c>
      <c r="J41" s="2430" t="s">
        <v>25</v>
      </c>
      <c r="K41" s="2389" t="s">
        <v>7</v>
      </c>
      <c r="L41" s="2385" t="s">
        <v>2536</v>
      </c>
      <c r="M41" s="2390" t="s">
        <v>7</v>
      </c>
      <c r="N41" s="1623"/>
      <c r="O41" s="2384" t="s">
        <v>2669</v>
      </c>
      <c r="P41" s="2385" t="s">
        <v>2536</v>
      </c>
      <c r="Q41" s="2391" t="s">
        <v>2669</v>
      </c>
      <c r="R41" s="2387" t="s">
        <v>2578</v>
      </c>
      <c r="S41" s="2385" t="s">
        <v>2536</v>
      </c>
      <c r="T41" s="2392" t="s">
        <v>2578</v>
      </c>
      <c r="U41" s="2453" t="s">
        <v>25</v>
      </c>
      <c r="V41" s="2385" t="s">
        <v>2536</v>
      </c>
      <c r="W41" s="2391" t="s">
        <v>25</v>
      </c>
      <c r="X41" s="2454" t="s">
        <v>7</v>
      </c>
      <c r="Y41" s="2385" t="s">
        <v>2536</v>
      </c>
      <c r="Z41" s="2393" t="s">
        <v>7</v>
      </c>
      <c r="AA41" s="1623"/>
      <c r="AB41" s="1623"/>
      <c r="AC41" s="1623"/>
      <c r="AD41" s="2401"/>
      <c r="AE41" s="2409"/>
      <c r="AF41" s="2409"/>
      <c r="AG41" s="2409"/>
      <c r="AH41" s="2409"/>
      <c r="AI41" s="2409"/>
      <c r="AJ41" s="2409"/>
      <c r="AK41" s="2409"/>
      <c r="AL41" s="2409"/>
      <c r="AM41" s="2409"/>
      <c r="AN41" s="2409"/>
      <c r="AO41" s="2409"/>
      <c r="AP41" s="2409"/>
      <c r="AQ41" s="2409"/>
      <c r="AR41" s="2409"/>
      <c r="AS41" s="2409"/>
      <c r="AT41" s="2409"/>
      <c r="AU41" s="2409"/>
      <c r="AV41" s="2409"/>
      <c r="AW41" s="2409"/>
      <c r="AX41" s="2409"/>
      <c r="AY41" s="2409"/>
      <c r="AZ41" s="2409"/>
      <c r="BA41" s="2409"/>
      <c r="BD41" s="3840"/>
      <c r="BE41" s="2435" t="s">
        <v>2545</v>
      </c>
      <c r="BF41" s="2436"/>
      <c r="BG41" s="2427"/>
      <c r="BH41" s="2435" t="s">
        <v>2635</v>
      </c>
      <c r="BI41" s="2436"/>
      <c r="BJ41" s="2427"/>
      <c r="BK41" s="2435" t="s">
        <v>2591</v>
      </c>
      <c r="BL41" s="2436"/>
      <c r="BM41" s="2427"/>
      <c r="BN41" s="2435" t="s">
        <v>2634</v>
      </c>
      <c r="BO41" s="2436"/>
      <c r="BP41" s="2427"/>
      <c r="BQ41" s="2435" t="s">
        <v>837</v>
      </c>
      <c r="BR41" s="2436"/>
      <c r="BS41" s="2427"/>
      <c r="BT41" s="2435" t="s">
        <v>2636</v>
      </c>
      <c r="BU41" s="2436"/>
      <c r="BV41" s="2427"/>
      <c r="BW41" s="2435" t="s">
        <v>838</v>
      </c>
      <c r="BX41" s="2436"/>
      <c r="BY41" s="2427"/>
      <c r="BZ41" s="2435" t="s">
        <v>2596</v>
      </c>
      <c r="CA41" s="2436"/>
      <c r="CB41" s="2427"/>
      <c r="CC41" s="2435" t="s">
        <v>2618</v>
      </c>
      <c r="CD41" s="2436"/>
      <c r="CE41" s="2427"/>
      <c r="CF41" s="2435" t="s">
        <v>853</v>
      </c>
      <c r="CG41" s="2436"/>
      <c r="CH41" s="2427"/>
      <c r="CI41" s="2435" t="s">
        <v>2576</v>
      </c>
      <c r="CJ41" s="2436"/>
      <c r="CK41" s="2427"/>
      <c r="CL41" s="2435"/>
      <c r="CM41" s="2436" t="s">
        <v>2637</v>
      </c>
    </row>
    <row r="42" spans="1:91" ht="44.25">
      <c r="A42" s="1623"/>
      <c r="B42" s="2384" t="s">
        <v>2575</v>
      </c>
      <c r="C42" s="2385" t="s">
        <v>2536</v>
      </c>
      <c r="D42" s="2386" t="s">
        <v>2575</v>
      </c>
      <c r="E42" s="2387" t="s">
        <v>2568</v>
      </c>
      <c r="F42" s="2385" t="s">
        <v>2536</v>
      </c>
      <c r="G42" s="2388" t="s">
        <v>2568</v>
      </c>
      <c r="H42" s="2389" t="s">
        <v>2670</v>
      </c>
      <c r="I42" s="2385" t="s">
        <v>2536</v>
      </c>
      <c r="J42" s="2430" t="s">
        <v>2670</v>
      </c>
      <c r="K42" s="2389" t="s">
        <v>2564</v>
      </c>
      <c r="L42" s="2385" t="s">
        <v>2536</v>
      </c>
      <c r="M42" s="2390" t="s">
        <v>2564</v>
      </c>
      <c r="N42" s="1623"/>
      <c r="O42" s="2384" t="s">
        <v>2575</v>
      </c>
      <c r="P42" s="2385" t="s">
        <v>2536</v>
      </c>
      <c r="Q42" s="2391" t="s">
        <v>2575</v>
      </c>
      <c r="R42" s="2387" t="s">
        <v>2568</v>
      </c>
      <c r="S42" s="2385" t="s">
        <v>2536</v>
      </c>
      <c r="T42" s="2392" t="s">
        <v>2568</v>
      </c>
      <c r="U42" s="2453" t="s">
        <v>2670</v>
      </c>
      <c r="V42" s="2385" t="s">
        <v>2536</v>
      </c>
      <c r="W42" s="2391" t="s">
        <v>2670</v>
      </c>
      <c r="X42" s="2454" t="s">
        <v>2564</v>
      </c>
      <c r="Y42" s="2385" t="s">
        <v>2536</v>
      </c>
      <c r="Z42" s="2393" t="s">
        <v>2564</v>
      </c>
      <c r="AA42" s="1623"/>
      <c r="AB42" s="1623"/>
      <c r="AC42" s="1623"/>
      <c r="AD42" s="2394" t="s">
        <v>2590</v>
      </c>
      <c r="AE42" s="2413" t="s">
        <v>2657</v>
      </c>
      <c r="AF42" s="2412">
        <v>0</v>
      </c>
      <c r="AG42" s="2413" t="s">
        <v>2658</v>
      </c>
      <c r="AH42" s="2412">
        <v>0</v>
      </c>
      <c r="AI42" s="2413" t="s">
        <v>2659</v>
      </c>
      <c r="AJ42" s="2412">
        <v>0</v>
      </c>
      <c r="AK42" s="2413" t="s">
        <v>2660</v>
      </c>
      <c r="AL42" s="2412">
        <v>0</v>
      </c>
      <c r="AM42" s="2413" t="s">
        <v>2661</v>
      </c>
      <c r="AN42" s="2412">
        <v>0</v>
      </c>
      <c r="AO42" s="2413" t="s">
        <v>2662</v>
      </c>
      <c r="AP42" s="2412">
        <v>0</v>
      </c>
      <c r="AQ42" s="2413" t="s">
        <v>2663</v>
      </c>
      <c r="AR42" s="2412">
        <v>0</v>
      </c>
      <c r="AS42" s="2455" t="s">
        <v>2664</v>
      </c>
      <c r="AT42" s="2412">
        <v>0</v>
      </c>
      <c r="AU42" s="2413" t="s">
        <v>2665</v>
      </c>
      <c r="AV42" s="2412">
        <v>0</v>
      </c>
      <c r="AW42" s="2413" t="s">
        <v>2666</v>
      </c>
      <c r="AX42" s="2412">
        <v>0</v>
      </c>
      <c r="AY42" s="2413" t="s">
        <v>2667</v>
      </c>
      <c r="AZ42" s="2412">
        <v>0</v>
      </c>
      <c r="BA42" s="2413" t="s">
        <v>2668</v>
      </c>
      <c r="BD42" s="2401"/>
      <c r="BE42" s="2409"/>
      <c r="BF42" s="2409"/>
      <c r="BG42" s="2409"/>
      <c r="BH42" s="2409"/>
      <c r="BI42" s="2409"/>
      <c r="BJ42" s="2409"/>
      <c r="BK42" s="2409"/>
      <c r="BL42" s="2409"/>
      <c r="BM42" s="2409"/>
      <c r="BN42" s="2409"/>
      <c r="BO42" s="2409"/>
      <c r="BP42" s="2409"/>
      <c r="BQ42" s="2409"/>
      <c r="BR42" s="2409"/>
      <c r="BS42" s="2409"/>
      <c r="BT42" s="2409"/>
      <c r="BU42" s="2409"/>
      <c r="BV42" s="2409"/>
      <c r="BW42" s="2409"/>
      <c r="BX42" s="2409"/>
      <c r="BY42" s="2409"/>
      <c r="BZ42" s="2409"/>
      <c r="CA42" s="2409"/>
      <c r="CB42" s="2409"/>
      <c r="CC42" s="2409"/>
      <c r="CD42" s="2409"/>
      <c r="CE42" s="2409"/>
      <c r="CF42" s="2409"/>
      <c r="CG42" s="2409"/>
      <c r="CH42" s="2409"/>
      <c r="CI42" s="2409"/>
      <c r="CJ42" s="2409"/>
      <c r="CK42" s="2409"/>
      <c r="CL42" s="2409"/>
      <c r="CM42" s="2409"/>
    </row>
    <row r="43" spans="1:91" ht="44.25">
      <c r="A43" s="1623"/>
      <c r="B43" s="2384" t="s">
        <v>2577</v>
      </c>
      <c r="C43" s="2385" t="s">
        <v>2536</v>
      </c>
      <c r="D43" s="2386" t="s">
        <v>2577</v>
      </c>
      <c r="E43" s="2387" t="s">
        <v>2579</v>
      </c>
      <c r="F43" s="2385" t="s">
        <v>2536</v>
      </c>
      <c r="G43" s="2388" t="s">
        <v>2579</v>
      </c>
      <c r="H43" s="2389" t="s">
        <v>2671</v>
      </c>
      <c r="I43" s="2385" t="s">
        <v>2536</v>
      </c>
      <c r="J43" s="2430" t="s">
        <v>2671</v>
      </c>
      <c r="K43" s="2389" t="s">
        <v>811</v>
      </c>
      <c r="L43" s="2385" t="s">
        <v>2536</v>
      </c>
      <c r="M43" s="2390" t="s">
        <v>811</v>
      </c>
      <c r="N43" s="1623"/>
      <c r="O43" s="2384" t="s">
        <v>2577</v>
      </c>
      <c r="P43" s="2385" t="s">
        <v>2536</v>
      </c>
      <c r="Q43" s="2391" t="s">
        <v>2577</v>
      </c>
      <c r="R43" s="2387" t="s">
        <v>2579</v>
      </c>
      <c r="S43" s="2385" t="s">
        <v>2536</v>
      </c>
      <c r="T43" s="2392" t="s">
        <v>2579</v>
      </c>
      <c r="U43" s="2453" t="s">
        <v>2671</v>
      </c>
      <c r="V43" s="2385" t="s">
        <v>2536</v>
      </c>
      <c r="W43" s="2391" t="s">
        <v>2671</v>
      </c>
      <c r="X43" s="2454" t="s">
        <v>811</v>
      </c>
      <c r="Y43" s="2385" t="s">
        <v>2536</v>
      </c>
      <c r="Z43" s="2393" t="s">
        <v>811</v>
      </c>
      <c r="AA43" s="1623"/>
      <c r="AB43" s="1623"/>
      <c r="AC43" s="1623"/>
      <c r="AD43" s="2401"/>
      <c r="AE43" s="2409"/>
      <c r="AF43" s="2409"/>
      <c r="AG43" s="2409"/>
      <c r="AH43" s="2409"/>
      <c r="AI43" s="2409"/>
      <c r="AJ43" s="2409"/>
      <c r="AK43" s="2409"/>
      <c r="AL43" s="2409"/>
      <c r="AM43" s="2409"/>
      <c r="AN43" s="2409"/>
      <c r="AO43" s="2409"/>
      <c r="AP43" s="2409"/>
      <c r="AQ43" s="2409"/>
      <c r="AR43" s="2409"/>
      <c r="AS43" s="2456"/>
      <c r="AT43" s="2409"/>
      <c r="AU43" s="2409"/>
      <c r="AV43" s="2409"/>
      <c r="AW43" s="2409"/>
      <c r="AX43" s="2409"/>
      <c r="AY43" s="2409"/>
      <c r="AZ43" s="2409"/>
      <c r="BA43" s="2409"/>
      <c r="BD43" s="2401"/>
      <c r="BE43" s="2381" t="s">
        <v>2672</v>
      </c>
      <c r="BF43" s="2409"/>
      <c r="BG43" s="2409"/>
      <c r="BH43" s="2409"/>
      <c r="BI43" s="2409"/>
      <c r="BJ43" s="2409"/>
      <c r="BK43" s="2409"/>
      <c r="BL43" s="2409"/>
      <c r="BM43" s="2409"/>
      <c r="BN43" s="2409"/>
      <c r="BO43" s="2409"/>
      <c r="BP43" s="2409"/>
      <c r="BQ43" s="2409"/>
      <c r="BR43" s="2409"/>
      <c r="BS43" s="2409"/>
      <c r="BT43" s="2409"/>
      <c r="BU43" s="2409"/>
      <c r="BV43" s="2409"/>
      <c r="BW43" s="2409"/>
      <c r="BX43" s="2409"/>
      <c r="BY43" s="2409"/>
      <c r="BZ43" s="2409"/>
      <c r="CA43" s="2409"/>
      <c r="CB43" s="2409"/>
      <c r="CC43" s="2409"/>
      <c r="CD43" s="2409"/>
      <c r="CE43" s="2409"/>
      <c r="CF43" s="2409"/>
      <c r="CG43" s="2409"/>
      <c r="CH43" s="2409"/>
      <c r="CI43" s="2409"/>
      <c r="CJ43" s="2409"/>
      <c r="CK43" s="2409"/>
      <c r="CL43" s="2409"/>
      <c r="CM43" s="2409"/>
    </row>
    <row r="44" spans="1:91" ht="44.25">
      <c r="A44" s="1623"/>
      <c r="B44" s="2384" t="s">
        <v>2673</v>
      </c>
      <c r="C44" s="2385" t="s">
        <v>2536</v>
      </c>
      <c r="D44" s="2386" t="s">
        <v>2673</v>
      </c>
      <c r="E44" s="2387" t="s">
        <v>2566</v>
      </c>
      <c r="F44" s="2385" t="s">
        <v>2536</v>
      </c>
      <c r="G44" s="2388" t="s">
        <v>2566</v>
      </c>
      <c r="H44" s="2389" t="s">
        <v>2574</v>
      </c>
      <c r="I44" s="2385" t="s">
        <v>2536</v>
      </c>
      <c r="J44" s="2430" t="s">
        <v>2574</v>
      </c>
      <c r="K44" s="2389" t="s">
        <v>2674</v>
      </c>
      <c r="L44" s="2385" t="s">
        <v>2536</v>
      </c>
      <c r="M44" s="2390" t="s">
        <v>2674</v>
      </c>
      <c r="N44" s="1623"/>
      <c r="O44" s="2384" t="s">
        <v>2673</v>
      </c>
      <c r="P44" s="2385" t="s">
        <v>2536</v>
      </c>
      <c r="Q44" s="2391" t="s">
        <v>2673</v>
      </c>
      <c r="R44" s="2387" t="s">
        <v>2566</v>
      </c>
      <c r="S44" s="2385" t="s">
        <v>2536</v>
      </c>
      <c r="T44" s="2392" t="s">
        <v>2566</v>
      </c>
      <c r="U44" s="2453" t="s">
        <v>2574</v>
      </c>
      <c r="V44" s="2385" t="s">
        <v>2536</v>
      </c>
      <c r="W44" s="2391" t="s">
        <v>2574</v>
      </c>
      <c r="X44" s="2454" t="s">
        <v>2674</v>
      </c>
      <c r="Y44" s="2385" t="s">
        <v>2536</v>
      </c>
      <c r="Z44" s="2393" t="s">
        <v>2674</v>
      </c>
      <c r="AA44" s="1623"/>
      <c r="AB44" s="2449"/>
      <c r="AC44" s="1623"/>
      <c r="AD44" s="2394" t="s">
        <v>2593</v>
      </c>
      <c r="AE44" s="2416" t="s">
        <v>2657</v>
      </c>
      <c r="AF44" s="2417">
        <v>0</v>
      </c>
      <c r="AG44" s="2416" t="s">
        <v>2658</v>
      </c>
      <c r="AH44" s="2417">
        <v>0</v>
      </c>
      <c r="AI44" s="2416" t="s">
        <v>2659</v>
      </c>
      <c r="AJ44" s="2417">
        <v>0</v>
      </c>
      <c r="AK44" s="2416" t="s">
        <v>2660</v>
      </c>
      <c r="AL44" s="2417">
        <v>0</v>
      </c>
      <c r="AM44" s="2416" t="s">
        <v>2661</v>
      </c>
      <c r="AN44" s="2417">
        <v>0</v>
      </c>
      <c r="AO44" s="2416" t="s">
        <v>2662</v>
      </c>
      <c r="AP44" s="2417">
        <v>0</v>
      </c>
      <c r="AQ44" s="2416" t="s">
        <v>2663</v>
      </c>
      <c r="AR44" s="2417">
        <v>0</v>
      </c>
      <c r="AS44" s="2416" t="s">
        <v>2664</v>
      </c>
      <c r="AT44" s="2417">
        <v>0</v>
      </c>
      <c r="AU44" s="2416" t="s">
        <v>2665</v>
      </c>
      <c r="AV44" s="2417">
        <v>0</v>
      </c>
      <c r="AW44" s="2416" t="s">
        <v>2666</v>
      </c>
      <c r="AX44" s="2417">
        <v>0</v>
      </c>
      <c r="AY44" s="2416" t="s">
        <v>2667</v>
      </c>
      <c r="AZ44" s="2417">
        <v>0</v>
      </c>
      <c r="BA44" s="2416" t="s">
        <v>2668</v>
      </c>
      <c r="BD44" s="3847" t="s">
        <v>2559</v>
      </c>
      <c r="BE44" s="2397" t="s">
        <v>731</v>
      </c>
      <c r="BF44" s="2398"/>
      <c r="BG44" s="2399"/>
      <c r="BH44" s="2397" t="s">
        <v>485</v>
      </c>
      <c r="BI44" s="2398"/>
      <c r="BJ44" s="2399"/>
      <c r="BK44" s="2397" t="s">
        <v>418</v>
      </c>
      <c r="BL44" s="2398"/>
      <c r="BM44" s="2399"/>
      <c r="BN44" s="2397" t="s">
        <v>11</v>
      </c>
      <c r="BO44" s="2398"/>
      <c r="BP44" s="2399"/>
      <c r="BQ44" s="2397" t="s">
        <v>523</v>
      </c>
      <c r="BR44" s="2398"/>
      <c r="BS44" s="2399"/>
      <c r="BT44" s="2397" t="s">
        <v>419</v>
      </c>
      <c r="BU44" s="2398"/>
      <c r="BV44" s="2399"/>
      <c r="BW44" s="2397" t="s">
        <v>578</v>
      </c>
      <c r="BX44" s="2398"/>
      <c r="BY44" s="2399"/>
      <c r="BZ44" s="2397" t="s">
        <v>1223</v>
      </c>
      <c r="CA44" s="2398"/>
      <c r="CB44" s="2399"/>
      <c r="CC44" s="2397" t="s">
        <v>502</v>
      </c>
      <c r="CD44" s="2398"/>
      <c r="CE44" s="2399"/>
      <c r="CF44" s="2397" t="s">
        <v>13</v>
      </c>
      <c r="CG44" s="2398"/>
      <c r="CH44" s="2399"/>
      <c r="CI44" s="2397" t="s">
        <v>814</v>
      </c>
      <c r="CJ44" s="2398"/>
      <c r="CK44" s="2399"/>
      <c r="CL44" s="2397" t="s">
        <v>2673</v>
      </c>
      <c r="CM44" s="2398"/>
    </row>
    <row r="45" spans="1:91" ht="44.25">
      <c r="A45" s="1623"/>
      <c r="B45" s="2384" t="s">
        <v>2675</v>
      </c>
      <c r="C45" s="2385" t="s">
        <v>2536</v>
      </c>
      <c r="D45" s="2386" t="s">
        <v>2675</v>
      </c>
      <c r="E45" s="2387" t="s">
        <v>2580</v>
      </c>
      <c r="F45" s="2385" t="s">
        <v>2536</v>
      </c>
      <c r="G45" s="2388" t="s">
        <v>2580</v>
      </c>
      <c r="H45" s="2389" t="s">
        <v>2676</v>
      </c>
      <c r="I45" s="2385" t="s">
        <v>2536</v>
      </c>
      <c r="J45" s="2430" t="s">
        <v>2676</v>
      </c>
      <c r="K45" s="2389" t="s">
        <v>8</v>
      </c>
      <c r="L45" s="2385" t="s">
        <v>2536</v>
      </c>
      <c r="M45" s="2390" t="s">
        <v>8</v>
      </c>
      <c r="N45" s="1623"/>
      <c r="O45" s="2384" t="s">
        <v>2675</v>
      </c>
      <c r="P45" s="2385" t="s">
        <v>2536</v>
      </c>
      <c r="Q45" s="2391" t="s">
        <v>2675</v>
      </c>
      <c r="R45" s="2387" t="s">
        <v>2580</v>
      </c>
      <c r="S45" s="2385" t="s">
        <v>2536</v>
      </c>
      <c r="T45" s="2392" t="s">
        <v>2580</v>
      </c>
      <c r="U45" s="2453" t="s">
        <v>2676</v>
      </c>
      <c r="V45" s="2385" t="s">
        <v>2536</v>
      </c>
      <c r="W45" s="2391" t="s">
        <v>2676</v>
      </c>
      <c r="X45" s="2454" t="s">
        <v>8</v>
      </c>
      <c r="Y45" s="2385" t="s">
        <v>2536</v>
      </c>
      <c r="Z45" s="2393" t="s">
        <v>8</v>
      </c>
      <c r="AA45" s="1623"/>
      <c r="AB45" s="1623"/>
      <c r="AC45" s="1623"/>
      <c r="AD45" s="2401"/>
      <c r="AE45" s="2409"/>
      <c r="AF45" s="2409"/>
      <c r="AG45" s="2409"/>
      <c r="AH45" s="2409"/>
      <c r="AI45" s="2409"/>
      <c r="AJ45" s="2409"/>
      <c r="AK45" s="2409"/>
      <c r="AL45" s="2409"/>
      <c r="AM45" s="2409"/>
      <c r="AN45" s="2409"/>
      <c r="AO45" s="2409"/>
      <c r="AP45" s="2409"/>
      <c r="AQ45" s="2409"/>
      <c r="AR45" s="2409"/>
      <c r="AS45" s="2409"/>
      <c r="AT45" s="2409"/>
      <c r="AU45" s="2409"/>
      <c r="AV45" s="2409"/>
      <c r="AW45" s="2409"/>
      <c r="AX45" s="2409"/>
      <c r="AY45" s="2409"/>
      <c r="AZ45" s="2409"/>
      <c r="BA45" s="2409"/>
      <c r="BD45" s="3847"/>
      <c r="BE45" s="2403" t="s">
        <v>852</v>
      </c>
      <c r="BF45" s="2404"/>
      <c r="BG45" s="2399"/>
      <c r="BH45" s="2403" t="s">
        <v>2638</v>
      </c>
      <c r="BI45" s="2404"/>
      <c r="BJ45" s="2399"/>
      <c r="BK45" s="2403" t="s">
        <v>2589</v>
      </c>
      <c r="BL45" s="2404"/>
      <c r="BM45" s="2399"/>
      <c r="BN45" s="2403" t="s">
        <v>2592</v>
      </c>
      <c r="BO45" s="2404"/>
      <c r="BP45" s="2399"/>
      <c r="BQ45" s="2403" t="s">
        <v>1432</v>
      </c>
      <c r="BR45" s="2404"/>
      <c r="BS45" s="2399"/>
      <c r="BT45" s="2403" t="s">
        <v>2595</v>
      </c>
      <c r="BU45" s="2404"/>
      <c r="BV45" s="2399"/>
      <c r="BW45" s="2403" t="s">
        <v>2598</v>
      </c>
      <c r="BX45" s="2404"/>
      <c r="BY45" s="2399"/>
      <c r="BZ45" s="2403" t="s">
        <v>2600</v>
      </c>
      <c r="CA45" s="2404"/>
      <c r="CB45" s="2399"/>
      <c r="CC45" s="2403" t="s">
        <v>2602</v>
      </c>
      <c r="CD45" s="2404"/>
      <c r="CE45" s="2399"/>
      <c r="CF45" s="2403" t="s">
        <v>2603</v>
      </c>
      <c r="CG45" s="2404"/>
      <c r="CH45" s="2399"/>
      <c r="CI45" s="2403" t="s">
        <v>2669</v>
      </c>
      <c r="CJ45" s="2404"/>
      <c r="CK45" s="2399"/>
      <c r="CL45" s="2403" t="s">
        <v>2674</v>
      </c>
      <c r="CM45" s="2404"/>
    </row>
    <row r="46" spans="1:91" ht="44.25">
      <c r="A46" s="1623"/>
      <c r="B46" s="2384"/>
      <c r="C46" s="2385" t="s">
        <v>2536</v>
      </c>
      <c r="D46" s="2386"/>
      <c r="E46" s="2387" t="s">
        <v>2570</v>
      </c>
      <c r="F46" s="2385" t="s">
        <v>2536</v>
      </c>
      <c r="G46" s="2388" t="s">
        <v>2570</v>
      </c>
      <c r="H46" s="2389" t="s">
        <v>2573</v>
      </c>
      <c r="I46" s="2385" t="s">
        <v>2536</v>
      </c>
      <c r="J46" s="2430" t="s">
        <v>2573</v>
      </c>
      <c r="K46" s="2389"/>
      <c r="L46" s="2385" t="s">
        <v>2536</v>
      </c>
      <c r="M46" s="2390"/>
      <c r="N46" s="1623"/>
      <c r="O46" s="2384"/>
      <c r="P46" s="2385" t="s">
        <v>2536</v>
      </c>
      <c r="Q46" s="2391"/>
      <c r="R46" s="2387" t="s">
        <v>2570</v>
      </c>
      <c r="S46" s="2385" t="s">
        <v>2536</v>
      </c>
      <c r="T46" s="2392" t="s">
        <v>2570</v>
      </c>
      <c r="U46" s="2453" t="s">
        <v>2573</v>
      </c>
      <c r="V46" s="2385" t="s">
        <v>2536</v>
      </c>
      <c r="W46" s="2391" t="s">
        <v>2573</v>
      </c>
      <c r="X46" s="2454"/>
      <c r="Y46" s="2385" t="s">
        <v>2536</v>
      </c>
      <c r="Z46" s="2393"/>
      <c r="AA46" s="1623"/>
      <c r="AB46" s="1623"/>
      <c r="AC46" s="1623"/>
      <c r="AD46" s="2394" t="s">
        <v>2597</v>
      </c>
      <c r="AE46" s="2422" t="s">
        <v>2657</v>
      </c>
      <c r="AF46" s="2423">
        <v>0</v>
      </c>
      <c r="AG46" s="2422" t="s">
        <v>2658</v>
      </c>
      <c r="AH46" s="2423">
        <v>0</v>
      </c>
      <c r="AI46" s="2422" t="s">
        <v>2659</v>
      </c>
      <c r="AJ46" s="2423">
        <v>0</v>
      </c>
      <c r="AK46" s="2422" t="s">
        <v>2660</v>
      </c>
      <c r="AL46" s="2423">
        <v>0</v>
      </c>
      <c r="AM46" s="2422" t="s">
        <v>2661</v>
      </c>
      <c r="AN46" s="2423">
        <v>0</v>
      </c>
      <c r="AO46" s="2422" t="s">
        <v>2662</v>
      </c>
      <c r="AP46" s="2423">
        <v>0</v>
      </c>
      <c r="AQ46" s="2422" t="s">
        <v>2663</v>
      </c>
      <c r="AR46" s="2423">
        <v>0</v>
      </c>
      <c r="AS46" s="2422" t="s">
        <v>2664</v>
      </c>
      <c r="AT46" s="2423">
        <v>0</v>
      </c>
      <c r="AU46" s="2422" t="s">
        <v>2665</v>
      </c>
      <c r="AV46" s="2423">
        <v>0</v>
      </c>
      <c r="AW46" s="2422" t="s">
        <v>2666</v>
      </c>
      <c r="AX46" s="2423">
        <v>0</v>
      </c>
      <c r="AY46" s="2422" t="s">
        <v>2667</v>
      </c>
      <c r="AZ46" s="2423">
        <v>0</v>
      </c>
      <c r="BA46" s="2422" t="s">
        <v>2668</v>
      </c>
      <c r="BD46" s="2408"/>
      <c r="BE46" s="2399"/>
      <c r="BF46" s="2399"/>
      <c r="BG46" s="2399"/>
      <c r="BH46" s="2399"/>
      <c r="BI46" s="2399"/>
      <c r="BJ46" s="2399"/>
      <c r="BK46" s="2399"/>
      <c r="BL46" s="2399"/>
      <c r="BM46" s="2399"/>
      <c r="BN46" s="2399"/>
      <c r="BO46" s="2399"/>
      <c r="BP46" s="2399"/>
      <c r="BQ46" s="2399"/>
      <c r="BR46" s="2399"/>
      <c r="BS46" s="2399"/>
      <c r="BT46" s="2399"/>
      <c r="BU46" s="2399"/>
      <c r="BV46" s="2399"/>
      <c r="BW46" s="2399"/>
      <c r="BX46" s="2399"/>
      <c r="BY46" s="2399"/>
      <c r="BZ46" s="2399"/>
      <c r="CA46" s="2399"/>
      <c r="CB46" s="2399"/>
      <c r="CC46" s="2399"/>
      <c r="CD46" s="2399"/>
      <c r="CE46" s="2399"/>
      <c r="CF46" s="2399"/>
      <c r="CG46" s="2399"/>
      <c r="CH46" s="2399"/>
      <c r="CI46" s="2399"/>
      <c r="CJ46" s="2399"/>
      <c r="CK46" s="2399"/>
      <c r="CL46" s="2399"/>
      <c r="CM46" s="2399"/>
    </row>
    <row r="47" spans="1:91" ht="30">
      <c r="A47" s="1623"/>
      <c r="B47" s="2457"/>
      <c r="C47" s="2458"/>
      <c r="D47" s="2458"/>
      <c r="E47" s="2458"/>
      <c r="F47" s="2458"/>
      <c r="G47" s="2458"/>
      <c r="H47" s="2458"/>
      <c r="I47" s="2458"/>
      <c r="J47" s="2458"/>
      <c r="K47" s="2458"/>
      <c r="L47" s="2458"/>
      <c r="M47" s="2459"/>
      <c r="N47" s="2460"/>
      <c r="O47" s="2457"/>
      <c r="P47" s="2458"/>
      <c r="Q47" s="2458"/>
      <c r="R47" s="2458"/>
      <c r="S47" s="2458"/>
      <c r="T47" s="2458"/>
      <c r="U47" s="2458"/>
      <c r="V47" s="2458"/>
      <c r="W47" s="2458"/>
      <c r="X47" s="2458"/>
      <c r="Y47" s="2458"/>
      <c r="Z47" s="2459"/>
      <c r="AA47" s="2460"/>
      <c r="AB47" s="1623"/>
      <c r="AC47" s="1623"/>
      <c r="AD47" s="2401"/>
      <c r="AE47" s="2409"/>
      <c r="AF47" s="2409"/>
      <c r="AG47" s="2409"/>
      <c r="AH47" s="2409"/>
      <c r="AI47" s="2409"/>
      <c r="AJ47" s="2409"/>
      <c r="AK47" s="2409"/>
      <c r="AL47" s="2409"/>
      <c r="AM47" s="2409"/>
      <c r="AN47" s="2409"/>
      <c r="AO47" s="2409"/>
      <c r="AP47" s="2409"/>
      <c r="AQ47" s="2409"/>
      <c r="AR47" s="2409"/>
      <c r="AS47" s="2409"/>
      <c r="AT47" s="2409"/>
      <c r="AU47" s="2409"/>
      <c r="AV47" s="2409"/>
      <c r="AW47" s="2409"/>
      <c r="AX47" s="2409"/>
      <c r="AY47" s="2409"/>
      <c r="AZ47" s="2409"/>
      <c r="BA47" s="2409"/>
      <c r="BD47" s="3840" t="s">
        <v>2590</v>
      </c>
      <c r="BE47" s="2410" t="s">
        <v>731</v>
      </c>
      <c r="BF47" s="2411"/>
      <c r="BG47" s="2412"/>
      <c r="BH47" s="2410" t="s">
        <v>485</v>
      </c>
      <c r="BI47" s="2411"/>
      <c r="BJ47" s="2412"/>
      <c r="BK47" s="2410" t="s">
        <v>418</v>
      </c>
      <c r="BL47" s="2411"/>
      <c r="BM47" s="2412"/>
      <c r="BN47" s="2410" t="s">
        <v>11</v>
      </c>
      <c r="BO47" s="2411"/>
      <c r="BP47" s="2412"/>
      <c r="BQ47" s="2410" t="s">
        <v>523</v>
      </c>
      <c r="BR47" s="2411"/>
      <c r="BS47" s="2412"/>
      <c r="BT47" s="2410" t="s">
        <v>419</v>
      </c>
      <c r="BU47" s="2411"/>
      <c r="BV47" s="2412"/>
      <c r="BW47" s="2410" t="s">
        <v>578</v>
      </c>
      <c r="BX47" s="2411"/>
      <c r="BY47" s="2412"/>
      <c r="BZ47" s="2410" t="s">
        <v>1223</v>
      </c>
      <c r="CA47" s="2411"/>
      <c r="CB47" s="2412"/>
      <c r="CC47" s="2410" t="s">
        <v>502</v>
      </c>
      <c r="CD47" s="2411"/>
      <c r="CE47" s="2412"/>
      <c r="CF47" s="2410" t="s">
        <v>13</v>
      </c>
      <c r="CG47" s="2411"/>
      <c r="CH47" s="2412"/>
      <c r="CI47" s="2410" t="s">
        <v>814</v>
      </c>
      <c r="CJ47" s="2411"/>
      <c r="CK47" s="2412"/>
      <c r="CL47" s="2410" t="s">
        <v>2673</v>
      </c>
      <c r="CM47" s="2411"/>
    </row>
    <row r="48" spans="1:91" ht="30">
      <c r="AD48" s="2394" t="s">
        <v>2601</v>
      </c>
      <c r="AE48" s="2426" t="s">
        <v>2657</v>
      </c>
      <c r="AF48" s="2427">
        <v>0</v>
      </c>
      <c r="AG48" s="2426" t="s">
        <v>2658</v>
      </c>
      <c r="AH48" s="2427">
        <v>0</v>
      </c>
      <c r="AI48" s="2426" t="s">
        <v>2659</v>
      </c>
      <c r="AJ48" s="2427">
        <v>0</v>
      </c>
      <c r="AK48" s="2426" t="s">
        <v>2660</v>
      </c>
      <c r="AL48" s="2427">
        <v>0</v>
      </c>
      <c r="AM48" s="2426" t="s">
        <v>2661</v>
      </c>
      <c r="AN48" s="2427">
        <v>0</v>
      </c>
      <c r="AO48" s="2426" t="s">
        <v>2662</v>
      </c>
      <c r="AP48" s="2427">
        <v>0</v>
      </c>
      <c r="AQ48" s="2426" t="s">
        <v>2663</v>
      </c>
      <c r="AR48" s="2427">
        <v>0</v>
      </c>
      <c r="AS48" s="2426" t="s">
        <v>2664</v>
      </c>
      <c r="AT48" s="2427">
        <v>0</v>
      </c>
      <c r="AU48" s="2426" t="s">
        <v>2665</v>
      </c>
      <c r="AV48" s="2427">
        <v>0</v>
      </c>
      <c r="AW48" s="2426" t="s">
        <v>2666</v>
      </c>
      <c r="AX48" s="2427">
        <v>0</v>
      </c>
      <c r="AY48" s="2426" t="s">
        <v>2667</v>
      </c>
      <c r="AZ48" s="2427">
        <v>0</v>
      </c>
      <c r="BA48" s="2426" t="s">
        <v>2668</v>
      </c>
      <c r="BD48" s="3840"/>
      <c r="BE48" s="2414" t="s">
        <v>852</v>
      </c>
      <c r="BF48" s="2415"/>
      <c r="BG48" s="2412"/>
      <c r="BH48" s="2414" t="s">
        <v>2638</v>
      </c>
      <c r="BI48" s="2415"/>
      <c r="BJ48" s="2412"/>
      <c r="BK48" s="2414" t="s">
        <v>2589</v>
      </c>
      <c r="BL48" s="2415"/>
      <c r="BM48" s="2412"/>
      <c r="BN48" s="2414" t="s">
        <v>2592</v>
      </c>
      <c r="BO48" s="2415"/>
      <c r="BP48" s="2412"/>
      <c r="BQ48" s="2414" t="s">
        <v>1432</v>
      </c>
      <c r="BR48" s="2415"/>
      <c r="BS48" s="2412"/>
      <c r="BT48" s="2414" t="s">
        <v>2595</v>
      </c>
      <c r="BU48" s="2415"/>
      <c r="BV48" s="2412"/>
      <c r="BW48" s="2414" t="s">
        <v>2598</v>
      </c>
      <c r="BX48" s="2415"/>
      <c r="BY48" s="2412"/>
      <c r="BZ48" s="2414" t="s">
        <v>2600</v>
      </c>
      <c r="CA48" s="2415"/>
      <c r="CB48" s="2412"/>
      <c r="CC48" s="2414" t="s">
        <v>2602</v>
      </c>
      <c r="CD48" s="2415"/>
      <c r="CE48" s="2412"/>
      <c r="CF48" s="2414" t="s">
        <v>2603</v>
      </c>
      <c r="CG48" s="2415"/>
      <c r="CH48" s="2412"/>
      <c r="CI48" s="2414" t="s">
        <v>2669</v>
      </c>
      <c r="CJ48" s="2415"/>
      <c r="CK48" s="2412"/>
      <c r="CL48" s="2414" t="s">
        <v>2674</v>
      </c>
      <c r="CM48" s="2415"/>
    </row>
    <row r="49" spans="1:91" ht="30">
      <c r="AD49" s="2401"/>
      <c r="BD49" s="2408"/>
      <c r="BE49" s="2409"/>
      <c r="BF49" s="2409"/>
      <c r="BG49" s="2409"/>
      <c r="BH49" s="2409"/>
      <c r="BI49" s="2409"/>
      <c r="BJ49" s="2409"/>
      <c r="BK49" s="2409"/>
      <c r="BL49" s="2409"/>
      <c r="BM49" s="2409"/>
      <c r="BN49" s="2409"/>
      <c r="BO49" s="2409"/>
      <c r="BP49" s="2409"/>
      <c r="BQ49" s="2409"/>
      <c r="BR49" s="2409"/>
      <c r="BS49" s="2409"/>
      <c r="BT49" s="2409"/>
      <c r="BU49" s="2409"/>
      <c r="BV49" s="2409"/>
      <c r="BW49" s="2409"/>
      <c r="BX49" s="2409"/>
      <c r="BY49" s="2409"/>
      <c r="BZ49" s="2409"/>
      <c r="CA49" s="2409"/>
      <c r="CB49" s="2409"/>
      <c r="CC49" s="2409"/>
      <c r="CD49" s="2409"/>
      <c r="CE49" s="2409"/>
      <c r="CF49" s="2409"/>
      <c r="CG49" s="2409"/>
      <c r="CH49" s="2409"/>
      <c r="CI49" s="2409"/>
      <c r="CJ49" s="2409"/>
      <c r="CK49" s="2409"/>
      <c r="CL49" s="2409"/>
      <c r="CM49" s="2409"/>
    </row>
    <row r="50" spans="1:91" ht="30">
      <c r="B50" s="2360" t="s">
        <v>2532</v>
      </c>
      <c r="C50" s="2361"/>
      <c r="D50" s="2362" t="s">
        <v>2533</v>
      </c>
      <c r="E50" s="2461" t="s">
        <v>2677</v>
      </c>
      <c r="F50" s="2462"/>
      <c r="G50" s="2462"/>
      <c r="H50" s="2462"/>
      <c r="I50" s="2462"/>
      <c r="J50" s="2462"/>
      <c r="K50" s="2462"/>
      <c r="L50" s="2462"/>
      <c r="M50" s="2463"/>
      <c r="O50" s="2360" t="s">
        <v>2532</v>
      </c>
      <c r="P50" s="2361"/>
      <c r="Q50" s="2362" t="s">
        <v>2533</v>
      </c>
      <c r="R50" s="2464" t="s">
        <v>2678</v>
      </c>
      <c r="S50" s="2465"/>
      <c r="T50" s="2465"/>
      <c r="U50" s="2465"/>
      <c r="V50" s="2465"/>
      <c r="W50" s="2465"/>
      <c r="X50" s="2465"/>
      <c r="Y50" s="2465"/>
      <c r="Z50" s="2466"/>
      <c r="AD50" s="2452" t="s">
        <v>2604</v>
      </c>
      <c r="BD50" s="3840" t="s">
        <v>2594</v>
      </c>
      <c r="BE50" s="2418" t="s">
        <v>731</v>
      </c>
      <c r="BF50" s="2419"/>
      <c r="BG50" s="2417"/>
      <c r="BH50" s="2418" t="s">
        <v>485</v>
      </c>
      <c r="BI50" s="2419"/>
      <c r="BJ50" s="2417"/>
      <c r="BK50" s="2418" t="s">
        <v>418</v>
      </c>
      <c r="BL50" s="2419"/>
      <c r="BM50" s="2417"/>
      <c r="BN50" s="2418" t="s">
        <v>11</v>
      </c>
      <c r="BO50" s="2419"/>
      <c r="BP50" s="2417"/>
      <c r="BQ50" s="2418" t="s">
        <v>523</v>
      </c>
      <c r="BR50" s="2419"/>
      <c r="BS50" s="2417"/>
      <c r="BT50" s="2418" t="s">
        <v>419</v>
      </c>
      <c r="BU50" s="2419"/>
      <c r="BV50" s="2417"/>
      <c r="BW50" s="2418" t="s">
        <v>578</v>
      </c>
      <c r="BX50" s="2419"/>
      <c r="BY50" s="2417"/>
      <c r="BZ50" s="2418" t="s">
        <v>1223</v>
      </c>
      <c r="CA50" s="2419"/>
      <c r="CB50" s="2417"/>
      <c r="CC50" s="2418" t="s">
        <v>502</v>
      </c>
      <c r="CD50" s="2419"/>
      <c r="CE50" s="2417"/>
      <c r="CF50" s="2418" t="s">
        <v>13</v>
      </c>
      <c r="CG50" s="2419"/>
      <c r="CH50" s="2417"/>
      <c r="CI50" s="2418" t="s">
        <v>814</v>
      </c>
      <c r="CJ50" s="2419"/>
      <c r="CK50" s="2417"/>
      <c r="CL50" s="2418" t="s">
        <v>2673</v>
      </c>
      <c r="CM50" s="2419"/>
    </row>
    <row r="51" spans="1:91" ht="46.5">
      <c r="B51" s="2369" t="s">
        <v>2538</v>
      </c>
      <c r="C51" s="2370" t="s">
        <v>2536</v>
      </c>
      <c r="D51" s="2467" t="str">
        <f>B51</f>
        <v>Aa</v>
      </c>
      <c r="E51" s="2468" t="s">
        <v>2537</v>
      </c>
      <c r="F51" s="2468"/>
      <c r="G51" s="2469"/>
      <c r="H51" s="2469"/>
      <c r="I51" s="2469"/>
      <c r="J51" s="2469"/>
      <c r="K51" s="2469"/>
      <c r="L51" s="2469"/>
      <c r="M51" s="2470"/>
      <c r="O51" s="2369" t="s">
        <v>2538</v>
      </c>
      <c r="P51" s="2370" t="s">
        <v>2536</v>
      </c>
      <c r="Q51" s="2471" t="str">
        <f>O51</f>
        <v>Aa</v>
      </c>
      <c r="R51" s="2468" t="s">
        <v>2537</v>
      </c>
      <c r="S51" s="2468"/>
      <c r="T51" s="2469"/>
      <c r="U51" s="2469"/>
      <c r="V51" s="2469"/>
      <c r="W51" s="2469"/>
      <c r="X51" s="2469"/>
      <c r="Y51" s="2469"/>
      <c r="Z51" s="2470"/>
      <c r="AD51" s="2394" t="s">
        <v>2546</v>
      </c>
      <c r="AE51" s="2433" t="s">
        <v>2679</v>
      </c>
      <c r="AF51" s="2434"/>
      <c r="AG51" s="2433" t="s">
        <v>2680</v>
      </c>
      <c r="AH51" s="2434"/>
      <c r="AI51" s="2433" t="s">
        <v>2681</v>
      </c>
      <c r="AJ51" s="2434"/>
      <c r="AK51" s="2433" t="s">
        <v>2682</v>
      </c>
      <c r="AL51" s="2434"/>
      <c r="AM51" s="2433" t="s">
        <v>2683</v>
      </c>
      <c r="AN51" s="2434"/>
      <c r="AO51" s="2433" t="s">
        <v>2684</v>
      </c>
      <c r="AP51" s="2434"/>
      <c r="AQ51" s="2433" t="s">
        <v>2685</v>
      </c>
      <c r="AR51" s="2434"/>
      <c r="AS51" s="2433" t="s">
        <v>2686</v>
      </c>
      <c r="AT51" s="2434"/>
      <c r="AU51" s="2433" t="s">
        <v>2687</v>
      </c>
      <c r="AV51" s="2434"/>
      <c r="AW51" s="2433" t="s">
        <v>2688</v>
      </c>
      <c r="AX51" s="2434"/>
      <c r="AY51" s="2433" t="s">
        <v>2689</v>
      </c>
      <c r="AZ51" s="2434"/>
      <c r="BA51" s="2433" t="s">
        <v>2690</v>
      </c>
      <c r="BD51" s="3840"/>
      <c r="BE51" s="2420" t="s">
        <v>852</v>
      </c>
      <c r="BF51" s="2421"/>
      <c r="BG51" s="2417"/>
      <c r="BH51" s="2420" t="s">
        <v>2638</v>
      </c>
      <c r="BI51" s="2421"/>
      <c r="BJ51" s="2417"/>
      <c r="BK51" s="2420" t="s">
        <v>2589</v>
      </c>
      <c r="BL51" s="2421"/>
      <c r="BM51" s="2417"/>
      <c r="BN51" s="2420" t="s">
        <v>2592</v>
      </c>
      <c r="BO51" s="2421"/>
      <c r="BP51" s="2417"/>
      <c r="BQ51" s="2420" t="s">
        <v>1432</v>
      </c>
      <c r="BR51" s="2421"/>
      <c r="BS51" s="2417"/>
      <c r="BT51" s="2420" t="s">
        <v>2595</v>
      </c>
      <c r="BU51" s="2421"/>
      <c r="BV51" s="2417"/>
      <c r="BW51" s="2420" t="s">
        <v>2598</v>
      </c>
      <c r="BX51" s="2421"/>
      <c r="BY51" s="2417"/>
      <c r="BZ51" s="2420" t="s">
        <v>2600</v>
      </c>
      <c r="CA51" s="2421"/>
      <c r="CB51" s="2417"/>
      <c r="CC51" s="2420" t="s">
        <v>2602</v>
      </c>
      <c r="CD51" s="2421"/>
      <c r="CE51" s="2417"/>
      <c r="CF51" s="2420" t="s">
        <v>2603</v>
      </c>
      <c r="CG51" s="2421"/>
      <c r="CH51" s="2417"/>
      <c r="CI51" s="2420" t="s">
        <v>2669</v>
      </c>
      <c r="CJ51" s="2421"/>
      <c r="CK51" s="2417"/>
      <c r="CL51" s="2420" t="s">
        <v>2674</v>
      </c>
      <c r="CM51" s="2421"/>
    </row>
    <row r="52" spans="1:91" ht="30">
      <c r="B52" s="2378"/>
      <c r="M52" s="2379"/>
      <c r="O52" s="2378"/>
      <c r="Z52" s="2379"/>
      <c r="AD52" s="2401"/>
      <c r="AE52" s="2437"/>
      <c r="AF52" s="2437"/>
      <c r="AG52" s="2437"/>
      <c r="AH52" s="2437"/>
      <c r="AI52" s="2437"/>
      <c r="AJ52" s="2437"/>
      <c r="AK52" s="2437"/>
      <c r="AL52" s="2437"/>
      <c r="AM52" s="2437"/>
      <c r="AN52" s="2437"/>
      <c r="AO52" s="2437"/>
      <c r="AP52" s="2437"/>
      <c r="AQ52" s="2437"/>
      <c r="AR52" s="2437"/>
      <c r="AS52" s="2437"/>
      <c r="AT52" s="2437"/>
      <c r="AU52" s="2437"/>
      <c r="AV52" s="2437"/>
      <c r="AW52" s="2437"/>
      <c r="AX52" s="2437"/>
      <c r="AY52" s="2437"/>
      <c r="AZ52" s="2437"/>
      <c r="BA52" s="2437"/>
      <c r="BD52" s="2401"/>
      <c r="BE52" s="2409"/>
      <c r="BF52" s="2409"/>
      <c r="BG52" s="2409"/>
      <c r="BH52" s="2409"/>
      <c r="BI52" s="2409"/>
      <c r="BJ52" s="2409"/>
      <c r="BK52" s="2409"/>
      <c r="BL52" s="2409"/>
      <c r="BM52" s="2409"/>
      <c r="BN52" s="2409"/>
      <c r="BO52" s="2409"/>
      <c r="BP52" s="2409"/>
      <c r="BQ52" s="2409"/>
      <c r="BR52" s="2409"/>
      <c r="BS52" s="2409"/>
      <c r="BT52" s="2409"/>
      <c r="BU52" s="2409"/>
      <c r="BV52" s="2409"/>
      <c r="BW52" s="2409"/>
      <c r="BX52" s="2409"/>
      <c r="BY52" s="2409"/>
      <c r="BZ52" s="2409"/>
      <c r="CA52" s="2409"/>
      <c r="CB52" s="2409"/>
      <c r="CC52" s="2409"/>
      <c r="CD52" s="2409"/>
      <c r="CE52" s="2409"/>
      <c r="CF52" s="2409"/>
      <c r="CG52" s="2409"/>
      <c r="CH52" s="2409"/>
      <c r="CI52" s="2409"/>
      <c r="CJ52" s="2409"/>
      <c r="CK52" s="2409"/>
      <c r="CL52" s="2409"/>
      <c r="CM52" s="2409"/>
    </row>
    <row r="53" spans="1:91" ht="30">
      <c r="B53" s="2382" t="s">
        <v>2540</v>
      </c>
      <c r="C53" s="3854" t="s">
        <v>2541</v>
      </c>
      <c r="D53" s="3855"/>
      <c r="E53" s="2383" t="s">
        <v>2542</v>
      </c>
      <c r="F53" s="3854" t="s">
        <v>2541</v>
      </c>
      <c r="G53" s="3855"/>
      <c r="H53" s="2383" t="s">
        <v>2543</v>
      </c>
      <c r="I53" s="3854" t="s">
        <v>2541</v>
      </c>
      <c r="J53" s="3855"/>
      <c r="K53" s="2383" t="s">
        <v>2544</v>
      </c>
      <c r="L53" s="3854" t="s">
        <v>2541</v>
      </c>
      <c r="M53" s="3856"/>
      <c r="O53" s="2382" t="s">
        <v>2540</v>
      </c>
      <c r="P53" s="3845" t="s">
        <v>2541</v>
      </c>
      <c r="Q53" s="3857"/>
      <c r="R53" s="2383" t="s">
        <v>2542</v>
      </c>
      <c r="S53" s="3845" t="s">
        <v>2541</v>
      </c>
      <c r="T53" s="3857"/>
      <c r="U53" s="2383" t="s">
        <v>2543</v>
      </c>
      <c r="V53" s="3845" t="s">
        <v>2541</v>
      </c>
      <c r="W53" s="3857"/>
      <c r="X53" s="2383" t="s">
        <v>2544</v>
      </c>
      <c r="Y53" s="3845" t="s">
        <v>2541</v>
      </c>
      <c r="Z53" s="3846"/>
      <c r="AD53" s="2394" t="s">
        <v>767</v>
      </c>
      <c r="AE53" s="2406" t="s">
        <v>2691</v>
      </c>
      <c r="AF53" s="2407"/>
      <c r="AG53" s="2406" t="s">
        <v>2692</v>
      </c>
      <c r="AH53" s="2407"/>
      <c r="AI53" s="2406" t="s">
        <v>2693</v>
      </c>
      <c r="AJ53" s="2407"/>
      <c r="AK53" s="2406" t="s">
        <v>2694</v>
      </c>
      <c r="AL53" s="2407"/>
      <c r="AM53" s="2406" t="s">
        <v>2695</v>
      </c>
      <c r="AN53" s="2407"/>
      <c r="AO53" s="2406" t="s">
        <v>2696</v>
      </c>
      <c r="AP53" s="2407"/>
      <c r="AQ53" s="2406" t="s">
        <v>2697</v>
      </c>
      <c r="AR53" s="2407"/>
      <c r="AS53" s="2406" t="s">
        <v>2698</v>
      </c>
      <c r="AT53" s="2407"/>
      <c r="AU53" s="2406" t="s">
        <v>2699</v>
      </c>
      <c r="AV53" s="2407"/>
      <c r="AW53" s="2406" t="s">
        <v>2700</v>
      </c>
      <c r="AX53" s="2407"/>
      <c r="AY53" s="2406" t="s">
        <v>2701</v>
      </c>
      <c r="AZ53" s="2407"/>
      <c r="BA53" s="2406" t="s">
        <v>2702</v>
      </c>
      <c r="BD53" s="3840" t="s">
        <v>2599</v>
      </c>
      <c r="BE53" s="2424" t="s">
        <v>731</v>
      </c>
      <c r="BF53" s="2425"/>
      <c r="BG53" s="2423"/>
      <c r="BH53" s="2424" t="s">
        <v>485</v>
      </c>
      <c r="BI53" s="2425"/>
      <c r="BJ53" s="2423"/>
      <c r="BK53" s="2424" t="s">
        <v>418</v>
      </c>
      <c r="BL53" s="2425"/>
      <c r="BM53" s="2423"/>
      <c r="BN53" s="2424" t="s">
        <v>11</v>
      </c>
      <c r="BO53" s="2425"/>
      <c r="BP53" s="2423"/>
      <c r="BQ53" s="2424" t="s">
        <v>523</v>
      </c>
      <c r="BR53" s="2425"/>
      <c r="BS53" s="2423"/>
      <c r="BT53" s="2424" t="s">
        <v>419</v>
      </c>
      <c r="BU53" s="2425"/>
      <c r="BV53" s="2423"/>
      <c r="BW53" s="2424" t="s">
        <v>578</v>
      </c>
      <c r="BX53" s="2425"/>
      <c r="BY53" s="2423"/>
      <c r="BZ53" s="2424" t="s">
        <v>1223</v>
      </c>
      <c r="CA53" s="2425"/>
      <c r="CB53" s="2423"/>
      <c r="CC53" s="2424" t="s">
        <v>502</v>
      </c>
      <c r="CD53" s="2425"/>
      <c r="CE53" s="2423"/>
      <c r="CF53" s="2424" t="s">
        <v>13</v>
      </c>
      <c r="CG53" s="2425"/>
      <c r="CH53" s="2423"/>
      <c r="CI53" s="2424" t="s">
        <v>814</v>
      </c>
      <c r="CJ53" s="2425"/>
      <c r="CK53" s="2423"/>
      <c r="CL53" s="2424" t="s">
        <v>2673</v>
      </c>
      <c r="CM53" s="2425"/>
    </row>
    <row r="54" spans="1:91" ht="44.25">
      <c r="A54" s="1623"/>
      <c r="B54" s="2384" t="s">
        <v>10</v>
      </c>
      <c r="C54" s="2385" t="s">
        <v>2536</v>
      </c>
      <c r="D54" s="2472" t="s">
        <v>10</v>
      </c>
      <c r="E54" s="2387" t="s">
        <v>2545</v>
      </c>
      <c r="F54" s="2385" t="s">
        <v>2536</v>
      </c>
      <c r="G54" s="2473" t="s">
        <v>2545</v>
      </c>
      <c r="H54" s="2389">
        <v>1</v>
      </c>
      <c r="I54" s="2385" t="s">
        <v>2536</v>
      </c>
      <c r="J54" s="2473">
        <v>1</v>
      </c>
      <c r="K54" s="2389">
        <v>27</v>
      </c>
      <c r="L54" s="2385" t="s">
        <v>2536</v>
      </c>
      <c r="M54" s="2474">
        <v>27</v>
      </c>
      <c r="N54" s="1623"/>
      <c r="O54" s="2384" t="s">
        <v>10</v>
      </c>
      <c r="P54" s="2385" t="s">
        <v>2536</v>
      </c>
      <c r="Q54" s="2475" t="s">
        <v>10</v>
      </c>
      <c r="R54" s="2387" t="s">
        <v>2545</v>
      </c>
      <c r="S54" s="2385" t="s">
        <v>2536</v>
      </c>
      <c r="T54" s="2476" t="s">
        <v>2545</v>
      </c>
      <c r="U54" s="2389">
        <v>1</v>
      </c>
      <c r="V54" s="2385" t="s">
        <v>2536</v>
      </c>
      <c r="W54" s="2475">
        <v>1</v>
      </c>
      <c r="X54" s="2389">
        <v>27</v>
      </c>
      <c r="Y54" s="2385" t="s">
        <v>2536</v>
      </c>
      <c r="Z54" s="2477">
        <v>27</v>
      </c>
      <c r="AA54" s="1623"/>
      <c r="AB54" s="1623"/>
      <c r="AC54" s="1623"/>
      <c r="AD54" s="2401"/>
      <c r="AE54" s="2409"/>
      <c r="AF54" s="2409"/>
      <c r="AG54" s="2409"/>
      <c r="AH54" s="2409"/>
      <c r="AI54" s="2409"/>
      <c r="AJ54" s="2409"/>
      <c r="AK54" s="2409"/>
      <c r="AL54" s="2409"/>
      <c r="AM54" s="2409"/>
      <c r="AN54" s="2409"/>
      <c r="AO54" s="2409"/>
      <c r="AP54" s="2409"/>
      <c r="AQ54" s="2409"/>
      <c r="AR54" s="2409"/>
      <c r="AS54" s="2409"/>
      <c r="AT54" s="2409"/>
      <c r="AU54" s="2409"/>
      <c r="AV54" s="2409"/>
      <c r="AW54" s="2409"/>
      <c r="AX54" s="2409"/>
      <c r="AY54" s="2409"/>
      <c r="AZ54" s="2409"/>
      <c r="BA54" s="2409"/>
      <c r="BD54" s="3840"/>
      <c r="BE54" s="2428" t="s">
        <v>852</v>
      </c>
      <c r="BF54" s="2429"/>
      <c r="BG54" s="2423"/>
      <c r="BH54" s="2428" t="s">
        <v>2638</v>
      </c>
      <c r="BI54" s="2429"/>
      <c r="BJ54" s="2423"/>
      <c r="BK54" s="2428" t="s">
        <v>2589</v>
      </c>
      <c r="BL54" s="2429"/>
      <c r="BM54" s="2423"/>
      <c r="BN54" s="2428" t="s">
        <v>2592</v>
      </c>
      <c r="BO54" s="2429"/>
      <c r="BP54" s="2423"/>
      <c r="BQ54" s="2428" t="s">
        <v>1432</v>
      </c>
      <c r="BR54" s="2429"/>
      <c r="BS54" s="2423"/>
      <c r="BT54" s="2428" t="s">
        <v>2595</v>
      </c>
      <c r="BU54" s="2429"/>
      <c r="BV54" s="2423"/>
      <c r="BW54" s="2428" t="s">
        <v>2598</v>
      </c>
      <c r="BX54" s="2429"/>
      <c r="BY54" s="2423"/>
      <c r="BZ54" s="2428" t="s">
        <v>2600</v>
      </c>
      <c r="CA54" s="2429"/>
      <c r="CB54" s="2423"/>
      <c r="CC54" s="2428" t="s">
        <v>2602</v>
      </c>
      <c r="CD54" s="2429"/>
      <c r="CE54" s="2423"/>
      <c r="CF54" s="2428" t="s">
        <v>2603</v>
      </c>
      <c r="CG54" s="2429"/>
      <c r="CH54" s="2423"/>
      <c r="CI54" s="2428" t="s">
        <v>2669</v>
      </c>
      <c r="CJ54" s="2429"/>
      <c r="CK54" s="2423"/>
      <c r="CL54" s="2428" t="s">
        <v>2674</v>
      </c>
      <c r="CM54" s="2429"/>
    </row>
    <row r="55" spans="1:91" ht="44.25">
      <c r="A55" s="1623"/>
      <c r="B55" s="2384" t="s">
        <v>486</v>
      </c>
      <c r="C55" s="2385" t="s">
        <v>2536</v>
      </c>
      <c r="D55" s="2472" t="s">
        <v>486</v>
      </c>
      <c r="E55" s="2387" t="s">
        <v>2562</v>
      </c>
      <c r="F55" s="2385" t="s">
        <v>2536</v>
      </c>
      <c r="G55" s="2473" t="s">
        <v>2562</v>
      </c>
      <c r="H55" s="2389">
        <v>2</v>
      </c>
      <c r="I55" s="2385" t="s">
        <v>2536</v>
      </c>
      <c r="J55" s="2473">
        <v>2</v>
      </c>
      <c r="K55" s="2389">
        <v>28</v>
      </c>
      <c r="L55" s="2385" t="s">
        <v>2536</v>
      </c>
      <c r="M55" s="2474">
        <v>28</v>
      </c>
      <c r="N55" s="1623"/>
      <c r="O55" s="2384" t="s">
        <v>486</v>
      </c>
      <c r="P55" s="2385" t="s">
        <v>2536</v>
      </c>
      <c r="Q55" s="2475" t="s">
        <v>486</v>
      </c>
      <c r="R55" s="2387" t="s">
        <v>2562</v>
      </c>
      <c r="S55" s="2385" t="s">
        <v>2536</v>
      </c>
      <c r="T55" s="2476" t="s">
        <v>2562</v>
      </c>
      <c r="U55" s="2389">
        <v>2</v>
      </c>
      <c r="V55" s="2385" t="s">
        <v>2536</v>
      </c>
      <c r="W55" s="2475">
        <v>2</v>
      </c>
      <c r="X55" s="2389">
        <v>28</v>
      </c>
      <c r="Y55" s="2385" t="s">
        <v>2536</v>
      </c>
      <c r="Z55" s="2477">
        <v>28</v>
      </c>
      <c r="AA55" s="1623"/>
      <c r="AB55" s="1623"/>
      <c r="AC55" s="1623"/>
      <c r="AD55" s="2394" t="s">
        <v>2590</v>
      </c>
      <c r="AE55" s="2413" t="s">
        <v>2691</v>
      </c>
      <c r="AF55" s="2412">
        <v>0</v>
      </c>
      <c r="AG55" s="2413" t="s">
        <v>2692</v>
      </c>
      <c r="AH55" s="2412">
        <v>0</v>
      </c>
      <c r="AI55" s="2413" t="s">
        <v>2693</v>
      </c>
      <c r="AJ55" s="2412">
        <v>0</v>
      </c>
      <c r="AK55" s="2413" t="s">
        <v>2694</v>
      </c>
      <c r="AL55" s="2412">
        <v>0</v>
      </c>
      <c r="AM55" s="2413" t="s">
        <v>2695</v>
      </c>
      <c r="AN55" s="2412">
        <v>0</v>
      </c>
      <c r="AO55" s="2413" t="s">
        <v>2696</v>
      </c>
      <c r="AP55" s="2412">
        <v>0</v>
      </c>
      <c r="AQ55" s="2413" t="s">
        <v>2697</v>
      </c>
      <c r="AR55" s="2412">
        <v>0</v>
      </c>
      <c r="AS55" s="2455" t="s">
        <v>2698</v>
      </c>
      <c r="AT55" s="2412">
        <v>0</v>
      </c>
      <c r="AU55" s="2413" t="s">
        <v>2699</v>
      </c>
      <c r="AV55" s="2412">
        <v>0</v>
      </c>
      <c r="AW55" s="2413" t="s">
        <v>2700</v>
      </c>
      <c r="AX55" s="2412">
        <v>0</v>
      </c>
      <c r="AY55" s="2413" t="s">
        <v>2701</v>
      </c>
      <c r="AZ55" s="2412">
        <v>0</v>
      </c>
      <c r="BA55" s="2413" t="s">
        <v>2702</v>
      </c>
      <c r="BD55" s="2401"/>
      <c r="BE55" s="2409"/>
      <c r="BF55" s="2409"/>
      <c r="BG55" s="2409"/>
      <c r="BH55" s="2409"/>
      <c r="BI55" s="2409"/>
      <c r="BJ55" s="2409"/>
      <c r="BK55" s="2409"/>
      <c r="BL55" s="2409"/>
      <c r="BM55" s="2409"/>
      <c r="BN55" s="2409"/>
      <c r="BO55" s="2409"/>
      <c r="BP55" s="2409"/>
      <c r="BQ55" s="2409"/>
      <c r="BR55" s="2409"/>
      <c r="BS55" s="2409"/>
      <c r="BT55" s="2409"/>
      <c r="BU55" s="2409"/>
      <c r="BV55" s="2409"/>
      <c r="BW55" s="2409"/>
      <c r="BX55" s="2409"/>
      <c r="BY55" s="2409"/>
      <c r="BZ55" s="2409"/>
      <c r="CA55" s="2409"/>
      <c r="CB55" s="2409"/>
      <c r="CC55" s="2409"/>
      <c r="CD55" s="2409"/>
      <c r="CE55" s="2409"/>
      <c r="CF55" s="2409"/>
      <c r="CG55" s="2409"/>
      <c r="CH55" s="2409"/>
      <c r="CI55" s="2409"/>
      <c r="CJ55" s="2409"/>
      <c r="CK55" s="2409"/>
      <c r="CL55" s="2409"/>
      <c r="CM55" s="2409"/>
    </row>
    <row r="56" spans="1:91" ht="44.25">
      <c r="A56" s="1623"/>
      <c r="B56" s="2384" t="s">
        <v>545</v>
      </c>
      <c r="C56" s="2385" t="s">
        <v>2536</v>
      </c>
      <c r="D56" s="2472" t="s">
        <v>545</v>
      </c>
      <c r="E56" s="2387" t="s">
        <v>2581</v>
      </c>
      <c r="F56" s="2385" t="s">
        <v>2536</v>
      </c>
      <c r="G56" s="2473" t="s">
        <v>2581</v>
      </c>
      <c r="H56" s="2389">
        <v>3</v>
      </c>
      <c r="I56" s="2385" t="s">
        <v>2536</v>
      </c>
      <c r="J56" s="2473">
        <v>3</v>
      </c>
      <c r="K56" s="2389">
        <v>29</v>
      </c>
      <c r="L56" s="2385" t="s">
        <v>2536</v>
      </c>
      <c r="M56" s="2474">
        <v>29</v>
      </c>
      <c r="N56" s="1623"/>
      <c r="O56" s="2384" t="s">
        <v>545</v>
      </c>
      <c r="P56" s="2385" t="s">
        <v>2536</v>
      </c>
      <c r="Q56" s="2475" t="s">
        <v>545</v>
      </c>
      <c r="R56" s="2387" t="s">
        <v>2581</v>
      </c>
      <c r="S56" s="2385" t="s">
        <v>2536</v>
      </c>
      <c r="T56" s="2476" t="s">
        <v>2581</v>
      </c>
      <c r="U56" s="2389">
        <v>3</v>
      </c>
      <c r="V56" s="2385" t="s">
        <v>2536</v>
      </c>
      <c r="W56" s="2475">
        <v>3</v>
      </c>
      <c r="X56" s="2389">
        <v>29</v>
      </c>
      <c r="Y56" s="2385" t="s">
        <v>2536</v>
      </c>
      <c r="Z56" s="2477">
        <v>29</v>
      </c>
      <c r="AA56" s="1623"/>
      <c r="AB56" s="1623"/>
      <c r="AC56" s="1623"/>
      <c r="AD56" s="2401"/>
      <c r="AE56" s="2409"/>
      <c r="AF56" s="2409"/>
      <c r="AG56" s="2409"/>
      <c r="AH56" s="2409"/>
      <c r="AI56" s="2409"/>
      <c r="AJ56" s="2409"/>
      <c r="AK56" s="2409"/>
      <c r="AL56" s="2409"/>
      <c r="AM56" s="2409"/>
      <c r="AN56" s="2409"/>
      <c r="AO56" s="2409"/>
      <c r="AP56" s="2409"/>
      <c r="AQ56" s="2409"/>
      <c r="AR56" s="2409"/>
      <c r="AS56" s="2456"/>
      <c r="AT56" s="2409"/>
      <c r="AU56" s="2409"/>
      <c r="AV56" s="2409"/>
      <c r="AW56" s="2409"/>
      <c r="AX56" s="2409"/>
      <c r="AY56" s="2409"/>
      <c r="AZ56" s="2409"/>
      <c r="BA56" s="2409"/>
      <c r="BD56" s="3840" t="s">
        <v>2601</v>
      </c>
      <c r="BE56" s="2431" t="s">
        <v>731</v>
      </c>
      <c r="BF56" s="2432"/>
      <c r="BG56" s="2427"/>
      <c r="BH56" s="2431" t="s">
        <v>485</v>
      </c>
      <c r="BI56" s="2432"/>
      <c r="BJ56" s="2427"/>
      <c r="BK56" s="2431" t="s">
        <v>418</v>
      </c>
      <c r="BL56" s="2432"/>
      <c r="BM56" s="2427"/>
      <c r="BN56" s="2431" t="s">
        <v>11</v>
      </c>
      <c r="BO56" s="2432"/>
      <c r="BP56" s="2427"/>
      <c r="BQ56" s="2431" t="s">
        <v>523</v>
      </c>
      <c r="BR56" s="2432"/>
      <c r="BS56" s="2427"/>
      <c r="BT56" s="2431" t="s">
        <v>419</v>
      </c>
      <c r="BU56" s="2432"/>
      <c r="BV56" s="2427"/>
      <c r="BW56" s="2431" t="s">
        <v>578</v>
      </c>
      <c r="BX56" s="2432"/>
      <c r="BY56" s="2427"/>
      <c r="BZ56" s="2431" t="s">
        <v>1223</v>
      </c>
      <c r="CA56" s="2432"/>
      <c r="CB56" s="2427"/>
      <c r="CC56" s="2431" t="s">
        <v>502</v>
      </c>
      <c r="CD56" s="2432"/>
      <c r="CE56" s="2427"/>
      <c r="CF56" s="2431" t="s">
        <v>13</v>
      </c>
      <c r="CG56" s="2432"/>
      <c r="CH56" s="2427"/>
      <c r="CI56" s="2431" t="s">
        <v>814</v>
      </c>
      <c r="CJ56" s="2432"/>
      <c r="CK56" s="2427"/>
      <c r="CL56" s="2431" t="s">
        <v>2673</v>
      </c>
      <c r="CM56" s="2432"/>
    </row>
    <row r="57" spans="1:91" ht="44.25">
      <c r="A57" s="1623"/>
      <c r="B57" s="2384" t="s">
        <v>418</v>
      </c>
      <c r="C57" s="2385" t="s">
        <v>2536</v>
      </c>
      <c r="D57" s="2472" t="s">
        <v>418</v>
      </c>
      <c r="E57" s="2387" t="s">
        <v>2589</v>
      </c>
      <c r="F57" s="2385" t="s">
        <v>2536</v>
      </c>
      <c r="G57" s="2473" t="s">
        <v>2589</v>
      </c>
      <c r="H57" s="2389">
        <v>4</v>
      </c>
      <c r="I57" s="2385" t="s">
        <v>2536</v>
      </c>
      <c r="J57" s="2473">
        <v>4</v>
      </c>
      <c r="K57" s="2389">
        <v>30</v>
      </c>
      <c r="L57" s="2385" t="s">
        <v>2536</v>
      </c>
      <c r="M57" s="2474">
        <v>30</v>
      </c>
      <c r="N57" s="1623"/>
      <c r="O57" s="2384" t="s">
        <v>418</v>
      </c>
      <c r="P57" s="2385" t="s">
        <v>2536</v>
      </c>
      <c r="Q57" s="2475" t="s">
        <v>418</v>
      </c>
      <c r="R57" s="2387" t="s">
        <v>2589</v>
      </c>
      <c r="S57" s="2385" t="s">
        <v>2536</v>
      </c>
      <c r="T57" s="2476" t="s">
        <v>2589</v>
      </c>
      <c r="U57" s="2389">
        <v>4</v>
      </c>
      <c r="V57" s="2385" t="s">
        <v>2536</v>
      </c>
      <c r="W57" s="2475">
        <v>4</v>
      </c>
      <c r="X57" s="2389">
        <v>30</v>
      </c>
      <c r="Y57" s="2385" t="s">
        <v>2536</v>
      </c>
      <c r="Z57" s="2477">
        <v>30</v>
      </c>
      <c r="AA57" s="1623"/>
      <c r="AB57" s="1623"/>
      <c r="AC57" s="1623"/>
      <c r="AD57" s="2394" t="s">
        <v>2593</v>
      </c>
      <c r="AE57" s="2416" t="s">
        <v>2691</v>
      </c>
      <c r="AF57" s="2417">
        <v>0</v>
      </c>
      <c r="AG57" s="2416" t="s">
        <v>2692</v>
      </c>
      <c r="AH57" s="2417">
        <v>0</v>
      </c>
      <c r="AI57" s="2416" t="s">
        <v>2693</v>
      </c>
      <c r="AJ57" s="2417">
        <v>0</v>
      </c>
      <c r="AK57" s="2416" t="s">
        <v>2694</v>
      </c>
      <c r="AL57" s="2417">
        <v>0</v>
      </c>
      <c r="AM57" s="2416" t="s">
        <v>2695</v>
      </c>
      <c r="AN57" s="2417">
        <v>0</v>
      </c>
      <c r="AO57" s="2416" t="s">
        <v>2696</v>
      </c>
      <c r="AP57" s="2417">
        <v>0</v>
      </c>
      <c r="AQ57" s="2416" t="s">
        <v>2697</v>
      </c>
      <c r="AR57" s="2417">
        <v>0</v>
      </c>
      <c r="AS57" s="2416" t="s">
        <v>2698</v>
      </c>
      <c r="AT57" s="2417">
        <v>0</v>
      </c>
      <c r="AU57" s="2416" t="s">
        <v>2699</v>
      </c>
      <c r="AV57" s="2417">
        <v>0</v>
      </c>
      <c r="AW57" s="2416" t="s">
        <v>2700</v>
      </c>
      <c r="AX57" s="2417">
        <v>0</v>
      </c>
      <c r="AY57" s="2416" t="s">
        <v>2701</v>
      </c>
      <c r="AZ57" s="2417">
        <v>0</v>
      </c>
      <c r="BA57" s="2416" t="s">
        <v>2702</v>
      </c>
      <c r="BD57" s="3840"/>
      <c r="BE57" s="2435" t="s">
        <v>852</v>
      </c>
      <c r="BF57" s="2436"/>
      <c r="BG57" s="2427"/>
      <c r="BH57" s="2435" t="s">
        <v>2638</v>
      </c>
      <c r="BI57" s="2436"/>
      <c r="BJ57" s="2427"/>
      <c r="BK57" s="2435" t="s">
        <v>2589</v>
      </c>
      <c r="BL57" s="2436"/>
      <c r="BM57" s="2427"/>
      <c r="BN57" s="2435" t="s">
        <v>2592</v>
      </c>
      <c r="BO57" s="2436"/>
      <c r="BP57" s="2427"/>
      <c r="BQ57" s="2435" t="s">
        <v>1432</v>
      </c>
      <c r="BR57" s="2436"/>
      <c r="BS57" s="2427"/>
      <c r="BT57" s="2435" t="s">
        <v>2595</v>
      </c>
      <c r="BU57" s="2436"/>
      <c r="BV57" s="2427"/>
      <c r="BW57" s="2435" t="s">
        <v>2598</v>
      </c>
      <c r="BX57" s="2436"/>
      <c r="BY57" s="2427"/>
      <c r="BZ57" s="2435" t="s">
        <v>2600</v>
      </c>
      <c r="CA57" s="2436"/>
      <c r="CB57" s="2427"/>
      <c r="CC57" s="2435" t="s">
        <v>2602</v>
      </c>
      <c r="CD57" s="2436"/>
      <c r="CE57" s="2427"/>
      <c r="CF57" s="2435" t="s">
        <v>2603</v>
      </c>
      <c r="CG57" s="2436"/>
      <c r="CH57" s="2427"/>
      <c r="CI57" s="2435" t="s">
        <v>2669</v>
      </c>
      <c r="CJ57" s="2436"/>
      <c r="CK57" s="2427"/>
      <c r="CL57" s="2435" t="s">
        <v>2674</v>
      </c>
      <c r="CM57" s="2436"/>
    </row>
    <row r="58" spans="1:91" ht="44.25">
      <c r="A58" s="1623"/>
      <c r="B58" s="2384" t="s">
        <v>416</v>
      </c>
      <c r="C58" s="2385" t="s">
        <v>2536</v>
      </c>
      <c r="D58" s="2472" t="s">
        <v>416</v>
      </c>
      <c r="E58" s="2387" t="s">
        <v>2591</v>
      </c>
      <c r="F58" s="2385" t="s">
        <v>2536</v>
      </c>
      <c r="G58" s="2473" t="s">
        <v>2591</v>
      </c>
      <c r="H58" s="2389">
        <v>5</v>
      </c>
      <c r="I58" s="2385" t="s">
        <v>2536</v>
      </c>
      <c r="J58" s="2473">
        <v>5</v>
      </c>
      <c r="K58" s="2389">
        <v>31</v>
      </c>
      <c r="L58" s="2385" t="s">
        <v>2536</v>
      </c>
      <c r="M58" s="2474">
        <v>31</v>
      </c>
      <c r="N58" s="1623"/>
      <c r="O58" s="2384" t="s">
        <v>416</v>
      </c>
      <c r="P58" s="2385" t="s">
        <v>2536</v>
      </c>
      <c r="Q58" s="2475" t="s">
        <v>416</v>
      </c>
      <c r="R58" s="2387" t="s">
        <v>2591</v>
      </c>
      <c r="S58" s="2385" t="s">
        <v>2536</v>
      </c>
      <c r="T58" s="2476" t="s">
        <v>2591</v>
      </c>
      <c r="U58" s="2389">
        <v>5</v>
      </c>
      <c r="V58" s="2385" t="s">
        <v>2536</v>
      </c>
      <c r="W58" s="2475">
        <v>5</v>
      </c>
      <c r="X58" s="2389">
        <v>31</v>
      </c>
      <c r="Y58" s="2385" t="s">
        <v>2536</v>
      </c>
      <c r="Z58" s="2477">
        <v>31</v>
      </c>
      <c r="AA58" s="1623"/>
      <c r="AB58" s="1623"/>
      <c r="AC58" s="1623"/>
      <c r="AD58" s="2401"/>
      <c r="AE58" s="2409"/>
      <c r="AF58" s="2409"/>
      <c r="AG58" s="2409"/>
      <c r="AH58" s="2409"/>
      <c r="AI58" s="2409"/>
      <c r="AJ58" s="2409"/>
      <c r="AK58" s="2409"/>
      <c r="AL58" s="2409"/>
      <c r="AM58" s="2409"/>
      <c r="AN58" s="2409"/>
      <c r="AO58" s="2409"/>
      <c r="AP58" s="2409"/>
      <c r="AQ58" s="2409"/>
      <c r="AR58" s="2409"/>
      <c r="AS58" s="2409"/>
      <c r="AT58" s="2409"/>
      <c r="AU58" s="2409"/>
      <c r="AV58" s="2409"/>
      <c r="AW58" s="2409"/>
      <c r="AX58" s="2409"/>
      <c r="AY58" s="2409"/>
      <c r="AZ58" s="2409"/>
      <c r="BA58" s="2409"/>
      <c r="BD58" s="2401"/>
      <c r="BE58" s="2409"/>
      <c r="BF58" s="2409"/>
      <c r="BG58" s="2409"/>
      <c r="BH58" s="2409"/>
      <c r="BI58" s="2409"/>
      <c r="BJ58" s="2409"/>
      <c r="BK58" s="2409"/>
      <c r="BL58" s="2409"/>
      <c r="BM58" s="2409"/>
      <c r="BN58" s="2409"/>
      <c r="BO58" s="2409"/>
      <c r="BP58" s="2409"/>
      <c r="BQ58" s="2409"/>
      <c r="BR58" s="2409"/>
      <c r="BS58" s="2409"/>
      <c r="BT58" s="2409"/>
      <c r="BU58" s="2409"/>
      <c r="BV58" s="2409"/>
      <c r="BW58" s="2409"/>
      <c r="BX58" s="2409"/>
      <c r="BY58" s="2409"/>
      <c r="BZ58" s="2409"/>
      <c r="CA58" s="2409"/>
      <c r="CB58" s="2409"/>
      <c r="CC58" s="2409"/>
      <c r="CD58" s="2409"/>
      <c r="CE58" s="2409"/>
      <c r="CF58" s="2409"/>
      <c r="CG58" s="2409"/>
      <c r="CH58" s="2409"/>
      <c r="CI58" s="2409"/>
      <c r="CJ58" s="2409"/>
      <c r="CK58" s="2409"/>
      <c r="CL58" s="2409"/>
      <c r="CM58" s="2409"/>
    </row>
    <row r="59" spans="1:91" ht="44.25">
      <c r="A59" s="1623"/>
      <c r="B59" s="2384" t="s">
        <v>11</v>
      </c>
      <c r="C59" s="2385" t="s">
        <v>2536</v>
      </c>
      <c r="D59" s="2472" t="s">
        <v>11</v>
      </c>
      <c r="E59" s="2387" t="s">
        <v>2592</v>
      </c>
      <c r="F59" s="2385" t="s">
        <v>2536</v>
      </c>
      <c r="G59" s="2473" t="s">
        <v>2592</v>
      </c>
      <c r="H59" s="2389">
        <v>6</v>
      </c>
      <c r="I59" s="2385" t="s">
        <v>2536</v>
      </c>
      <c r="J59" s="2473">
        <v>6</v>
      </c>
      <c r="K59" s="2389">
        <v>32</v>
      </c>
      <c r="L59" s="2385" t="s">
        <v>2536</v>
      </c>
      <c r="M59" s="2474">
        <v>32</v>
      </c>
      <c r="N59" s="1623"/>
      <c r="O59" s="2384" t="s">
        <v>11</v>
      </c>
      <c r="P59" s="2385" t="s">
        <v>2536</v>
      </c>
      <c r="Q59" s="2475" t="s">
        <v>11</v>
      </c>
      <c r="R59" s="2387" t="s">
        <v>2592</v>
      </c>
      <c r="S59" s="2385" t="s">
        <v>2536</v>
      </c>
      <c r="T59" s="2476" t="s">
        <v>2592</v>
      </c>
      <c r="U59" s="2389">
        <v>6</v>
      </c>
      <c r="V59" s="2385" t="s">
        <v>2536</v>
      </c>
      <c r="W59" s="2475">
        <v>6</v>
      </c>
      <c r="X59" s="2389">
        <v>32</v>
      </c>
      <c r="Y59" s="2385" t="s">
        <v>2536</v>
      </c>
      <c r="Z59" s="2477">
        <v>32</v>
      </c>
      <c r="AA59" s="1623"/>
      <c r="AB59" s="1623"/>
      <c r="AC59" s="1623"/>
      <c r="AD59" s="2394" t="s">
        <v>2597</v>
      </c>
      <c r="AE59" s="2422" t="s">
        <v>2691</v>
      </c>
      <c r="AF59" s="2423">
        <v>0</v>
      </c>
      <c r="AG59" s="2422" t="s">
        <v>2692</v>
      </c>
      <c r="AH59" s="2423">
        <v>0</v>
      </c>
      <c r="AI59" s="2422" t="s">
        <v>2693</v>
      </c>
      <c r="AJ59" s="2423">
        <v>0</v>
      </c>
      <c r="AK59" s="2422" t="s">
        <v>2694</v>
      </c>
      <c r="AL59" s="2423">
        <v>0</v>
      </c>
      <c r="AM59" s="2422" t="s">
        <v>2695</v>
      </c>
      <c r="AN59" s="2423">
        <v>0</v>
      </c>
      <c r="AO59" s="2422" t="s">
        <v>2696</v>
      </c>
      <c r="AP59" s="2423">
        <v>0</v>
      </c>
      <c r="AQ59" s="2422" t="s">
        <v>2697</v>
      </c>
      <c r="AR59" s="2423">
        <v>0</v>
      </c>
      <c r="AS59" s="2422" t="s">
        <v>2698</v>
      </c>
      <c r="AT59" s="2423">
        <v>0</v>
      </c>
      <c r="AU59" s="2422" t="s">
        <v>2699</v>
      </c>
      <c r="AV59" s="2423">
        <v>0</v>
      </c>
      <c r="AW59" s="2422" t="s">
        <v>2700</v>
      </c>
      <c r="AX59" s="2423">
        <v>0</v>
      </c>
      <c r="AY59" s="2422" t="s">
        <v>2701</v>
      </c>
      <c r="AZ59" s="2423">
        <v>0</v>
      </c>
      <c r="BA59" s="2422" t="s">
        <v>2702</v>
      </c>
      <c r="BD59" s="2401"/>
      <c r="BE59" s="2381" t="s">
        <v>2703</v>
      </c>
      <c r="BF59" s="2409"/>
      <c r="BG59" s="2409"/>
      <c r="BH59" s="2409"/>
      <c r="BI59" s="2409"/>
      <c r="BJ59" s="2409"/>
      <c r="BK59" s="2409"/>
      <c r="BL59" s="2409"/>
      <c r="BM59" s="2409"/>
      <c r="BN59" s="2409"/>
      <c r="BO59" s="2409"/>
      <c r="BP59" s="2409"/>
      <c r="BQ59" s="2409"/>
      <c r="BR59" s="2409"/>
      <c r="BS59" s="2409"/>
      <c r="BT59" s="2409"/>
      <c r="BU59" s="2409"/>
      <c r="BV59" s="2409"/>
      <c r="BW59" s="2409"/>
      <c r="BX59" s="2409"/>
      <c r="BY59" s="2409"/>
      <c r="BZ59" s="2409"/>
      <c r="CA59" s="2409"/>
      <c r="CB59" s="2409"/>
      <c r="CC59" s="2409"/>
      <c r="CD59" s="2409"/>
      <c r="CE59" s="2409"/>
      <c r="CF59" s="2409"/>
      <c r="CG59" s="2409"/>
      <c r="CH59" s="2409"/>
      <c r="CI59" s="2409"/>
      <c r="CJ59" s="2409"/>
      <c r="CK59" s="2409"/>
      <c r="CL59" s="2409"/>
      <c r="CM59" s="2409"/>
    </row>
    <row r="60" spans="1:91" ht="44.25">
      <c r="A60" s="1623"/>
      <c r="B60" s="2384" t="s">
        <v>523</v>
      </c>
      <c r="C60" s="2385" t="s">
        <v>2536</v>
      </c>
      <c r="D60" s="2472" t="s">
        <v>523</v>
      </c>
      <c r="E60" s="2387" t="s">
        <v>1432</v>
      </c>
      <c r="F60" s="2385" t="s">
        <v>2536</v>
      </c>
      <c r="G60" s="2473" t="s">
        <v>1432</v>
      </c>
      <c r="H60" s="2389">
        <v>7</v>
      </c>
      <c r="I60" s="2385" t="s">
        <v>2536</v>
      </c>
      <c r="J60" s="2473">
        <v>7</v>
      </c>
      <c r="K60" s="2389">
        <v>33</v>
      </c>
      <c r="L60" s="2385" t="s">
        <v>2536</v>
      </c>
      <c r="M60" s="2474">
        <v>33</v>
      </c>
      <c r="N60" s="1623"/>
      <c r="O60" s="2384" t="s">
        <v>523</v>
      </c>
      <c r="P60" s="2385" t="s">
        <v>2536</v>
      </c>
      <c r="Q60" s="2475" t="s">
        <v>523</v>
      </c>
      <c r="R60" s="2387" t="s">
        <v>1432</v>
      </c>
      <c r="S60" s="2385" t="s">
        <v>2536</v>
      </c>
      <c r="T60" s="2476" t="s">
        <v>1432</v>
      </c>
      <c r="U60" s="2389">
        <v>7</v>
      </c>
      <c r="V60" s="2385" t="s">
        <v>2536</v>
      </c>
      <c r="W60" s="2475">
        <v>7</v>
      </c>
      <c r="X60" s="2389">
        <v>33</v>
      </c>
      <c r="Y60" s="2385" t="s">
        <v>2536</v>
      </c>
      <c r="Z60" s="2477">
        <v>33</v>
      </c>
      <c r="AA60" s="1623"/>
      <c r="AB60" s="1623"/>
      <c r="AC60" s="1623"/>
      <c r="AD60" s="2401"/>
      <c r="AE60" s="2409"/>
      <c r="AF60" s="2409"/>
      <c r="AG60" s="2409"/>
      <c r="AH60" s="2409"/>
      <c r="AI60" s="2409"/>
      <c r="AJ60" s="2409"/>
      <c r="AK60" s="2409"/>
      <c r="AL60" s="2409"/>
      <c r="AM60" s="2409"/>
      <c r="AN60" s="2409"/>
      <c r="AO60" s="2409"/>
      <c r="AP60" s="2409"/>
      <c r="AQ60" s="2409"/>
      <c r="AR60" s="2409"/>
      <c r="AS60" s="2409"/>
      <c r="AT60" s="2409"/>
      <c r="AU60" s="2409"/>
      <c r="AV60" s="2409"/>
      <c r="AW60" s="2409"/>
      <c r="AX60" s="2409"/>
      <c r="AY60" s="2409"/>
      <c r="AZ60" s="2409"/>
      <c r="BA60" s="2409"/>
      <c r="BD60" s="3847" t="s">
        <v>2559</v>
      </c>
      <c r="BE60" s="2397" t="s">
        <v>2671</v>
      </c>
      <c r="BF60" s="2398"/>
      <c r="BG60" s="2409"/>
      <c r="BH60" s="2397" t="s">
        <v>2640</v>
      </c>
      <c r="BI60" s="2398"/>
      <c r="BJ60" s="2409"/>
      <c r="BK60" s="2397" t="s">
        <v>836</v>
      </c>
      <c r="BL60" s="2398"/>
      <c r="BM60" s="2409"/>
      <c r="BN60" s="2397" t="s">
        <v>545</v>
      </c>
      <c r="BO60" s="2398"/>
      <c r="BP60" s="2409"/>
      <c r="BQ60" s="2397" t="s">
        <v>579</v>
      </c>
      <c r="BR60" s="2398"/>
      <c r="BS60" s="2409"/>
      <c r="BT60" s="2397" t="s">
        <v>486</v>
      </c>
      <c r="BU60" s="2398"/>
      <c r="BV60" s="2409"/>
      <c r="BW60" s="2397" t="s">
        <v>666</v>
      </c>
      <c r="BX60" s="2398"/>
      <c r="BY60" s="2409"/>
      <c r="BZ60" s="2397" t="s">
        <v>25</v>
      </c>
      <c r="CA60" s="2398"/>
      <c r="CB60" s="2409"/>
      <c r="CC60" s="2397" t="s">
        <v>7</v>
      </c>
      <c r="CD60" s="2398"/>
      <c r="CE60" s="2409"/>
      <c r="CF60" s="2397" t="s">
        <v>2676</v>
      </c>
      <c r="CG60" s="2398"/>
      <c r="CH60" s="2409"/>
      <c r="CI60" s="2397" t="s">
        <v>2675</v>
      </c>
      <c r="CJ60" s="2398"/>
      <c r="CK60" s="2409"/>
      <c r="CL60" s="2409"/>
      <c r="CM60" s="2409"/>
    </row>
    <row r="61" spans="1:91" ht="44.25">
      <c r="A61" s="1623"/>
      <c r="B61" s="2384" t="s">
        <v>419</v>
      </c>
      <c r="C61" s="2385" t="s">
        <v>2536</v>
      </c>
      <c r="D61" s="2472" t="s">
        <v>419</v>
      </c>
      <c r="E61" s="2387" t="s">
        <v>2595</v>
      </c>
      <c r="F61" s="2385" t="s">
        <v>2536</v>
      </c>
      <c r="G61" s="2473" t="s">
        <v>2595</v>
      </c>
      <c r="H61" s="2389">
        <v>8</v>
      </c>
      <c r="I61" s="2385" t="s">
        <v>2536</v>
      </c>
      <c r="J61" s="2473">
        <v>8</v>
      </c>
      <c r="K61" s="2389">
        <v>34</v>
      </c>
      <c r="L61" s="2385" t="s">
        <v>2536</v>
      </c>
      <c r="M61" s="2474">
        <v>34</v>
      </c>
      <c r="N61" s="1623"/>
      <c r="O61" s="2384" t="s">
        <v>419</v>
      </c>
      <c r="P61" s="2385" t="s">
        <v>2536</v>
      </c>
      <c r="Q61" s="2475" t="s">
        <v>419</v>
      </c>
      <c r="R61" s="2387" t="s">
        <v>2595</v>
      </c>
      <c r="S61" s="2385" t="s">
        <v>2536</v>
      </c>
      <c r="T61" s="2476" t="s">
        <v>2595</v>
      </c>
      <c r="U61" s="2389">
        <v>8</v>
      </c>
      <c r="V61" s="2385" t="s">
        <v>2536</v>
      </c>
      <c r="W61" s="2475">
        <v>8</v>
      </c>
      <c r="X61" s="2389">
        <v>34</v>
      </c>
      <c r="Y61" s="2385" t="s">
        <v>2536</v>
      </c>
      <c r="Z61" s="2477">
        <v>34</v>
      </c>
      <c r="AA61" s="1623"/>
      <c r="AB61" s="1623"/>
      <c r="AC61" s="1623"/>
      <c r="AD61" s="2394" t="s">
        <v>2601</v>
      </c>
      <c r="AE61" s="2426" t="s">
        <v>2691</v>
      </c>
      <c r="AF61" s="2427">
        <v>0</v>
      </c>
      <c r="AG61" s="2426" t="s">
        <v>2692</v>
      </c>
      <c r="AH61" s="2427">
        <v>0</v>
      </c>
      <c r="AI61" s="2426" t="s">
        <v>2693</v>
      </c>
      <c r="AJ61" s="2427">
        <v>0</v>
      </c>
      <c r="AK61" s="2426" t="s">
        <v>2694</v>
      </c>
      <c r="AL61" s="2427">
        <v>0</v>
      </c>
      <c r="AM61" s="2426" t="s">
        <v>2695</v>
      </c>
      <c r="AN61" s="2427">
        <v>0</v>
      </c>
      <c r="AO61" s="2426" t="s">
        <v>2696</v>
      </c>
      <c r="AP61" s="2427">
        <v>0</v>
      </c>
      <c r="AQ61" s="2426" t="s">
        <v>2697</v>
      </c>
      <c r="AR61" s="2427">
        <v>0</v>
      </c>
      <c r="AS61" s="2426" t="s">
        <v>2698</v>
      </c>
      <c r="AT61" s="2427">
        <v>0</v>
      </c>
      <c r="AU61" s="2426" t="s">
        <v>2699</v>
      </c>
      <c r="AV61" s="2427">
        <v>0</v>
      </c>
      <c r="AW61" s="2426" t="s">
        <v>2700</v>
      </c>
      <c r="AX61" s="2427">
        <v>0</v>
      </c>
      <c r="AY61" s="2426" t="s">
        <v>2701</v>
      </c>
      <c r="AZ61" s="2427">
        <v>0</v>
      </c>
      <c r="BA61" s="2426" t="s">
        <v>2702</v>
      </c>
      <c r="BD61" s="3847"/>
      <c r="BE61" s="2403" t="s">
        <v>2671</v>
      </c>
      <c r="BF61" s="2404"/>
      <c r="BG61" s="2409"/>
      <c r="BH61" s="2403" t="s">
        <v>2641</v>
      </c>
      <c r="BI61" s="2404"/>
      <c r="BJ61" s="2409"/>
      <c r="BK61" s="2403" t="s">
        <v>2642</v>
      </c>
      <c r="BL61" s="2404"/>
      <c r="BM61" s="2409"/>
      <c r="BN61" s="2403" t="s">
        <v>2581</v>
      </c>
      <c r="BO61" s="2404"/>
      <c r="BP61" s="2409"/>
      <c r="BQ61" s="2403" t="s">
        <v>2639</v>
      </c>
      <c r="BR61" s="2404"/>
      <c r="BS61" s="2409"/>
      <c r="BT61" s="2403" t="s">
        <v>2562</v>
      </c>
      <c r="BU61" s="2404"/>
      <c r="BV61" s="2409"/>
      <c r="BW61" s="2403" t="s">
        <v>2605</v>
      </c>
      <c r="BX61" s="2404"/>
      <c r="BY61" s="2409"/>
      <c r="BZ61" s="2403" t="s">
        <v>8</v>
      </c>
      <c r="CA61" s="2404"/>
      <c r="CB61" s="2409"/>
      <c r="CC61" s="2403" t="s">
        <v>2643</v>
      </c>
      <c r="CD61" s="2404"/>
      <c r="CE61" s="2409"/>
      <c r="CF61" s="2403" t="s">
        <v>2656</v>
      </c>
      <c r="CG61" s="2404"/>
      <c r="CH61" s="2409"/>
      <c r="CI61" s="2403" t="s">
        <v>764</v>
      </c>
      <c r="CJ61" s="2404"/>
      <c r="CK61" s="2409"/>
      <c r="CL61" s="2409"/>
      <c r="CM61" s="2409"/>
    </row>
    <row r="62" spans="1:91" ht="45" thickBot="1">
      <c r="A62" s="1623"/>
      <c r="B62" s="2384" t="s">
        <v>473</v>
      </c>
      <c r="C62" s="2385" t="s">
        <v>2536</v>
      </c>
      <c r="D62" s="2472" t="s">
        <v>473</v>
      </c>
      <c r="E62" s="2387" t="s">
        <v>2596</v>
      </c>
      <c r="F62" s="2385" t="s">
        <v>2536</v>
      </c>
      <c r="G62" s="2473" t="s">
        <v>2596</v>
      </c>
      <c r="H62" s="2389">
        <v>9</v>
      </c>
      <c r="I62" s="2385" t="s">
        <v>2536</v>
      </c>
      <c r="J62" s="2473">
        <v>9</v>
      </c>
      <c r="K62" s="2389">
        <v>35</v>
      </c>
      <c r="L62" s="2385" t="s">
        <v>2536</v>
      </c>
      <c r="M62" s="2474">
        <v>35</v>
      </c>
      <c r="N62" s="1623"/>
      <c r="O62" s="2384" t="s">
        <v>473</v>
      </c>
      <c r="P62" s="2385" t="s">
        <v>2536</v>
      </c>
      <c r="Q62" s="2475" t="s">
        <v>473</v>
      </c>
      <c r="R62" s="2387" t="s">
        <v>2596</v>
      </c>
      <c r="S62" s="2385" t="s">
        <v>2536</v>
      </c>
      <c r="T62" s="2476" t="s">
        <v>2596</v>
      </c>
      <c r="U62" s="2389">
        <v>9</v>
      </c>
      <c r="V62" s="2385" t="s">
        <v>2536</v>
      </c>
      <c r="W62" s="2475">
        <v>9</v>
      </c>
      <c r="X62" s="2389">
        <v>35</v>
      </c>
      <c r="Y62" s="2385" t="s">
        <v>2536</v>
      </c>
      <c r="Z62" s="2477">
        <v>35</v>
      </c>
      <c r="AA62" s="1623"/>
      <c r="AB62" s="1623"/>
      <c r="AC62" s="1623"/>
      <c r="AD62" s="2478"/>
      <c r="AE62" s="2437"/>
      <c r="AF62" s="2437"/>
      <c r="AG62" s="2437"/>
      <c r="AH62" s="2437"/>
      <c r="AI62" s="2437"/>
      <c r="AJ62" s="2437"/>
      <c r="AK62" s="2437"/>
      <c r="AL62" s="2437"/>
      <c r="AM62" s="2437"/>
      <c r="AN62" s="2437"/>
      <c r="AO62" s="2437"/>
      <c r="AP62" s="2437"/>
      <c r="AQ62" s="2437"/>
      <c r="AR62" s="2437"/>
      <c r="AS62" s="2437"/>
      <c r="AT62" s="2437"/>
      <c r="AU62" s="2437"/>
      <c r="AV62" s="2437"/>
      <c r="AW62" s="2437"/>
      <c r="AX62" s="2437"/>
      <c r="AY62" s="2437"/>
      <c r="AZ62" s="2437"/>
      <c r="BA62" s="2437"/>
      <c r="BD62" s="2408"/>
      <c r="BE62" s="2399"/>
      <c r="BF62" s="2399"/>
      <c r="BG62" s="2409"/>
      <c r="BH62" s="2399"/>
      <c r="BI62" s="2399"/>
      <c r="BJ62" s="2409"/>
      <c r="BK62" s="2399"/>
      <c r="BL62" s="2399"/>
      <c r="BM62" s="2409"/>
      <c r="BN62" s="2399"/>
      <c r="BO62" s="2399"/>
      <c r="BP62" s="2409"/>
      <c r="BQ62" s="2399"/>
      <c r="BR62" s="2399"/>
      <c r="BS62" s="2409"/>
      <c r="BT62" s="2399"/>
      <c r="BU62" s="2399"/>
      <c r="BV62" s="2409"/>
      <c r="BW62" s="2399"/>
      <c r="BX62" s="2399"/>
      <c r="BY62" s="2409"/>
      <c r="BZ62" s="2399"/>
      <c r="CA62" s="2399"/>
      <c r="CB62" s="2409"/>
      <c r="CC62" s="2399"/>
      <c r="CD62" s="2399"/>
      <c r="CE62" s="2409"/>
      <c r="CF62" s="2399"/>
      <c r="CG62" s="2399"/>
      <c r="CH62" s="2409"/>
      <c r="CI62" s="2399"/>
      <c r="CJ62" s="2399"/>
      <c r="CK62" s="2409"/>
      <c r="CL62" s="2409"/>
      <c r="CM62" s="2409"/>
    </row>
    <row r="63" spans="1:91" ht="44.25" customHeight="1">
      <c r="A63" s="1623"/>
      <c r="B63" s="2384" t="s">
        <v>578</v>
      </c>
      <c r="C63" s="2385" t="s">
        <v>2536</v>
      </c>
      <c r="D63" s="2472" t="s">
        <v>578</v>
      </c>
      <c r="E63" s="2387" t="s">
        <v>2598</v>
      </c>
      <c r="F63" s="2385" t="s">
        <v>2536</v>
      </c>
      <c r="G63" s="2473" t="s">
        <v>2598</v>
      </c>
      <c r="H63" s="2389">
        <v>10</v>
      </c>
      <c r="I63" s="2385" t="s">
        <v>2536</v>
      </c>
      <c r="J63" s="2473">
        <v>10</v>
      </c>
      <c r="K63" s="2389">
        <v>36</v>
      </c>
      <c r="L63" s="2385" t="s">
        <v>2536</v>
      </c>
      <c r="M63" s="2474">
        <v>36</v>
      </c>
      <c r="N63" s="1623"/>
      <c r="O63" s="2384" t="s">
        <v>578</v>
      </c>
      <c r="P63" s="2385" t="s">
        <v>2536</v>
      </c>
      <c r="Q63" s="2475" t="s">
        <v>578</v>
      </c>
      <c r="R63" s="2387" t="s">
        <v>2598</v>
      </c>
      <c r="S63" s="2385" t="s">
        <v>2536</v>
      </c>
      <c r="T63" s="2476" t="s">
        <v>2598</v>
      </c>
      <c r="U63" s="2389">
        <v>10</v>
      </c>
      <c r="V63" s="2385" t="s">
        <v>2536</v>
      </c>
      <c r="W63" s="2475">
        <v>10</v>
      </c>
      <c r="X63" s="2389">
        <v>36</v>
      </c>
      <c r="Y63" s="2385" t="s">
        <v>2536</v>
      </c>
      <c r="Z63" s="2477">
        <v>36</v>
      </c>
      <c r="AA63" s="1623"/>
      <c r="AB63" s="1623"/>
      <c r="AC63" s="1623"/>
      <c r="AE63" s="3848" t="s">
        <v>2704</v>
      </c>
      <c r="AF63" s="3849"/>
      <c r="AG63" s="3849"/>
      <c r="AH63" s="3849"/>
      <c r="AI63" s="3849"/>
      <c r="AJ63" s="3849"/>
      <c r="AK63" s="3849"/>
      <c r="AL63" s="3849"/>
      <c r="AM63" s="3849"/>
      <c r="AN63" s="3849"/>
      <c r="AO63" s="3849"/>
      <c r="AP63" s="3849"/>
      <c r="AQ63" s="3849"/>
      <c r="AR63" s="3849"/>
      <c r="AS63" s="3849"/>
      <c r="AT63" s="3849"/>
      <c r="AU63" s="3850"/>
      <c r="BD63" s="3840" t="s">
        <v>2590</v>
      </c>
      <c r="BE63" s="2410" t="s">
        <v>2671</v>
      </c>
      <c r="BF63" s="2411"/>
      <c r="BG63" s="2409"/>
      <c r="BH63" s="2410" t="s">
        <v>2640</v>
      </c>
      <c r="BI63" s="2411"/>
      <c r="BJ63" s="2409"/>
      <c r="BK63" s="2410" t="s">
        <v>836</v>
      </c>
      <c r="BL63" s="2411"/>
      <c r="BM63" s="2409"/>
      <c r="BN63" s="2410" t="s">
        <v>545</v>
      </c>
      <c r="BO63" s="2411"/>
      <c r="BP63" s="2409"/>
      <c r="BQ63" s="2410" t="s">
        <v>579</v>
      </c>
      <c r="BR63" s="2411"/>
      <c r="BS63" s="2409"/>
      <c r="BT63" s="2410" t="s">
        <v>486</v>
      </c>
      <c r="BU63" s="2411"/>
      <c r="BV63" s="2409"/>
      <c r="BW63" s="2410" t="s">
        <v>666</v>
      </c>
      <c r="BX63" s="2411"/>
      <c r="BY63" s="2409"/>
      <c r="BZ63" s="2410" t="s">
        <v>25</v>
      </c>
      <c r="CA63" s="2411"/>
      <c r="CB63" s="2409"/>
      <c r="CC63" s="2410" t="s">
        <v>7</v>
      </c>
      <c r="CD63" s="2411"/>
      <c r="CE63" s="2409"/>
      <c r="CF63" s="2410" t="s">
        <v>2676</v>
      </c>
      <c r="CG63" s="2411"/>
      <c r="CH63" s="2409"/>
      <c r="CI63" s="2410" t="s">
        <v>2675</v>
      </c>
      <c r="CJ63" s="2411"/>
      <c r="CK63" s="2409"/>
      <c r="CL63" s="2409"/>
      <c r="CM63" s="2409"/>
    </row>
    <row r="64" spans="1:91" ht="45" thickBot="1">
      <c r="A64" s="1623"/>
      <c r="B64" s="2384" t="s">
        <v>1223</v>
      </c>
      <c r="C64" s="2385" t="s">
        <v>2536</v>
      </c>
      <c r="D64" s="2472" t="s">
        <v>1223</v>
      </c>
      <c r="E64" s="2387" t="s">
        <v>2600</v>
      </c>
      <c r="F64" s="2385" t="s">
        <v>2536</v>
      </c>
      <c r="G64" s="2473" t="s">
        <v>2600</v>
      </c>
      <c r="H64" s="2389">
        <v>11</v>
      </c>
      <c r="I64" s="2385" t="s">
        <v>2536</v>
      </c>
      <c r="J64" s="2473">
        <v>11</v>
      </c>
      <c r="K64" s="2389">
        <v>37</v>
      </c>
      <c r="L64" s="2385" t="s">
        <v>2536</v>
      </c>
      <c r="M64" s="2474">
        <v>37</v>
      </c>
      <c r="N64" s="1623"/>
      <c r="O64" s="2384" t="s">
        <v>1223</v>
      </c>
      <c r="P64" s="2385" t="s">
        <v>2536</v>
      </c>
      <c r="Q64" s="2475" t="s">
        <v>1223</v>
      </c>
      <c r="R64" s="2387" t="s">
        <v>2600</v>
      </c>
      <c r="S64" s="2385" t="s">
        <v>2536</v>
      </c>
      <c r="T64" s="2476" t="s">
        <v>2600</v>
      </c>
      <c r="U64" s="2389">
        <v>11</v>
      </c>
      <c r="V64" s="2385" t="s">
        <v>2536</v>
      </c>
      <c r="W64" s="2475">
        <v>11</v>
      </c>
      <c r="X64" s="2389">
        <v>37</v>
      </c>
      <c r="Y64" s="2385" t="s">
        <v>2536</v>
      </c>
      <c r="Z64" s="2477">
        <v>37</v>
      </c>
      <c r="AA64" s="1623"/>
      <c r="AB64" s="1623"/>
      <c r="AC64" s="1623"/>
      <c r="AE64" s="3851"/>
      <c r="AF64" s="3852"/>
      <c r="AG64" s="3852"/>
      <c r="AH64" s="3852"/>
      <c r="AI64" s="3852"/>
      <c r="AJ64" s="3852"/>
      <c r="AK64" s="3852"/>
      <c r="AL64" s="3852"/>
      <c r="AM64" s="3852"/>
      <c r="AN64" s="3852"/>
      <c r="AO64" s="3852"/>
      <c r="AP64" s="3852"/>
      <c r="AQ64" s="3852"/>
      <c r="AR64" s="3852"/>
      <c r="AS64" s="3852"/>
      <c r="AT64" s="3852"/>
      <c r="AU64" s="3853"/>
      <c r="BD64" s="3840"/>
      <c r="BE64" s="2414" t="s">
        <v>2671</v>
      </c>
      <c r="BF64" s="2415"/>
      <c r="BG64" s="2409"/>
      <c r="BH64" s="2414" t="s">
        <v>2641</v>
      </c>
      <c r="BI64" s="2415"/>
      <c r="BJ64" s="2409"/>
      <c r="BK64" s="2414" t="s">
        <v>2642</v>
      </c>
      <c r="BL64" s="2415"/>
      <c r="BM64" s="2409"/>
      <c r="BN64" s="2414" t="s">
        <v>2581</v>
      </c>
      <c r="BO64" s="2415"/>
      <c r="BP64" s="2409"/>
      <c r="BQ64" s="2414" t="s">
        <v>2639</v>
      </c>
      <c r="BR64" s="2415"/>
      <c r="BS64" s="2409"/>
      <c r="BT64" s="2414" t="s">
        <v>2562</v>
      </c>
      <c r="BU64" s="2415"/>
      <c r="BV64" s="2409"/>
      <c r="BW64" s="2414" t="s">
        <v>2605</v>
      </c>
      <c r="BX64" s="2415"/>
      <c r="BY64" s="2409"/>
      <c r="BZ64" s="2414" t="s">
        <v>8</v>
      </c>
      <c r="CA64" s="2415"/>
      <c r="CB64" s="2409"/>
      <c r="CC64" s="2414" t="s">
        <v>2643</v>
      </c>
      <c r="CD64" s="2415"/>
      <c r="CE64" s="2409"/>
      <c r="CF64" s="2414" t="s">
        <v>2656</v>
      </c>
      <c r="CG64" s="2415"/>
      <c r="CH64" s="2409"/>
      <c r="CI64" s="2414" t="s">
        <v>764</v>
      </c>
      <c r="CJ64" s="2415"/>
      <c r="CK64" s="2409"/>
      <c r="CL64" s="2409"/>
      <c r="CM64" s="2409"/>
    </row>
    <row r="65" spans="1:91" ht="44.25">
      <c r="A65" s="1623"/>
      <c r="B65" s="2384" t="s">
        <v>502</v>
      </c>
      <c r="C65" s="2385" t="s">
        <v>2536</v>
      </c>
      <c r="D65" s="2472" t="s">
        <v>502</v>
      </c>
      <c r="E65" s="2387" t="s">
        <v>2602</v>
      </c>
      <c r="F65" s="2385" t="s">
        <v>2536</v>
      </c>
      <c r="G65" s="2473" t="s">
        <v>2602</v>
      </c>
      <c r="H65" s="2389">
        <v>12</v>
      </c>
      <c r="I65" s="2385" t="s">
        <v>2536</v>
      </c>
      <c r="J65" s="2473">
        <v>12</v>
      </c>
      <c r="K65" s="2389">
        <v>38</v>
      </c>
      <c r="L65" s="2385" t="s">
        <v>2536</v>
      </c>
      <c r="M65" s="2474">
        <v>38</v>
      </c>
      <c r="N65" s="1623"/>
      <c r="O65" s="2384" t="s">
        <v>502</v>
      </c>
      <c r="P65" s="2385" t="s">
        <v>2536</v>
      </c>
      <c r="Q65" s="2475" t="s">
        <v>502</v>
      </c>
      <c r="R65" s="2387" t="s">
        <v>2602</v>
      </c>
      <c r="S65" s="2385" t="s">
        <v>2536</v>
      </c>
      <c r="T65" s="2476" t="s">
        <v>2602</v>
      </c>
      <c r="U65" s="2389">
        <v>12</v>
      </c>
      <c r="V65" s="2385" t="s">
        <v>2536</v>
      </c>
      <c r="W65" s="2475">
        <v>12</v>
      </c>
      <c r="X65" s="2389">
        <v>38</v>
      </c>
      <c r="Y65" s="2385" t="s">
        <v>2536</v>
      </c>
      <c r="Z65" s="2477">
        <v>38</v>
      </c>
      <c r="AA65" s="1623"/>
      <c r="AB65" s="1623"/>
      <c r="AC65" s="1623"/>
      <c r="AE65" s="89"/>
      <c r="AF65" s="89"/>
      <c r="AG65" s="89"/>
      <c r="AH65" s="89"/>
      <c r="AI65" s="89"/>
      <c r="AJ65" s="89"/>
      <c r="AK65" s="89"/>
      <c r="AL65" s="89"/>
      <c r="AM65" s="89"/>
      <c r="AN65" s="89"/>
      <c r="AO65" s="89"/>
      <c r="AP65" s="89"/>
      <c r="BD65" s="2408"/>
      <c r="BE65" s="2409"/>
      <c r="BF65" s="2409"/>
      <c r="BG65" s="2409"/>
      <c r="BH65" s="2409"/>
      <c r="BI65" s="2409"/>
      <c r="BJ65" s="2409"/>
      <c r="BK65" s="2409"/>
      <c r="BL65" s="2409"/>
      <c r="BM65" s="2409"/>
      <c r="BN65" s="2409"/>
      <c r="BO65" s="2409"/>
      <c r="BP65" s="2409"/>
      <c r="BQ65" s="2409"/>
      <c r="BR65" s="2409"/>
      <c r="BS65" s="2409"/>
      <c r="BT65" s="2409"/>
      <c r="BU65" s="2409"/>
      <c r="BV65" s="2409"/>
      <c r="BW65" s="2409"/>
      <c r="BX65" s="2409"/>
      <c r="BY65" s="2409"/>
      <c r="BZ65" s="2409"/>
      <c r="CA65" s="2409"/>
      <c r="CB65" s="2409"/>
      <c r="CC65" s="2409"/>
      <c r="CD65" s="2409"/>
      <c r="CE65" s="2409"/>
      <c r="CF65" s="2409"/>
      <c r="CG65" s="2409"/>
      <c r="CH65" s="2409"/>
      <c r="CI65" s="2409"/>
      <c r="CJ65" s="2409"/>
      <c r="CK65" s="2409"/>
      <c r="CL65" s="2409"/>
      <c r="CM65" s="2409"/>
    </row>
    <row r="66" spans="1:91" ht="44.25" customHeight="1">
      <c r="A66" s="1623"/>
      <c r="B66" s="2384" t="s">
        <v>13</v>
      </c>
      <c r="C66" s="2385" t="s">
        <v>2536</v>
      </c>
      <c r="D66" s="2472" t="s">
        <v>13</v>
      </c>
      <c r="E66" s="2387" t="s">
        <v>2603</v>
      </c>
      <c r="F66" s="2385" t="s">
        <v>2536</v>
      </c>
      <c r="G66" s="2473" t="s">
        <v>2603</v>
      </c>
      <c r="H66" s="2389">
        <v>13</v>
      </c>
      <c r="I66" s="2385" t="s">
        <v>2536</v>
      </c>
      <c r="J66" s="2473">
        <v>13</v>
      </c>
      <c r="K66" s="2389">
        <v>39</v>
      </c>
      <c r="L66" s="2385" t="s">
        <v>2536</v>
      </c>
      <c r="M66" s="2474">
        <v>39</v>
      </c>
      <c r="N66" s="1623"/>
      <c r="O66" s="2384" t="s">
        <v>13</v>
      </c>
      <c r="P66" s="2385" t="s">
        <v>2536</v>
      </c>
      <c r="Q66" s="2475" t="s">
        <v>13</v>
      </c>
      <c r="R66" s="2387" t="s">
        <v>2603</v>
      </c>
      <c r="S66" s="2385" t="s">
        <v>2536</v>
      </c>
      <c r="T66" s="2476" t="s">
        <v>2603</v>
      </c>
      <c r="U66" s="2389">
        <v>13</v>
      </c>
      <c r="V66" s="2385" t="s">
        <v>2536</v>
      </c>
      <c r="W66" s="2475">
        <v>13</v>
      </c>
      <c r="X66" s="2389">
        <v>39</v>
      </c>
      <c r="Y66" s="2385" t="s">
        <v>2536</v>
      </c>
      <c r="Z66" s="2477">
        <v>39</v>
      </c>
      <c r="AA66" s="1623"/>
      <c r="AB66" s="1623"/>
      <c r="AC66" s="1623"/>
      <c r="AE66" s="3831" t="s">
        <v>2705</v>
      </c>
      <c r="AF66" s="3832"/>
      <c r="AG66" s="3832"/>
      <c r="AH66" s="3832"/>
      <c r="AI66" s="3832"/>
      <c r="AJ66" s="3832"/>
      <c r="AK66" s="3832"/>
      <c r="AL66" s="3832"/>
      <c r="AM66" s="3832"/>
      <c r="AN66" s="3832"/>
      <c r="AO66" s="3832"/>
      <c r="AP66" s="3832"/>
      <c r="AQ66" s="3833"/>
      <c r="AS66" s="2479" t="s">
        <v>772</v>
      </c>
      <c r="AU66" s="2479" t="s">
        <v>773</v>
      </c>
      <c r="BD66" s="3840" t="s">
        <v>2594</v>
      </c>
      <c r="BE66" s="2418" t="s">
        <v>2671</v>
      </c>
      <c r="BF66" s="2419"/>
      <c r="BG66" s="2409"/>
      <c r="BH66" s="2418" t="s">
        <v>2640</v>
      </c>
      <c r="BI66" s="2419"/>
      <c r="BJ66" s="2409"/>
      <c r="BK66" s="2418" t="s">
        <v>836</v>
      </c>
      <c r="BL66" s="2419"/>
      <c r="BM66" s="2409"/>
      <c r="BN66" s="2418" t="s">
        <v>545</v>
      </c>
      <c r="BO66" s="2419"/>
      <c r="BP66" s="2409"/>
      <c r="BQ66" s="2418" t="s">
        <v>579</v>
      </c>
      <c r="BR66" s="2419"/>
      <c r="BS66" s="2409"/>
      <c r="BT66" s="2418" t="s">
        <v>486</v>
      </c>
      <c r="BU66" s="2419"/>
      <c r="BV66" s="2409"/>
      <c r="BW66" s="2418" t="s">
        <v>666</v>
      </c>
      <c r="BX66" s="2419"/>
      <c r="BY66" s="2409"/>
      <c r="BZ66" s="2418" t="s">
        <v>25</v>
      </c>
      <c r="CA66" s="2419"/>
      <c r="CB66" s="2409"/>
      <c r="CC66" s="2418" t="s">
        <v>7</v>
      </c>
      <c r="CD66" s="2419"/>
      <c r="CE66" s="2409"/>
      <c r="CF66" s="2418" t="s">
        <v>2676</v>
      </c>
      <c r="CG66" s="2419"/>
      <c r="CH66" s="2409"/>
      <c r="CI66" s="2418" t="s">
        <v>2675</v>
      </c>
      <c r="CJ66" s="2419"/>
      <c r="CK66" s="2409"/>
      <c r="CL66" s="2409"/>
      <c r="CM66" s="2409"/>
    </row>
    <row r="67" spans="1:91" ht="44.25">
      <c r="A67" s="1623"/>
      <c r="B67" s="2384" t="s">
        <v>666</v>
      </c>
      <c r="C67" s="2385" t="s">
        <v>2536</v>
      </c>
      <c r="D67" s="2472" t="s">
        <v>666</v>
      </c>
      <c r="E67" s="2387" t="s">
        <v>2605</v>
      </c>
      <c r="F67" s="2385" t="s">
        <v>2536</v>
      </c>
      <c r="G67" s="2473" t="s">
        <v>2605</v>
      </c>
      <c r="H67" s="2389">
        <v>14</v>
      </c>
      <c r="I67" s="2385" t="s">
        <v>2536</v>
      </c>
      <c r="J67" s="2473">
        <v>14</v>
      </c>
      <c r="K67" s="2389">
        <v>40</v>
      </c>
      <c r="L67" s="2385" t="s">
        <v>2536</v>
      </c>
      <c r="M67" s="2474">
        <v>40</v>
      </c>
      <c r="N67" s="1623"/>
      <c r="O67" s="2384" t="s">
        <v>666</v>
      </c>
      <c r="P67" s="2385" t="s">
        <v>2536</v>
      </c>
      <c r="Q67" s="2475" t="s">
        <v>666</v>
      </c>
      <c r="R67" s="2387" t="s">
        <v>2605</v>
      </c>
      <c r="S67" s="2385" t="s">
        <v>2536</v>
      </c>
      <c r="T67" s="2476" t="s">
        <v>2605</v>
      </c>
      <c r="U67" s="2389">
        <v>14</v>
      </c>
      <c r="V67" s="2385" t="s">
        <v>2536</v>
      </c>
      <c r="W67" s="2475">
        <v>14</v>
      </c>
      <c r="X67" s="2389">
        <v>40</v>
      </c>
      <c r="Y67" s="2385" t="s">
        <v>2536</v>
      </c>
      <c r="Z67" s="2477">
        <v>40</v>
      </c>
      <c r="AA67" s="1623"/>
      <c r="AB67" s="1623"/>
      <c r="AC67" s="1623"/>
      <c r="AE67" s="3834"/>
      <c r="AF67" s="3835"/>
      <c r="AG67" s="3835"/>
      <c r="AH67" s="3835"/>
      <c r="AI67" s="3835"/>
      <c r="AJ67" s="3835"/>
      <c r="AK67" s="3835"/>
      <c r="AL67" s="3835"/>
      <c r="AM67" s="3835"/>
      <c r="AN67" s="3835"/>
      <c r="AO67" s="3835"/>
      <c r="AP67" s="3835"/>
      <c r="AQ67" s="3836"/>
      <c r="AS67" s="2479" t="s">
        <v>2706</v>
      </c>
      <c r="AU67" s="2479" t="s">
        <v>2707</v>
      </c>
      <c r="BD67" s="3840"/>
      <c r="BE67" s="2420" t="s">
        <v>2671</v>
      </c>
      <c r="BF67" s="2421"/>
      <c r="BG67" s="2409"/>
      <c r="BH67" s="2420" t="s">
        <v>2641</v>
      </c>
      <c r="BI67" s="2421"/>
      <c r="BJ67" s="2409"/>
      <c r="BK67" s="2420" t="s">
        <v>2642</v>
      </c>
      <c r="BL67" s="2421"/>
      <c r="BM67" s="2409"/>
      <c r="BN67" s="2420" t="s">
        <v>2581</v>
      </c>
      <c r="BO67" s="2421"/>
      <c r="BP67" s="2409"/>
      <c r="BQ67" s="2420" t="s">
        <v>2639</v>
      </c>
      <c r="BR67" s="2421"/>
      <c r="BS67" s="2409"/>
      <c r="BT67" s="2420" t="s">
        <v>2562</v>
      </c>
      <c r="BU67" s="2421"/>
      <c r="BV67" s="2409"/>
      <c r="BW67" s="2420" t="s">
        <v>2605</v>
      </c>
      <c r="BX67" s="2421"/>
      <c r="BY67" s="2409"/>
      <c r="BZ67" s="2420" t="s">
        <v>8</v>
      </c>
      <c r="CA67" s="2421"/>
      <c r="CB67" s="2409"/>
      <c r="CC67" s="2420" t="s">
        <v>2643</v>
      </c>
      <c r="CD67" s="2421"/>
      <c r="CE67" s="2409"/>
      <c r="CF67" s="2420" t="s">
        <v>2656</v>
      </c>
      <c r="CG67" s="2421"/>
      <c r="CH67" s="2409"/>
      <c r="CI67" s="2420" t="s">
        <v>764</v>
      </c>
      <c r="CJ67" s="2421"/>
      <c r="CK67" s="2409"/>
      <c r="CL67" s="2409"/>
      <c r="CM67" s="2409"/>
    </row>
    <row r="68" spans="1:91" ht="44.25">
      <c r="A68" s="1623"/>
      <c r="B68" s="2384" t="s">
        <v>1305</v>
      </c>
      <c r="C68" s="2385" t="s">
        <v>2536</v>
      </c>
      <c r="D68" s="2472" t="s">
        <v>1305</v>
      </c>
      <c r="E68" s="2387" t="s">
        <v>2618</v>
      </c>
      <c r="F68" s="2385" t="s">
        <v>2536</v>
      </c>
      <c r="G68" s="2473" t="s">
        <v>2618</v>
      </c>
      <c r="H68" s="2389">
        <v>15</v>
      </c>
      <c r="I68" s="2385" t="s">
        <v>2536</v>
      </c>
      <c r="J68" s="2473">
        <v>15</v>
      </c>
      <c r="K68" s="2389">
        <v>41</v>
      </c>
      <c r="L68" s="2385" t="s">
        <v>2536</v>
      </c>
      <c r="M68" s="2474">
        <v>41</v>
      </c>
      <c r="N68" s="1623"/>
      <c r="O68" s="2384" t="s">
        <v>1305</v>
      </c>
      <c r="P68" s="2385" t="s">
        <v>2536</v>
      </c>
      <c r="Q68" s="2475" t="s">
        <v>1305</v>
      </c>
      <c r="R68" s="2387" t="s">
        <v>2618</v>
      </c>
      <c r="S68" s="2385" t="s">
        <v>2536</v>
      </c>
      <c r="T68" s="2476" t="s">
        <v>2618</v>
      </c>
      <c r="U68" s="2389">
        <v>15</v>
      </c>
      <c r="V68" s="2385" t="s">
        <v>2536</v>
      </c>
      <c r="W68" s="2475">
        <v>15</v>
      </c>
      <c r="X68" s="2389">
        <v>41</v>
      </c>
      <c r="Y68" s="2385" t="s">
        <v>2536</v>
      </c>
      <c r="Z68" s="2477">
        <v>41</v>
      </c>
      <c r="AA68" s="1623"/>
      <c r="AB68" s="1623"/>
      <c r="AC68" s="1623"/>
      <c r="AE68" s="3837"/>
      <c r="AF68" s="3838"/>
      <c r="AG68" s="3838"/>
      <c r="AH68" s="3838"/>
      <c r="AI68" s="3838"/>
      <c r="AJ68" s="3838"/>
      <c r="AK68" s="3838"/>
      <c r="AL68" s="3838"/>
      <c r="AM68" s="3838"/>
      <c r="AN68" s="3838"/>
      <c r="AO68" s="3838"/>
      <c r="AP68" s="3838"/>
      <c r="AQ68" s="3839"/>
      <c r="AS68" s="2480"/>
      <c r="BD68" s="2401"/>
      <c r="BE68" s="2409"/>
      <c r="BF68" s="2409"/>
      <c r="BG68" s="2409"/>
      <c r="BH68" s="2409"/>
      <c r="BI68" s="2409"/>
      <c r="BJ68" s="2409"/>
      <c r="BK68" s="2409"/>
      <c r="BL68" s="2409"/>
      <c r="BM68" s="2409"/>
      <c r="BN68" s="2409"/>
      <c r="BO68" s="2409"/>
      <c r="BP68" s="2409"/>
      <c r="BQ68" s="2409"/>
      <c r="BR68" s="2409"/>
      <c r="BS68" s="2409"/>
      <c r="BT68" s="2409"/>
      <c r="BU68" s="2409"/>
      <c r="BV68" s="2409"/>
      <c r="BW68" s="2409"/>
      <c r="BX68" s="2409"/>
      <c r="BY68" s="2409"/>
      <c r="BZ68" s="2409"/>
      <c r="CA68" s="2409"/>
      <c r="CB68" s="2409"/>
      <c r="CC68" s="2409"/>
      <c r="CD68" s="2409"/>
      <c r="CE68" s="2409"/>
      <c r="CF68" s="2409"/>
      <c r="CG68" s="2409"/>
      <c r="CH68" s="2409"/>
      <c r="CI68" s="2409"/>
      <c r="CJ68" s="2409"/>
      <c r="CK68" s="2409"/>
      <c r="CL68" s="2409"/>
      <c r="CM68" s="2409"/>
    </row>
    <row r="69" spans="1:91" ht="44.25">
      <c r="A69" s="1623"/>
      <c r="B69" s="2384" t="s">
        <v>12</v>
      </c>
      <c r="C69" s="2385" t="s">
        <v>2536</v>
      </c>
      <c r="D69" s="2472" t="s">
        <v>12</v>
      </c>
      <c r="E69" s="2387" t="s">
        <v>853</v>
      </c>
      <c r="F69" s="2385" t="s">
        <v>2536</v>
      </c>
      <c r="G69" s="2473" t="s">
        <v>853</v>
      </c>
      <c r="H69" s="2389">
        <v>16</v>
      </c>
      <c r="I69" s="2385" t="s">
        <v>2536</v>
      </c>
      <c r="J69" s="2473">
        <v>16</v>
      </c>
      <c r="K69" s="2389">
        <v>42</v>
      </c>
      <c r="L69" s="2385" t="s">
        <v>2536</v>
      </c>
      <c r="M69" s="2474">
        <v>42</v>
      </c>
      <c r="N69" s="1623"/>
      <c r="O69" s="2384" t="s">
        <v>12</v>
      </c>
      <c r="P69" s="2385" t="s">
        <v>2536</v>
      </c>
      <c r="Q69" s="2475" t="s">
        <v>12</v>
      </c>
      <c r="R69" s="2387" t="s">
        <v>853</v>
      </c>
      <c r="S69" s="2385" t="s">
        <v>2536</v>
      </c>
      <c r="T69" s="2476" t="s">
        <v>853</v>
      </c>
      <c r="U69" s="2389">
        <v>16</v>
      </c>
      <c r="V69" s="2385" t="s">
        <v>2536</v>
      </c>
      <c r="W69" s="2475">
        <v>16</v>
      </c>
      <c r="X69" s="2389">
        <v>42</v>
      </c>
      <c r="Y69" s="2385" t="s">
        <v>2536</v>
      </c>
      <c r="Z69" s="2477">
        <v>42</v>
      </c>
      <c r="AA69" s="1623"/>
      <c r="AB69" s="1623"/>
      <c r="AC69" s="1623"/>
      <c r="AE69" s="89"/>
      <c r="AF69" s="89"/>
      <c r="AG69" s="89"/>
      <c r="AH69" s="89"/>
      <c r="AI69" s="89"/>
      <c r="AJ69" s="89"/>
      <c r="AK69" s="89"/>
      <c r="AL69" s="89"/>
      <c r="AM69" s="89"/>
      <c r="AN69" s="89"/>
      <c r="AO69" s="89"/>
      <c r="AP69" s="89"/>
      <c r="BD69" s="3840" t="s">
        <v>2599</v>
      </c>
      <c r="BE69" s="2424" t="s">
        <v>2671</v>
      </c>
      <c r="BF69" s="2425"/>
      <c r="BG69" s="2409"/>
      <c r="BH69" s="2424" t="s">
        <v>2640</v>
      </c>
      <c r="BI69" s="2425"/>
      <c r="BJ69" s="2409"/>
      <c r="BK69" s="2424" t="s">
        <v>836</v>
      </c>
      <c r="BL69" s="2425"/>
      <c r="BM69" s="2409"/>
      <c r="BN69" s="2424" t="s">
        <v>545</v>
      </c>
      <c r="BO69" s="2425"/>
      <c r="BP69" s="2409"/>
      <c r="BQ69" s="2424" t="s">
        <v>579</v>
      </c>
      <c r="BR69" s="2425"/>
      <c r="BS69" s="2409"/>
      <c r="BT69" s="2424" t="s">
        <v>486</v>
      </c>
      <c r="BU69" s="2425"/>
      <c r="BV69" s="2409"/>
      <c r="BW69" s="2424" t="s">
        <v>666</v>
      </c>
      <c r="BX69" s="2425"/>
      <c r="BY69" s="2409"/>
      <c r="BZ69" s="2424" t="s">
        <v>25</v>
      </c>
      <c r="CA69" s="2425"/>
      <c r="CB69" s="2409"/>
      <c r="CC69" s="2424" t="s">
        <v>7</v>
      </c>
      <c r="CD69" s="2425"/>
      <c r="CE69" s="2409"/>
      <c r="CF69" s="2424" t="s">
        <v>2676</v>
      </c>
      <c r="CG69" s="2425"/>
      <c r="CH69" s="2409"/>
      <c r="CI69" s="2424" t="s">
        <v>2675</v>
      </c>
      <c r="CJ69" s="2425"/>
      <c r="CK69" s="2409"/>
      <c r="CL69" s="2409"/>
      <c r="CM69" s="2409"/>
    </row>
    <row r="70" spans="1:91" ht="44.25">
      <c r="A70" s="1623"/>
      <c r="B70" s="2384" t="s">
        <v>731</v>
      </c>
      <c r="C70" s="2385" t="s">
        <v>2536</v>
      </c>
      <c r="D70" s="2472" t="s">
        <v>731</v>
      </c>
      <c r="E70" s="2387" t="s">
        <v>852</v>
      </c>
      <c r="F70" s="2385" t="s">
        <v>2536</v>
      </c>
      <c r="G70" s="2473" t="s">
        <v>852</v>
      </c>
      <c r="H70" s="2389">
        <v>17</v>
      </c>
      <c r="I70" s="2385" t="s">
        <v>2536</v>
      </c>
      <c r="J70" s="2473">
        <v>17</v>
      </c>
      <c r="K70" s="2389">
        <v>43</v>
      </c>
      <c r="L70" s="2385" t="s">
        <v>2536</v>
      </c>
      <c r="M70" s="2474">
        <v>43</v>
      </c>
      <c r="N70" s="1623"/>
      <c r="O70" s="2384" t="s">
        <v>731</v>
      </c>
      <c r="P70" s="2385" t="s">
        <v>2536</v>
      </c>
      <c r="Q70" s="2475" t="s">
        <v>731</v>
      </c>
      <c r="R70" s="2387" t="s">
        <v>852</v>
      </c>
      <c r="S70" s="2385" t="s">
        <v>2536</v>
      </c>
      <c r="T70" s="2476" t="s">
        <v>852</v>
      </c>
      <c r="U70" s="2389">
        <v>17</v>
      </c>
      <c r="V70" s="2385" t="s">
        <v>2536</v>
      </c>
      <c r="W70" s="2475">
        <v>17</v>
      </c>
      <c r="X70" s="2389">
        <v>43</v>
      </c>
      <c r="Y70" s="2385" t="s">
        <v>2536</v>
      </c>
      <c r="Z70" s="2477">
        <v>43</v>
      </c>
      <c r="AA70" s="1623"/>
      <c r="AB70" s="1623"/>
      <c r="AC70" s="1623"/>
      <c r="AF70" s="2481"/>
      <c r="AG70" s="3841" t="s">
        <v>2708</v>
      </c>
      <c r="AH70" s="3841"/>
      <c r="AI70" s="3841"/>
      <c r="AJ70" s="3841"/>
      <c r="AK70" s="3841"/>
      <c r="AL70" s="3841"/>
      <c r="AM70" s="3841"/>
      <c r="AN70" s="3841"/>
      <c r="AO70" s="3841"/>
      <c r="AP70" s="3841"/>
      <c r="AQ70" s="3841"/>
      <c r="AR70" s="3841"/>
      <c r="AS70" s="3841"/>
      <c r="AT70" s="3841"/>
      <c r="AU70" s="3841"/>
      <c r="BD70" s="3840"/>
      <c r="BE70" s="2428" t="s">
        <v>2671</v>
      </c>
      <c r="BF70" s="2429"/>
      <c r="BG70" s="2409"/>
      <c r="BH70" s="2428" t="s">
        <v>2641</v>
      </c>
      <c r="BI70" s="2429"/>
      <c r="BJ70" s="2409"/>
      <c r="BK70" s="2428" t="s">
        <v>2642</v>
      </c>
      <c r="BL70" s="2429"/>
      <c r="BM70" s="2409"/>
      <c r="BN70" s="2428" t="s">
        <v>2581</v>
      </c>
      <c r="BO70" s="2429"/>
      <c r="BP70" s="2409"/>
      <c r="BQ70" s="2428" t="s">
        <v>2639</v>
      </c>
      <c r="BR70" s="2429"/>
      <c r="BS70" s="2409"/>
      <c r="BT70" s="2428" t="s">
        <v>2562</v>
      </c>
      <c r="BU70" s="2429"/>
      <c r="BV70" s="2409"/>
      <c r="BW70" s="2428" t="s">
        <v>2605</v>
      </c>
      <c r="BX70" s="2429"/>
      <c r="BY70" s="2409"/>
      <c r="BZ70" s="2428" t="s">
        <v>8</v>
      </c>
      <c r="CA70" s="2429"/>
      <c r="CB70" s="2409"/>
      <c r="CC70" s="2428" t="s">
        <v>2643</v>
      </c>
      <c r="CD70" s="2429"/>
      <c r="CE70" s="2409"/>
      <c r="CF70" s="2428" t="s">
        <v>2656</v>
      </c>
      <c r="CG70" s="2429"/>
      <c r="CH70" s="2409"/>
      <c r="CI70" s="2428" t="s">
        <v>764</v>
      </c>
      <c r="CJ70" s="2429"/>
      <c r="CK70" s="2409"/>
      <c r="CL70" s="2409"/>
      <c r="CM70" s="2409"/>
    </row>
    <row r="71" spans="1:91" ht="44.25">
      <c r="A71" s="1623"/>
      <c r="B71" s="2384" t="s">
        <v>417</v>
      </c>
      <c r="C71" s="2385" t="s">
        <v>2536</v>
      </c>
      <c r="D71" s="2472" t="s">
        <v>417</v>
      </c>
      <c r="E71" s="2387" t="s">
        <v>2634</v>
      </c>
      <c r="F71" s="2385" t="s">
        <v>2536</v>
      </c>
      <c r="G71" s="2473" t="s">
        <v>2634</v>
      </c>
      <c r="H71" s="2389">
        <v>18</v>
      </c>
      <c r="I71" s="2385" t="s">
        <v>2536</v>
      </c>
      <c r="J71" s="2473">
        <v>18</v>
      </c>
      <c r="K71" s="2389">
        <v>44</v>
      </c>
      <c r="L71" s="2385" t="s">
        <v>2536</v>
      </c>
      <c r="M71" s="2474">
        <v>44</v>
      </c>
      <c r="N71" s="1623"/>
      <c r="O71" s="2384" t="s">
        <v>417</v>
      </c>
      <c r="P71" s="2385" t="s">
        <v>2536</v>
      </c>
      <c r="Q71" s="2475" t="s">
        <v>417</v>
      </c>
      <c r="R71" s="2387" t="s">
        <v>2634</v>
      </c>
      <c r="S71" s="2385" t="s">
        <v>2536</v>
      </c>
      <c r="T71" s="2476" t="s">
        <v>2634</v>
      </c>
      <c r="U71" s="2389">
        <v>18</v>
      </c>
      <c r="V71" s="2385" t="s">
        <v>2536</v>
      </c>
      <c r="W71" s="2475">
        <v>18</v>
      </c>
      <c r="X71" s="2389">
        <v>44</v>
      </c>
      <c r="Y71" s="2385" t="s">
        <v>2536</v>
      </c>
      <c r="Z71" s="2477">
        <v>44</v>
      </c>
      <c r="AA71" s="1623"/>
      <c r="AB71" s="1623"/>
      <c r="AC71" s="1623"/>
      <c r="AE71" s="89"/>
      <c r="AF71" s="89"/>
      <c r="AG71" s="89"/>
      <c r="AH71" s="89"/>
      <c r="AI71" s="89"/>
      <c r="AJ71" s="89"/>
      <c r="AK71" s="89"/>
      <c r="AL71" s="89"/>
      <c r="AM71" s="89"/>
      <c r="AN71" s="89"/>
      <c r="AO71" s="89"/>
      <c r="AP71" s="89"/>
      <c r="BD71" s="2401"/>
      <c r="BE71" s="2409"/>
      <c r="BF71" s="2409"/>
      <c r="BG71" s="2409"/>
      <c r="BH71" s="2409"/>
      <c r="BI71" s="2409"/>
      <c r="BJ71" s="2409"/>
      <c r="BK71" s="2409"/>
      <c r="BL71" s="2409"/>
      <c r="BM71" s="2409"/>
      <c r="BN71" s="2409"/>
      <c r="BO71" s="2409"/>
      <c r="BP71" s="2409"/>
      <c r="BQ71" s="2409"/>
      <c r="BR71" s="2409"/>
      <c r="BS71" s="2409"/>
      <c r="BT71" s="2409"/>
      <c r="BU71" s="2409"/>
      <c r="BV71" s="2409"/>
      <c r="BW71" s="2409"/>
      <c r="BX71" s="2409"/>
      <c r="BY71" s="2409"/>
      <c r="BZ71" s="2409"/>
      <c r="CA71" s="2409"/>
      <c r="CB71" s="2409"/>
      <c r="CC71" s="2409"/>
      <c r="CD71" s="2409"/>
      <c r="CE71" s="2409"/>
      <c r="CF71" s="2409"/>
      <c r="CG71" s="2409"/>
      <c r="CH71" s="2409"/>
      <c r="CI71" s="2409"/>
      <c r="CJ71" s="2409"/>
      <c r="CK71" s="2409"/>
      <c r="CL71" s="2409"/>
      <c r="CM71" s="2409"/>
    </row>
    <row r="72" spans="1:91" ht="44.25">
      <c r="A72" s="1623"/>
      <c r="B72" s="2384" t="s">
        <v>485</v>
      </c>
      <c r="C72" s="2385" t="s">
        <v>2536</v>
      </c>
      <c r="D72" s="2472" t="s">
        <v>485</v>
      </c>
      <c r="E72" s="2387" t="s">
        <v>2638</v>
      </c>
      <c r="F72" s="2385" t="s">
        <v>2536</v>
      </c>
      <c r="G72" s="2473" t="s">
        <v>2638</v>
      </c>
      <c r="H72" s="2389">
        <v>19</v>
      </c>
      <c r="I72" s="2385" t="s">
        <v>2536</v>
      </c>
      <c r="J72" s="2473">
        <v>19</v>
      </c>
      <c r="K72" s="2389">
        <v>45</v>
      </c>
      <c r="L72" s="2385" t="s">
        <v>2536</v>
      </c>
      <c r="M72" s="2474">
        <v>45</v>
      </c>
      <c r="N72" s="1623"/>
      <c r="O72" s="2384" t="s">
        <v>485</v>
      </c>
      <c r="P72" s="2385" t="s">
        <v>2536</v>
      </c>
      <c r="Q72" s="2475" t="s">
        <v>485</v>
      </c>
      <c r="R72" s="2387" t="s">
        <v>2638</v>
      </c>
      <c r="S72" s="2385" t="s">
        <v>2536</v>
      </c>
      <c r="T72" s="2476" t="s">
        <v>2638</v>
      </c>
      <c r="U72" s="2389">
        <v>19</v>
      </c>
      <c r="V72" s="2385" t="s">
        <v>2536</v>
      </c>
      <c r="W72" s="2475">
        <v>19</v>
      </c>
      <c r="X72" s="2389">
        <v>45</v>
      </c>
      <c r="Y72" s="2385" t="s">
        <v>2536</v>
      </c>
      <c r="Z72" s="2477">
        <v>45</v>
      </c>
      <c r="AA72" s="1623"/>
      <c r="AB72" s="1623"/>
      <c r="AC72" s="1623"/>
      <c r="AG72" s="2482" t="s">
        <v>421</v>
      </c>
      <c r="AI72" s="2483" t="s">
        <v>423</v>
      </c>
      <c r="AJ72" s="2480"/>
      <c r="AK72" s="2484" t="s">
        <v>421</v>
      </c>
      <c r="AM72" s="2485" t="s">
        <v>423</v>
      </c>
      <c r="AO72" s="2486" t="s">
        <v>423</v>
      </c>
      <c r="AQ72" s="2487" t="s">
        <v>421</v>
      </c>
      <c r="AS72" s="2488" t="s">
        <v>421</v>
      </c>
      <c r="AU72" s="2489" t="s">
        <v>421</v>
      </c>
      <c r="BD72" s="3840" t="s">
        <v>2601</v>
      </c>
      <c r="BE72" s="2431" t="s">
        <v>2671</v>
      </c>
      <c r="BF72" s="2432"/>
      <c r="BG72" s="2409"/>
      <c r="BH72" s="2431" t="s">
        <v>2640</v>
      </c>
      <c r="BI72" s="2432"/>
      <c r="BJ72" s="2409"/>
      <c r="BK72" s="2431" t="s">
        <v>836</v>
      </c>
      <c r="BL72" s="2432"/>
      <c r="BM72" s="2409"/>
      <c r="BN72" s="2431" t="s">
        <v>545</v>
      </c>
      <c r="BO72" s="2432"/>
      <c r="BP72" s="2409"/>
      <c r="BQ72" s="2431" t="s">
        <v>579</v>
      </c>
      <c r="BR72" s="2432"/>
      <c r="BS72" s="2409"/>
      <c r="BT72" s="2431" t="s">
        <v>486</v>
      </c>
      <c r="BU72" s="2432"/>
      <c r="BV72" s="2409"/>
      <c r="BW72" s="2431" t="s">
        <v>666</v>
      </c>
      <c r="BX72" s="2432"/>
      <c r="BY72" s="2409"/>
      <c r="BZ72" s="2431" t="s">
        <v>25</v>
      </c>
      <c r="CA72" s="2432"/>
      <c r="CB72" s="2409"/>
      <c r="CC72" s="2431" t="s">
        <v>7</v>
      </c>
      <c r="CD72" s="2432"/>
      <c r="CE72" s="2409"/>
      <c r="CF72" s="2431" t="s">
        <v>2676</v>
      </c>
      <c r="CG72" s="2432"/>
      <c r="CH72" s="2409"/>
      <c r="CI72" s="2431" t="s">
        <v>2675</v>
      </c>
      <c r="CJ72" s="2432"/>
      <c r="CK72" s="2409"/>
      <c r="CL72" s="2409"/>
      <c r="CM72" s="2409"/>
    </row>
    <row r="73" spans="1:91" ht="44.25">
      <c r="A73" s="1623"/>
      <c r="B73" s="2384" t="s">
        <v>420</v>
      </c>
      <c r="C73" s="2385" t="s">
        <v>2536</v>
      </c>
      <c r="D73" s="2472" t="s">
        <v>420</v>
      </c>
      <c r="E73" s="2387" t="s">
        <v>837</v>
      </c>
      <c r="F73" s="2385" t="s">
        <v>2536</v>
      </c>
      <c r="G73" s="2473" t="s">
        <v>837</v>
      </c>
      <c r="H73" s="2389">
        <v>20</v>
      </c>
      <c r="I73" s="2385" t="s">
        <v>2536</v>
      </c>
      <c r="J73" s="2473">
        <v>20</v>
      </c>
      <c r="K73" s="2389">
        <v>46</v>
      </c>
      <c r="L73" s="2385" t="s">
        <v>2536</v>
      </c>
      <c r="M73" s="2474">
        <v>46</v>
      </c>
      <c r="N73" s="1623"/>
      <c r="O73" s="2384" t="s">
        <v>420</v>
      </c>
      <c r="P73" s="2385" t="s">
        <v>2536</v>
      </c>
      <c r="Q73" s="2475" t="s">
        <v>420</v>
      </c>
      <c r="R73" s="2387" t="s">
        <v>837</v>
      </c>
      <c r="S73" s="2385" t="s">
        <v>2536</v>
      </c>
      <c r="T73" s="2476" t="s">
        <v>837</v>
      </c>
      <c r="U73" s="2389">
        <v>20</v>
      </c>
      <c r="V73" s="2385" t="s">
        <v>2536</v>
      </c>
      <c r="W73" s="2475">
        <v>20</v>
      </c>
      <c r="X73" s="2389">
        <v>46</v>
      </c>
      <c r="Y73" s="2385" t="s">
        <v>2536</v>
      </c>
      <c r="Z73" s="2477">
        <v>46</v>
      </c>
      <c r="AA73" s="1623"/>
      <c r="AB73" s="1623"/>
      <c r="AC73" s="1623"/>
      <c r="AG73" s="2490" t="s">
        <v>436</v>
      </c>
      <c r="AI73" s="2491" t="s">
        <v>453</v>
      </c>
      <c r="AJ73" s="2480"/>
      <c r="AK73" s="2484" t="s">
        <v>436</v>
      </c>
      <c r="AM73" s="2485" t="s">
        <v>438</v>
      </c>
      <c r="AO73" s="2492" t="s">
        <v>453</v>
      </c>
      <c r="AQ73" s="2487" t="s">
        <v>436</v>
      </c>
      <c r="AS73" s="2488" t="s">
        <v>436</v>
      </c>
      <c r="AU73" s="2489" t="s">
        <v>436</v>
      </c>
      <c r="BD73" s="3840"/>
      <c r="BE73" s="2435" t="s">
        <v>2671</v>
      </c>
      <c r="BF73" s="2436"/>
      <c r="BG73" s="2409"/>
      <c r="BH73" s="2435" t="s">
        <v>2641</v>
      </c>
      <c r="BI73" s="2436"/>
      <c r="BJ73" s="2409"/>
      <c r="BK73" s="2435" t="s">
        <v>2642</v>
      </c>
      <c r="BL73" s="2436"/>
      <c r="BM73" s="2409"/>
      <c r="BN73" s="2435" t="s">
        <v>2581</v>
      </c>
      <c r="BO73" s="2436"/>
      <c r="BP73" s="2409"/>
      <c r="BQ73" s="2435" t="s">
        <v>2639</v>
      </c>
      <c r="BR73" s="2436"/>
      <c r="BS73" s="2409"/>
      <c r="BT73" s="2435" t="s">
        <v>2562</v>
      </c>
      <c r="BU73" s="2436"/>
      <c r="BV73" s="2409"/>
      <c r="BW73" s="2435" t="s">
        <v>2605</v>
      </c>
      <c r="BX73" s="2436"/>
      <c r="BY73" s="2409"/>
      <c r="BZ73" s="2435" t="s">
        <v>8</v>
      </c>
      <c r="CA73" s="2436"/>
      <c r="CB73" s="2409"/>
      <c r="CC73" s="2435" t="s">
        <v>2643</v>
      </c>
      <c r="CD73" s="2436"/>
      <c r="CE73" s="2409"/>
      <c r="CF73" s="2435" t="s">
        <v>2656</v>
      </c>
      <c r="CG73" s="2436"/>
      <c r="CH73" s="2409"/>
      <c r="CI73" s="2435" t="s">
        <v>764</v>
      </c>
      <c r="CJ73" s="2436"/>
      <c r="CK73" s="2409"/>
      <c r="CL73" s="2409"/>
      <c r="CM73" s="2409"/>
    </row>
    <row r="74" spans="1:91" ht="44.25">
      <c r="A74" s="1623"/>
      <c r="B74" s="2384" t="s">
        <v>558</v>
      </c>
      <c r="C74" s="2385" t="s">
        <v>2536</v>
      </c>
      <c r="D74" s="2472" t="s">
        <v>558</v>
      </c>
      <c r="E74" s="2387" t="s">
        <v>838</v>
      </c>
      <c r="F74" s="2385" t="s">
        <v>2536</v>
      </c>
      <c r="G74" s="2473" t="s">
        <v>838</v>
      </c>
      <c r="H74" s="2389">
        <v>21</v>
      </c>
      <c r="I74" s="2385" t="s">
        <v>2536</v>
      </c>
      <c r="J74" s="2473">
        <v>21</v>
      </c>
      <c r="K74" s="2389">
        <v>47</v>
      </c>
      <c r="L74" s="2385" t="s">
        <v>2536</v>
      </c>
      <c r="M74" s="2474">
        <v>47</v>
      </c>
      <c r="N74" s="1623"/>
      <c r="O74" s="2384" t="s">
        <v>558</v>
      </c>
      <c r="P74" s="2385" t="s">
        <v>2536</v>
      </c>
      <c r="Q74" s="2475" t="s">
        <v>558</v>
      </c>
      <c r="R74" s="2387" t="s">
        <v>838</v>
      </c>
      <c r="S74" s="2385" t="s">
        <v>2536</v>
      </c>
      <c r="T74" s="2476" t="s">
        <v>838</v>
      </c>
      <c r="U74" s="2389">
        <v>21</v>
      </c>
      <c r="V74" s="2385" t="s">
        <v>2536</v>
      </c>
      <c r="W74" s="2475">
        <v>21</v>
      </c>
      <c r="X74" s="2389">
        <v>47</v>
      </c>
      <c r="Y74" s="2385" t="s">
        <v>2536</v>
      </c>
      <c r="Z74" s="2477">
        <v>47</v>
      </c>
      <c r="AA74" s="1623"/>
      <c r="AB74" s="1623"/>
      <c r="AC74" s="1623"/>
      <c r="AG74" s="2493" t="s">
        <v>451</v>
      </c>
      <c r="AI74" s="2490" t="s">
        <v>438</v>
      </c>
      <c r="AJ74" s="2480"/>
      <c r="AK74" s="2484" t="s">
        <v>451</v>
      </c>
      <c r="AM74" s="2485" t="s">
        <v>453</v>
      </c>
      <c r="AO74" s="2492"/>
      <c r="AQ74" s="2487" t="s">
        <v>451</v>
      </c>
      <c r="AS74" s="2488" t="s">
        <v>451</v>
      </c>
      <c r="AU74" s="2489" t="s">
        <v>451</v>
      </c>
      <c r="BE74" s="2437"/>
      <c r="BF74" s="2437"/>
      <c r="BG74" s="2437"/>
      <c r="BH74" s="2437"/>
      <c r="BI74" s="2437"/>
      <c r="BJ74" s="2437"/>
      <c r="BK74" s="2437"/>
      <c r="BL74" s="2437"/>
      <c r="BM74" s="2437"/>
      <c r="BN74" s="2437"/>
      <c r="BO74" s="2437"/>
      <c r="BP74" s="2437"/>
      <c r="BQ74" s="2437"/>
      <c r="BR74" s="2437"/>
      <c r="BS74" s="2437"/>
      <c r="BT74" s="2437"/>
      <c r="BU74" s="2437"/>
      <c r="BV74" s="2437"/>
      <c r="BW74" s="2437"/>
      <c r="BX74" s="2437"/>
      <c r="BY74" s="2437"/>
      <c r="BZ74" s="2437"/>
      <c r="CA74" s="2437"/>
      <c r="CB74" s="2437"/>
      <c r="CC74" s="2437"/>
      <c r="CD74" s="2437"/>
      <c r="CE74" s="2437"/>
      <c r="CF74" s="2437"/>
      <c r="CG74" s="2437"/>
      <c r="CH74" s="2437"/>
      <c r="CI74" s="2437"/>
      <c r="CJ74" s="2437"/>
      <c r="CK74" s="2437"/>
      <c r="CL74" s="2437"/>
      <c r="CM74" s="2437"/>
    </row>
    <row r="75" spans="1:91" ht="44.25">
      <c r="A75" s="1623"/>
      <c r="B75" s="2384" t="s">
        <v>579</v>
      </c>
      <c r="C75" s="2385" t="s">
        <v>2536</v>
      </c>
      <c r="D75" s="2472" t="s">
        <v>579</v>
      </c>
      <c r="E75" s="2387" t="s">
        <v>2639</v>
      </c>
      <c r="F75" s="2385" t="s">
        <v>2536</v>
      </c>
      <c r="G75" s="2473" t="s">
        <v>2639</v>
      </c>
      <c r="H75" s="2389">
        <v>22</v>
      </c>
      <c r="I75" s="2385" t="s">
        <v>2536</v>
      </c>
      <c r="J75" s="2473">
        <v>22</v>
      </c>
      <c r="K75" s="2389">
        <v>48</v>
      </c>
      <c r="L75" s="2385" t="s">
        <v>2536</v>
      </c>
      <c r="M75" s="2474">
        <v>48</v>
      </c>
      <c r="N75" s="1623"/>
      <c r="O75" s="2384" t="s">
        <v>579</v>
      </c>
      <c r="P75" s="2385" t="s">
        <v>2536</v>
      </c>
      <c r="Q75" s="2475" t="s">
        <v>579</v>
      </c>
      <c r="R75" s="2387" t="s">
        <v>2639</v>
      </c>
      <c r="S75" s="2385" t="s">
        <v>2536</v>
      </c>
      <c r="T75" s="2476" t="s">
        <v>2639</v>
      </c>
      <c r="U75" s="2389">
        <v>22</v>
      </c>
      <c r="V75" s="2385" t="s">
        <v>2536</v>
      </c>
      <c r="W75" s="2475">
        <v>22</v>
      </c>
      <c r="X75" s="2389">
        <v>48</v>
      </c>
      <c r="Y75" s="2385" t="s">
        <v>2536</v>
      </c>
      <c r="Z75" s="2477">
        <v>48</v>
      </c>
      <c r="AA75" s="1623"/>
      <c r="AB75" s="1623"/>
      <c r="AC75" s="1623"/>
      <c r="AG75" s="2494" t="s">
        <v>466</v>
      </c>
      <c r="AI75" s="2491" t="s">
        <v>468</v>
      </c>
      <c r="AJ75" s="2480"/>
      <c r="AK75" s="2484" t="s">
        <v>466</v>
      </c>
      <c r="AM75" s="2485" t="s">
        <v>468</v>
      </c>
      <c r="AO75" s="2495" t="s">
        <v>438</v>
      </c>
      <c r="AQ75" s="2487" t="s">
        <v>466</v>
      </c>
      <c r="AS75" s="2488" t="s">
        <v>466</v>
      </c>
      <c r="AU75" s="2489" t="s">
        <v>466</v>
      </c>
      <c r="BE75" s="2437"/>
      <c r="BF75" s="2437"/>
      <c r="BG75" s="2437"/>
      <c r="BH75" s="2437"/>
      <c r="BI75" s="2437"/>
      <c r="BJ75" s="2437"/>
      <c r="BK75" s="2437"/>
      <c r="BL75" s="2437"/>
      <c r="BM75" s="2437"/>
      <c r="BN75" s="2437"/>
      <c r="BO75" s="2437"/>
      <c r="BP75" s="2437"/>
      <c r="BQ75" s="2437"/>
      <c r="BR75" s="2437"/>
      <c r="BS75" s="2437"/>
      <c r="BT75" s="2437"/>
      <c r="BU75" s="2437"/>
      <c r="BV75" s="2437"/>
      <c r="BW75" s="2437"/>
      <c r="BX75" s="2437"/>
      <c r="BY75" s="2437"/>
      <c r="BZ75" s="2437"/>
      <c r="CA75" s="2437"/>
      <c r="CB75" s="2437"/>
      <c r="CC75" s="2437"/>
      <c r="CD75" s="2437"/>
      <c r="CE75" s="2437"/>
      <c r="CF75" s="2437"/>
      <c r="CG75" s="2437"/>
      <c r="CH75" s="2437"/>
      <c r="CI75" s="2437"/>
      <c r="CJ75" s="2437"/>
      <c r="CK75" s="2437"/>
      <c r="CL75" s="2437"/>
      <c r="CM75" s="2437"/>
    </row>
    <row r="76" spans="1:91" ht="44.25">
      <c r="A76" s="1623"/>
      <c r="B76" s="2384" t="s">
        <v>2640</v>
      </c>
      <c r="C76" s="2385" t="s">
        <v>2536</v>
      </c>
      <c r="D76" s="2472" t="s">
        <v>2640</v>
      </c>
      <c r="E76" s="2387" t="s">
        <v>2641</v>
      </c>
      <c r="F76" s="2385" t="s">
        <v>2536</v>
      </c>
      <c r="G76" s="2473" t="s">
        <v>2641</v>
      </c>
      <c r="H76" s="2389">
        <v>23</v>
      </c>
      <c r="I76" s="2385" t="s">
        <v>2536</v>
      </c>
      <c r="J76" s="2473">
        <v>23</v>
      </c>
      <c r="K76" s="2389">
        <v>49</v>
      </c>
      <c r="L76" s="2385" t="s">
        <v>2536</v>
      </c>
      <c r="M76" s="2474">
        <v>49</v>
      </c>
      <c r="N76" s="1623"/>
      <c r="O76" s="2384" t="s">
        <v>2640</v>
      </c>
      <c r="P76" s="2385" t="s">
        <v>2536</v>
      </c>
      <c r="Q76" s="2475" t="s">
        <v>2640</v>
      </c>
      <c r="R76" s="2387" t="s">
        <v>2641</v>
      </c>
      <c r="S76" s="2385" t="s">
        <v>2536</v>
      </c>
      <c r="T76" s="2476" t="s">
        <v>2641</v>
      </c>
      <c r="U76" s="2389">
        <v>23</v>
      </c>
      <c r="V76" s="2385" t="s">
        <v>2536</v>
      </c>
      <c r="W76" s="2475">
        <v>23</v>
      </c>
      <c r="X76" s="2389">
        <v>49</v>
      </c>
      <c r="Y76" s="2385" t="s">
        <v>2536</v>
      </c>
      <c r="Z76" s="2477">
        <v>49</v>
      </c>
      <c r="AA76" s="1623"/>
      <c r="AB76" s="1623"/>
      <c r="AC76" s="1623"/>
      <c r="AG76" s="2496" t="s">
        <v>480</v>
      </c>
      <c r="AI76" s="2491" t="s">
        <v>482</v>
      </c>
      <c r="AJ76" s="2480"/>
      <c r="AK76" s="2484" t="s">
        <v>480</v>
      </c>
      <c r="AM76" s="2485" t="s">
        <v>482</v>
      </c>
      <c r="AO76" s="2497" t="s">
        <v>468</v>
      </c>
      <c r="AQ76" s="2487" t="s">
        <v>480</v>
      </c>
      <c r="AS76" s="2488" t="s">
        <v>480</v>
      </c>
      <c r="AU76" s="2489" t="s">
        <v>480</v>
      </c>
      <c r="BE76" s="2437"/>
      <c r="BF76" s="2437"/>
      <c r="BG76" s="2437"/>
      <c r="BH76" s="2437"/>
      <c r="BI76" s="2437"/>
      <c r="BJ76" s="2437"/>
      <c r="BK76" s="2437"/>
      <c r="BL76" s="2437"/>
      <c r="BM76" s="2437"/>
      <c r="BN76" s="2437"/>
      <c r="BO76" s="2437"/>
      <c r="BP76" s="2437"/>
      <c r="BQ76" s="2437"/>
      <c r="BR76" s="2437"/>
      <c r="BS76" s="2437"/>
      <c r="BT76" s="2437"/>
      <c r="BU76" s="2437"/>
      <c r="BV76" s="2437"/>
      <c r="BW76" s="2437"/>
      <c r="BX76" s="2437"/>
      <c r="BY76" s="2437"/>
      <c r="BZ76" s="2437"/>
      <c r="CA76" s="2437"/>
      <c r="CB76" s="2437"/>
      <c r="CC76" s="2437"/>
      <c r="CD76" s="2437"/>
      <c r="CE76" s="2437"/>
      <c r="CF76" s="2437"/>
      <c r="CG76" s="2437"/>
      <c r="CH76" s="2437"/>
      <c r="CI76" s="2437"/>
      <c r="CJ76" s="2437"/>
      <c r="CK76" s="2437"/>
      <c r="CL76" s="2437"/>
      <c r="CM76" s="2437"/>
    </row>
    <row r="77" spans="1:91" ht="44.25">
      <c r="A77" s="1623"/>
      <c r="B77" s="2384" t="s">
        <v>836</v>
      </c>
      <c r="C77" s="2385" t="s">
        <v>2536</v>
      </c>
      <c r="D77" s="2472" t="s">
        <v>836</v>
      </c>
      <c r="E77" s="2387" t="s">
        <v>2642</v>
      </c>
      <c r="F77" s="2385" t="s">
        <v>2536</v>
      </c>
      <c r="G77" s="2473" t="s">
        <v>2642</v>
      </c>
      <c r="H77" s="2389">
        <v>24</v>
      </c>
      <c r="I77" s="2385" t="s">
        <v>2536</v>
      </c>
      <c r="J77" s="2473">
        <v>24</v>
      </c>
      <c r="K77" s="2389">
        <v>50</v>
      </c>
      <c r="L77" s="2385" t="s">
        <v>2536</v>
      </c>
      <c r="M77" s="2474">
        <v>50</v>
      </c>
      <c r="N77" s="1623"/>
      <c r="O77" s="2384" t="s">
        <v>836</v>
      </c>
      <c r="P77" s="2385" t="s">
        <v>2536</v>
      </c>
      <c r="Q77" s="2475" t="s">
        <v>836</v>
      </c>
      <c r="R77" s="2387" t="s">
        <v>2642</v>
      </c>
      <c r="S77" s="2385" t="s">
        <v>2536</v>
      </c>
      <c r="T77" s="2476" t="s">
        <v>2642</v>
      </c>
      <c r="U77" s="2389">
        <v>24</v>
      </c>
      <c r="V77" s="2385" t="s">
        <v>2536</v>
      </c>
      <c r="W77" s="2475">
        <v>24</v>
      </c>
      <c r="X77" s="2389">
        <v>50</v>
      </c>
      <c r="Y77" s="2385" t="s">
        <v>2536</v>
      </c>
      <c r="Z77" s="2477">
        <v>50</v>
      </c>
      <c r="AA77" s="1623"/>
      <c r="AB77" s="1623"/>
      <c r="AC77" s="1623"/>
      <c r="AG77" s="2498" t="s">
        <v>495</v>
      </c>
      <c r="AI77" s="2491" t="s">
        <v>500</v>
      </c>
      <c r="AJ77" s="2480"/>
      <c r="AK77" s="2484" t="s">
        <v>495</v>
      </c>
      <c r="AM77" s="2485" t="s">
        <v>500</v>
      </c>
      <c r="AO77" s="2499" t="s">
        <v>482</v>
      </c>
      <c r="AQ77" s="2487" t="s">
        <v>495</v>
      </c>
      <c r="AS77" s="2488" t="s">
        <v>495</v>
      </c>
      <c r="AU77" s="2489" t="s">
        <v>495</v>
      </c>
      <c r="BE77" s="2437"/>
      <c r="BF77" s="2437"/>
      <c r="BG77" s="2437"/>
      <c r="BH77" s="2437"/>
      <c r="BI77" s="2437"/>
      <c r="BJ77" s="2437"/>
      <c r="BK77" s="2437"/>
      <c r="BL77" s="2437"/>
      <c r="BM77" s="2437"/>
      <c r="BN77" s="2437"/>
      <c r="BO77" s="2437"/>
      <c r="BP77" s="2437"/>
      <c r="BQ77" s="2437"/>
      <c r="BR77" s="2437"/>
      <c r="BS77" s="2437"/>
      <c r="BT77" s="2437"/>
      <c r="BU77" s="2437"/>
      <c r="BV77" s="2437"/>
      <c r="BW77" s="2437"/>
      <c r="BX77" s="2437"/>
      <c r="BY77" s="2437"/>
      <c r="BZ77" s="2437"/>
      <c r="CA77" s="2437"/>
      <c r="CB77" s="2437"/>
      <c r="CC77" s="2437"/>
      <c r="CD77" s="2437"/>
      <c r="CE77" s="2437"/>
      <c r="CF77" s="2437"/>
      <c r="CG77" s="2437"/>
      <c r="CH77" s="2437"/>
      <c r="CI77" s="2437"/>
      <c r="CJ77" s="2437"/>
      <c r="CK77" s="2437"/>
      <c r="CL77" s="2437"/>
      <c r="CM77" s="2437"/>
    </row>
    <row r="78" spans="1:91" ht="44.25">
      <c r="A78" s="1623"/>
      <c r="B78" s="2384" t="s">
        <v>2631</v>
      </c>
      <c r="C78" s="2385" t="s">
        <v>2536</v>
      </c>
      <c r="D78" s="2472" t="s">
        <v>2631</v>
      </c>
      <c r="E78" s="2387" t="s">
        <v>2636</v>
      </c>
      <c r="F78" s="2385" t="s">
        <v>2536</v>
      </c>
      <c r="G78" s="2473" t="s">
        <v>2636</v>
      </c>
      <c r="H78" s="2389">
        <v>25</v>
      </c>
      <c r="I78" s="2385" t="s">
        <v>2536</v>
      </c>
      <c r="J78" s="2473">
        <v>25</v>
      </c>
      <c r="K78" s="2389">
        <v>51</v>
      </c>
      <c r="L78" s="2385" t="s">
        <v>2536</v>
      </c>
      <c r="M78" s="2474">
        <v>51</v>
      </c>
      <c r="N78" s="1623"/>
      <c r="O78" s="2384" t="s">
        <v>2631</v>
      </c>
      <c r="P78" s="2385" t="s">
        <v>2536</v>
      </c>
      <c r="Q78" s="2475" t="s">
        <v>2631</v>
      </c>
      <c r="R78" s="2387" t="s">
        <v>2636</v>
      </c>
      <c r="S78" s="2385" t="s">
        <v>2536</v>
      </c>
      <c r="T78" s="2476" t="s">
        <v>2636</v>
      </c>
      <c r="U78" s="2389">
        <v>25</v>
      </c>
      <c r="V78" s="2385" t="s">
        <v>2536</v>
      </c>
      <c r="W78" s="2475">
        <v>25</v>
      </c>
      <c r="X78" s="2389">
        <v>51</v>
      </c>
      <c r="Y78" s="2385" t="s">
        <v>2536</v>
      </c>
      <c r="Z78" s="2477">
        <v>51</v>
      </c>
      <c r="AA78" s="1623"/>
      <c r="AB78" s="1623"/>
      <c r="AC78" s="1623"/>
      <c r="AG78" s="2500" t="s">
        <v>509</v>
      </c>
      <c r="AI78" s="2491" t="s">
        <v>514</v>
      </c>
      <c r="AJ78" s="2480"/>
      <c r="AK78" s="2484" t="s">
        <v>509</v>
      </c>
      <c r="AM78" s="2485" t="s">
        <v>514</v>
      </c>
      <c r="AO78" s="2501" t="s">
        <v>500</v>
      </c>
      <c r="AQ78" s="2487" t="s">
        <v>509</v>
      </c>
      <c r="AS78" s="2488" t="s">
        <v>509</v>
      </c>
      <c r="AU78" s="2489" t="s">
        <v>509</v>
      </c>
      <c r="BE78" s="2437"/>
      <c r="BF78" s="2437"/>
      <c r="BG78" s="2437"/>
      <c r="BH78" s="2437"/>
      <c r="BI78" s="2437"/>
      <c r="BJ78" s="2437"/>
      <c r="BK78" s="2437"/>
      <c r="BL78" s="2437"/>
      <c r="BM78" s="2437"/>
      <c r="BN78" s="2437"/>
      <c r="BO78" s="2437"/>
      <c r="BP78" s="2437"/>
      <c r="BQ78" s="2437"/>
      <c r="BR78" s="2437"/>
      <c r="BS78" s="2437"/>
      <c r="BT78" s="2437"/>
      <c r="BU78" s="2437"/>
      <c r="BV78" s="2437"/>
      <c r="BW78" s="2437"/>
      <c r="BX78" s="2437"/>
      <c r="BY78" s="2437"/>
      <c r="BZ78" s="2437"/>
      <c r="CA78" s="2437"/>
      <c r="CB78" s="2437"/>
      <c r="CC78" s="2437"/>
      <c r="CD78" s="2437"/>
      <c r="CE78" s="2437"/>
      <c r="CF78" s="2437"/>
      <c r="CG78" s="2437"/>
      <c r="CH78" s="2437"/>
      <c r="CI78" s="2437"/>
      <c r="CJ78" s="2437"/>
      <c r="CK78" s="2437"/>
      <c r="CL78" s="2437"/>
      <c r="CM78" s="2437"/>
    </row>
    <row r="79" spans="1:91" ht="44.25">
      <c r="A79" s="1623"/>
      <c r="B79" s="2384" t="s">
        <v>691</v>
      </c>
      <c r="C79" s="2385" t="s">
        <v>2536</v>
      </c>
      <c r="D79" s="2472" t="s">
        <v>691</v>
      </c>
      <c r="E79" s="2387" t="s">
        <v>2635</v>
      </c>
      <c r="F79" s="2385" t="s">
        <v>2536</v>
      </c>
      <c r="G79" s="2473" t="s">
        <v>2635</v>
      </c>
      <c r="H79" s="2389">
        <v>26</v>
      </c>
      <c r="I79" s="2385" t="s">
        <v>2536</v>
      </c>
      <c r="J79" s="2473">
        <v>26</v>
      </c>
      <c r="K79" s="2389">
        <v>52</v>
      </c>
      <c r="L79" s="2385" t="s">
        <v>2536</v>
      </c>
      <c r="M79" s="2474">
        <v>52</v>
      </c>
      <c r="N79" s="1623"/>
      <c r="O79" s="2384" t="s">
        <v>691</v>
      </c>
      <c r="P79" s="2385" t="s">
        <v>2536</v>
      </c>
      <c r="Q79" s="2475" t="s">
        <v>691</v>
      </c>
      <c r="R79" s="2387" t="s">
        <v>2635</v>
      </c>
      <c r="S79" s="2385" t="s">
        <v>2536</v>
      </c>
      <c r="T79" s="2476" t="s">
        <v>2635</v>
      </c>
      <c r="U79" s="2389">
        <v>26</v>
      </c>
      <c r="V79" s="2385" t="s">
        <v>2536</v>
      </c>
      <c r="W79" s="2475">
        <v>26</v>
      </c>
      <c r="X79" s="2389">
        <v>52</v>
      </c>
      <c r="Y79" s="2385" t="s">
        <v>2536</v>
      </c>
      <c r="Z79" s="2477">
        <v>52</v>
      </c>
      <c r="AA79" s="1623"/>
      <c r="AB79" s="1623"/>
      <c r="AC79" s="1623"/>
      <c r="AG79" s="2502" t="s">
        <v>524</v>
      </c>
      <c r="AI79" s="2491" t="s">
        <v>609</v>
      </c>
      <c r="AJ79" s="2480"/>
      <c r="AK79" s="2484" t="s">
        <v>524</v>
      </c>
      <c r="AM79" s="2485" t="s">
        <v>609</v>
      </c>
      <c r="AO79" s="2503" t="s">
        <v>514</v>
      </c>
      <c r="AQ79" s="2487" t="s">
        <v>524</v>
      </c>
      <c r="AS79" s="2488" t="s">
        <v>524</v>
      </c>
      <c r="AU79" s="2489" t="s">
        <v>524</v>
      </c>
      <c r="BE79" s="2437"/>
      <c r="BF79" s="2437"/>
      <c r="BG79" s="2437"/>
      <c r="BH79" s="2437"/>
      <c r="BI79" s="2437"/>
      <c r="BJ79" s="2437"/>
      <c r="BK79" s="2437"/>
      <c r="BL79" s="2437"/>
      <c r="BM79" s="2437"/>
      <c r="BN79" s="2437"/>
      <c r="BO79" s="2437"/>
      <c r="BP79" s="2437"/>
      <c r="BQ79" s="2437"/>
      <c r="BR79" s="2437"/>
      <c r="BS79" s="2437"/>
      <c r="BT79" s="2437"/>
      <c r="BU79" s="2437"/>
      <c r="BV79" s="2437"/>
      <c r="BW79" s="2437"/>
      <c r="BX79" s="2437"/>
      <c r="BY79" s="2437"/>
      <c r="BZ79" s="2437"/>
      <c r="CA79" s="2437"/>
      <c r="CB79" s="2437"/>
      <c r="CC79" s="2437"/>
      <c r="CD79" s="2437"/>
      <c r="CE79" s="2437"/>
      <c r="CF79" s="2437"/>
      <c r="CG79" s="2437"/>
      <c r="CH79" s="2437"/>
      <c r="CI79" s="2437"/>
      <c r="CJ79" s="2437"/>
      <c r="CK79" s="2437"/>
      <c r="CL79" s="2437"/>
      <c r="CM79" s="2437"/>
    </row>
    <row r="80" spans="1:91" ht="44.25">
      <c r="A80" s="1623"/>
      <c r="B80" s="2384" t="s">
        <v>815</v>
      </c>
      <c r="C80" s="2385" t="s">
        <v>2536</v>
      </c>
      <c r="D80" s="2472" t="s">
        <v>815</v>
      </c>
      <c r="E80" s="2387" t="s">
        <v>814</v>
      </c>
      <c r="F80" s="2385" t="s">
        <v>2536</v>
      </c>
      <c r="G80" s="2473" t="s">
        <v>814</v>
      </c>
      <c r="H80" s="2389" t="s">
        <v>2633</v>
      </c>
      <c r="I80" s="2385" t="s">
        <v>2536</v>
      </c>
      <c r="J80" s="2472" t="s">
        <v>2633</v>
      </c>
      <c r="K80" s="2389" t="s">
        <v>2643</v>
      </c>
      <c r="L80" s="2385" t="s">
        <v>2536</v>
      </c>
      <c r="M80" s="2474" t="s">
        <v>2643</v>
      </c>
      <c r="N80" s="1623"/>
      <c r="O80" s="2384" t="s">
        <v>815</v>
      </c>
      <c r="P80" s="2385" t="s">
        <v>2536</v>
      </c>
      <c r="Q80" s="2475" t="s">
        <v>815</v>
      </c>
      <c r="R80" s="2387" t="s">
        <v>814</v>
      </c>
      <c r="S80" s="2385" t="s">
        <v>2536</v>
      </c>
      <c r="T80" s="2476" t="s">
        <v>814</v>
      </c>
      <c r="U80" s="2389" t="s">
        <v>2633</v>
      </c>
      <c r="V80" s="2385" t="s">
        <v>2536</v>
      </c>
      <c r="W80" s="2475" t="s">
        <v>2633</v>
      </c>
      <c r="X80" s="2389" t="s">
        <v>2643</v>
      </c>
      <c r="Y80" s="2385" t="s">
        <v>2536</v>
      </c>
      <c r="Z80" s="2477" t="s">
        <v>2643</v>
      </c>
      <c r="AA80" s="1623"/>
      <c r="AB80" s="1623"/>
      <c r="AC80" s="1623"/>
      <c r="AG80" s="2504" t="s">
        <v>623</v>
      </c>
      <c r="AI80" s="2491" t="s">
        <v>617</v>
      </c>
      <c r="AJ80" s="2480"/>
      <c r="AK80" s="2484" t="s">
        <v>623</v>
      </c>
      <c r="AM80" s="2485" t="s">
        <v>617</v>
      </c>
      <c r="AO80" s="2505" t="s">
        <v>609</v>
      </c>
      <c r="AQ80" s="2487" t="s">
        <v>623</v>
      </c>
      <c r="AS80" s="2488" t="s">
        <v>623</v>
      </c>
      <c r="AU80" s="2489" t="s">
        <v>623</v>
      </c>
      <c r="BE80" s="2437"/>
      <c r="BF80" s="2437"/>
      <c r="BG80" s="2437"/>
      <c r="BH80" s="2437"/>
      <c r="BI80" s="2437"/>
      <c r="BJ80" s="2437"/>
      <c r="BK80" s="2437"/>
      <c r="BL80" s="2437"/>
      <c r="BM80" s="2437"/>
      <c r="BN80" s="2437"/>
      <c r="BO80" s="2437"/>
      <c r="BP80" s="2437"/>
      <c r="BQ80" s="2437"/>
      <c r="BR80" s="2437"/>
      <c r="BS80" s="2437"/>
      <c r="BT80" s="2437"/>
      <c r="BU80" s="2437"/>
      <c r="BV80" s="2437"/>
      <c r="BW80" s="2437"/>
      <c r="BX80" s="2437"/>
      <c r="BY80" s="2437"/>
      <c r="BZ80" s="2437"/>
      <c r="CA80" s="2437"/>
      <c r="CB80" s="2437"/>
      <c r="CC80" s="2437"/>
      <c r="CD80" s="2437"/>
      <c r="CE80" s="2437"/>
      <c r="CF80" s="2437"/>
      <c r="CG80" s="2437"/>
      <c r="CH80" s="2437"/>
      <c r="CI80" s="2437"/>
      <c r="CJ80" s="2437"/>
      <c r="CK80" s="2437"/>
      <c r="CL80" s="2437"/>
      <c r="CM80" s="2437"/>
    </row>
    <row r="81" spans="1:91" ht="44.25">
      <c r="A81" s="1623"/>
      <c r="B81" s="2384" t="s">
        <v>2563</v>
      </c>
      <c r="C81" s="2385" t="s">
        <v>2536</v>
      </c>
      <c r="D81" s="2472" t="s">
        <v>2563</v>
      </c>
      <c r="E81" s="2387" t="s">
        <v>812</v>
      </c>
      <c r="F81" s="2385" t="s">
        <v>2536</v>
      </c>
      <c r="G81" s="2473" t="s">
        <v>812</v>
      </c>
      <c r="H81" s="2389" t="s">
        <v>816</v>
      </c>
      <c r="I81" s="2385" t="s">
        <v>2536</v>
      </c>
      <c r="J81" s="2472" t="s">
        <v>816</v>
      </c>
      <c r="K81" s="2389" t="s">
        <v>2656</v>
      </c>
      <c r="L81" s="2385" t="s">
        <v>2536</v>
      </c>
      <c r="M81" s="2474" t="s">
        <v>2656</v>
      </c>
      <c r="N81" s="1623"/>
      <c r="O81" s="2384" t="s">
        <v>2563</v>
      </c>
      <c r="P81" s="2385" t="s">
        <v>2536</v>
      </c>
      <c r="Q81" s="2475" t="s">
        <v>2563</v>
      </c>
      <c r="R81" s="2387" t="s">
        <v>812</v>
      </c>
      <c r="S81" s="2385" t="s">
        <v>2536</v>
      </c>
      <c r="T81" s="2476" t="s">
        <v>812</v>
      </c>
      <c r="U81" s="2389" t="s">
        <v>816</v>
      </c>
      <c r="V81" s="2385" t="s">
        <v>2536</v>
      </c>
      <c r="W81" s="2475" t="s">
        <v>816</v>
      </c>
      <c r="X81" s="2389" t="s">
        <v>2656</v>
      </c>
      <c r="Y81" s="2385" t="s">
        <v>2536</v>
      </c>
      <c r="Z81" s="2477" t="s">
        <v>2656</v>
      </c>
      <c r="AA81" s="1623"/>
      <c r="AB81" s="1623"/>
      <c r="AC81" s="1623"/>
      <c r="AG81" s="2506" t="s">
        <v>631</v>
      </c>
      <c r="AI81" s="2491" t="s">
        <v>626</v>
      </c>
      <c r="AJ81" s="2480"/>
      <c r="AK81" s="2484" t="s">
        <v>631</v>
      </c>
      <c r="AM81" s="2485" t="s">
        <v>626</v>
      </c>
      <c r="AO81" s="2507" t="s">
        <v>617</v>
      </c>
      <c r="AQ81" s="2487" t="s">
        <v>631</v>
      </c>
      <c r="AS81" s="2488" t="s">
        <v>631</v>
      </c>
      <c r="AU81" s="2489" t="s">
        <v>631</v>
      </c>
      <c r="BE81" s="2437"/>
      <c r="BF81" s="2437"/>
      <c r="BG81" s="2437"/>
      <c r="BH81" s="2437"/>
      <c r="BI81" s="2437"/>
      <c r="BJ81" s="2437"/>
      <c r="BK81" s="2437"/>
      <c r="BL81" s="2437"/>
      <c r="BM81" s="2437"/>
      <c r="BN81" s="2437"/>
      <c r="BO81" s="2437"/>
      <c r="BP81" s="2437"/>
      <c r="BQ81" s="2437"/>
      <c r="BR81" s="2437"/>
      <c r="BS81" s="2437"/>
      <c r="BT81" s="2437"/>
      <c r="BU81" s="2437"/>
      <c r="BV81" s="2437"/>
      <c r="BW81" s="2437"/>
      <c r="BX81" s="2437"/>
      <c r="BY81" s="2437"/>
      <c r="BZ81" s="2437"/>
      <c r="CA81" s="2437"/>
      <c r="CB81" s="2437"/>
      <c r="CC81" s="2437"/>
      <c r="CD81" s="2437"/>
      <c r="CE81" s="2437"/>
      <c r="CF81" s="2437"/>
      <c r="CG81" s="2437"/>
      <c r="CH81" s="2437"/>
      <c r="CI81" s="2437"/>
      <c r="CJ81" s="2437"/>
      <c r="CK81" s="2437"/>
      <c r="CL81" s="2437"/>
      <c r="CM81" s="2437"/>
    </row>
    <row r="82" spans="1:91" ht="44.25">
      <c r="A82" s="1623"/>
      <c r="B82" s="2384" t="s">
        <v>2571</v>
      </c>
      <c r="C82" s="2385" t="s">
        <v>2536</v>
      </c>
      <c r="D82" s="2472" t="s">
        <v>2571</v>
      </c>
      <c r="E82" s="2387" t="s">
        <v>2567</v>
      </c>
      <c r="F82" s="2385" t="s">
        <v>2536</v>
      </c>
      <c r="G82" s="2473" t="s">
        <v>2567</v>
      </c>
      <c r="H82" s="2389" t="s">
        <v>764</v>
      </c>
      <c r="I82" s="2385" t="s">
        <v>2536</v>
      </c>
      <c r="J82" s="2472" t="s">
        <v>764</v>
      </c>
      <c r="K82" s="2389" t="s">
        <v>2569</v>
      </c>
      <c r="L82" s="2385" t="s">
        <v>2536</v>
      </c>
      <c r="M82" s="2474" t="s">
        <v>2569</v>
      </c>
      <c r="N82" s="1623"/>
      <c r="O82" s="2384" t="s">
        <v>2571</v>
      </c>
      <c r="P82" s="2385" t="s">
        <v>2536</v>
      </c>
      <c r="Q82" s="2475" t="s">
        <v>2571</v>
      </c>
      <c r="R82" s="2387" t="s">
        <v>2567</v>
      </c>
      <c r="S82" s="2385" t="s">
        <v>2536</v>
      </c>
      <c r="T82" s="2476" t="s">
        <v>2567</v>
      </c>
      <c r="U82" s="2389" t="s">
        <v>764</v>
      </c>
      <c r="V82" s="2385" t="s">
        <v>2536</v>
      </c>
      <c r="W82" s="2475" t="s">
        <v>764</v>
      </c>
      <c r="X82" s="2389" t="s">
        <v>2569</v>
      </c>
      <c r="Y82" s="2385" t="s">
        <v>2536</v>
      </c>
      <c r="Z82" s="2477" t="s">
        <v>2569</v>
      </c>
      <c r="AA82" s="1623"/>
      <c r="AB82" s="1623"/>
      <c r="AC82" s="1623"/>
      <c r="AG82" s="2508" t="s">
        <v>638</v>
      </c>
      <c r="AI82" s="2491" t="s">
        <v>634</v>
      </c>
      <c r="AJ82" s="2480"/>
      <c r="AK82" s="2484" t="s">
        <v>638</v>
      </c>
      <c r="AM82" s="2485" t="s">
        <v>634</v>
      </c>
      <c r="AO82" s="2480"/>
      <c r="AQ82" s="2487" t="s">
        <v>638</v>
      </c>
      <c r="AS82" s="2488" t="s">
        <v>638</v>
      </c>
      <c r="AU82" s="2489" t="s">
        <v>638</v>
      </c>
      <c r="BE82" s="2437"/>
      <c r="BF82" s="2437"/>
      <c r="BG82" s="2437"/>
      <c r="BH82" s="2437"/>
      <c r="BI82" s="2437"/>
      <c r="BJ82" s="2437"/>
      <c r="BK82" s="2437"/>
      <c r="BL82" s="2437"/>
      <c r="BM82" s="2437"/>
      <c r="BN82" s="2437"/>
      <c r="BO82" s="2437"/>
      <c r="BP82" s="2437"/>
      <c r="BQ82" s="2437"/>
      <c r="BR82" s="2437"/>
      <c r="BS82" s="2437"/>
      <c r="BT82" s="2437"/>
      <c r="BU82" s="2437"/>
      <c r="BV82" s="2437"/>
      <c r="BW82" s="2437"/>
      <c r="BX82" s="2437"/>
      <c r="BY82" s="2437"/>
      <c r="BZ82" s="2437"/>
      <c r="CA82" s="2437"/>
      <c r="CB82" s="2437"/>
      <c r="CC82" s="2437"/>
      <c r="CD82" s="2437"/>
      <c r="CE82" s="2437"/>
      <c r="CF82" s="2437"/>
      <c r="CG82" s="2437"/>
      <c r="CH82" s="2437"/>
      <c r="CI82" s="2437"/>
      <c r="CJ82" s="2437"/>
      <c r="CK82" s="2437"/>
      <c r="CL82" s="2437"/>
      <c r="CM82" s="2437"/>
    </row>
    <row r="83" spans="1:91" ht="44.25">
      <c r="A83" s="1623"/>
      <c r="B83" s="2384" t="s">
        <v>2669</v>
      </c>
      <c r="C83" s="2385" t="s">
        <v>2536</v>
      </c>
      <c r="D83" s="2472" t="s">
        <v>2669</v>
      </c>
      <c r="E83" s="2387" t="s">
        <v>2578</v>
      </c>
      <c r="F83" s="2385" t="s">
        <v>2536</v>
      </c>
      <c r="G83" s="2473" t="s">
        <v>2578</v>
      </c>
      <c r="H83" s="2389" t="s">
        <v>25</v>
      </c>
      <c r="I83" s="2385" t="s">
        <v>2536</v>
      </c>
      <c r="J83" s="2472" t="s">
        <v>25</v>
      </c>
      <c r="K83" s="2389" t="s">
        <v>7</v>
      </c>
      <c r="L83" s="2385" t="s">
        <v>2536</v>
      </c>
      <c r="M83" s="2474" t="s">
        <v>7</v>
      </c>
      <c r="N83" s="1623"/>
      <c r="O83" s="2384" t="s">
        <v>2669</v>
      </c>
      <c r="P83" s="2385" t="s">
        <v>2536</v>
      </c>
      <c r="Q83" s="2475" t="s">
        <v>2669</v>
      </c>
      <c r="R83" s="2387" t="s">
        <v>2578</v>
      </c>
      <c r="S83" s="2385" t="s">
        <v>2536</v>
      </c>
      <c r="T83" s="2476" t="s">
        <v>2578</v>
      </c>
      <c r="U83" s="2389" t="s">
        <v>25</v>
      </c>
      <c r="V83" s="2385" t="s">
        <v>2536</v>
      </c>
      <c r="W83" s="2475" t="s">
        <v>25</v>
      </c>
      <c r="X83" s="2389" t="s">
        <v>7</v>
      </c>
      <c r="Y83" s="2385" t="s">
        <v>2536</v>
      </c>
      <c r="Z83" s="2477" t="s">
        <v>7</v>
      </c>
      <c r="AA83" s="1623"/>
      <c r="AB83" s="1623"/>
      <c r="AC83" s="1623"/>
      <c r="AG83" s="2509" t="s">
        <v>660</v>
      </c>
      <c r="AI83" s="2491" t="s">
        <v>641</v>
      </c>
      <c r="AJ83" s="2480"/>
      <c r="AK83" s="2484" t="s">
        <v>660</v>
      </c>
      <c r="AM83" s="2485" t="s">
        <v>641</v>
      </c>
      <c r="AO83" s="2480"/>
      <c r="AQ83" s="2487" t="s">
        <v>660</v>
      </c>
      <c r="AS83" s="2488" t="s">
        <v>660</v>
      </c>
      <c r="AU83" s="2489" t="s">
        <v>660</v>
      </c>
      <c r="BE83" s="2437"/>
      <c r="BF83" s="2437"/>
      <c r="BG83" s="2437"/>
      <c r="BH83" s="2437"/>
      <c r="BI83" s="2437"/>
      <c r="BJ83" s="2437"/>
      <c r="BK83" s="2437"/>
      <c r="BL83" s="2437"/>
      <c r="BM83" s="2437"/>
      <c r="BN83" s="2437"/>
      <c r="BO83" s="2437"/>
      <c r="BP83" s="2437"/>
      <c r="BQ83" s="2437"/>
      <c r="BR83" s="2437"/>
      <c r="BS83" s="2437"/>
      <c r="BT83" s="2437"/>
      <c r="BU83" s="2437"/>
      <c r="BV83" s="2437"/>
      <c r="BW83" s="2437"/>
      <c r="BX83" s="2437"/>
      <c r="BY83" s="2437"/>
      <c r="BZ83" s="2437"/>
      <c r="CA83" s="2437"/>
      <c r="CB83" s="2437"/>
      <c r="CC83" s="2437"/>
      <c r="CD83" s="2437"/>
      <c r="CE83" s="2437"/>
      <c r="CF83" s="2437"/>
      <c r="CG83" s="2437"/>
      <c r="CH83" s="2437"/>
      <c r="CI83" s="2437"/>
      <c r="CJ83" s="2437"/>
      <c r="CK83" s="2437"/>
      <c r="CL83" s="2437"/>
      <c r="CM83" s="2437"/>
    </row>
    <row r="84" spans="1:91" ht="44.25">
      <c r="A84" s="1623"/>
      <c r="B84" s="2384" t="s">
        <v>2575</v>
      </c>
      <c r="C84" s="2385" t="s">
        <v>2536</v>
      </c>
      <c r="D84" s="2472" t="s">
        <v>2575</v>
      </c>
      <c r="E84" s="2387" t="s">
        <v>2568</v>
      </c>
      <c r="F84" s="2385" t="s">
        <v>2536</v>
      </c>
      <c r="G84" s="2473" t="s">
        <v>2568</v>
      </c>
      <c r="H84" s="2389" t="s">
        <v>2670</v>
      </c>
      <c r="I84" s="2385" t="s">
        <v>2536</v>
      </c>
      <c r="J84" s="2472" t="s">
        <v>2670</v>
      </c>
      <c r="K84" s="2389" t="s">
        <v>2564</v>
      </c>
      <c r="L84" s="2385" t="s">
        <v>2536</v>
      </c>
      <c r="M84" s="2474" t="s">
        <v>2564</v>
      </c>
      <c r="N84" s="1623"/>
      <c r="O84" s="2384" t="s">
        <v>2575</v>
      </c>
      <c r="P84" s="2385" t="s">
        <v>2536</v>
      </c>
      <c r="Q84" s="2475" t="s">
        <v>2575</v>
      </c>
      <c r="R84" s="2387" t="s">
        <v>2568</v>
      </c>
      <c r="S84" s="2385" t="s">
        <v>2536</v>
      </c>
      <c r="T84" s="2476" t="s">
        <v>2568</v>
      </c>
      <c r="U84" s="2389" t="s">
        <v>2670</v>
      </c>
      <c r="V84" s="2385" t="s">
        <v>2536</v>
      </c>
      <c r="W84" s="2475" t="s">
        <v>2670</v>
      </c>
      <c r="X84" s="2389" t="s">
        <v>2564</v>
      </c>
      <c r="Y84" s="2385" t="s">
        <v>2536</v>
      </c>
      <c r="Z84" s="2477" t="s">
        <v>2564</v>
      </c>
      <c r="AA84" s="1623"/>
      <c r="AB84" s="1623"/>
      <c r="AC84" s="1623"/>
      <c r="AG84" s="2510" t="s">
        <v>675</v>
      </c>
      <c r="AI84" s="2491" t="s">
        <v>645</v>
      </c>
      <c r="AJ84" s="2480"/>
      <c r="AK84" s="2484" t="s">
        <v>675</v>
      </c>
      <c r="AM84" s="2485" t="s">
        <v>645</v>
      </c>
      <c r="AO84" s="2480"/>
      <c r="AQ84" s="2487" t="s">
        <v>675</v>
      </c>
      <c r="AS84" s="2488" t="s">
        <v>675</v>
      </c>
      <c r="AU84" s="2489" t="s">
        <v>675</v>
      </c>
    </row>
    <row r="85" spans="1:91" ht="44.25">
      <c r="A85" s="1623"/>
      <c r="B85" s="2384" t="s">
        <v>2577</v>
      </c>
      <c r="C85" s="2385" t="s">
        <v>2536</v>
      </c>
      <c r="D85" s="2472" t="s">
        <v>2577</v>
      </c>
      <c r="E85" s="2387" t="s">
        <v>2579</v>
      </c>
      <c r="F85" s="2385" t="s">
        <v>2536</v>
      </c>
      <c r="G85" s="2473" t="s">
        <v>2579</v>
      </c>
      <c r="H85" s="2389" t="s">
        <v>2671</v>
      </c>
      <c r="I85" s="2385" t="s">
        <v>2536</v>
      </c>
      <c r="J85" s="2472" t="s">
        <v>2671</v>
      </c>
      <c r="K85" s="2389" t="s">
        <v>811</v>
      </c>
      <c r="L85" s="2385" t="s">
        <v>2536</v>
      </c>
      <c r="M85" s="2474" t="s">
        <v>811</v>
      </c>
      <c r="N85" s="1623"/>
      <c r="O85" s="2384" t="s">
        <v>2577</v>
      </c>
      <c r="P85" s="2385" t="s">
        <v>2536</v>
      </c>
      <c r="Q85" s="2475" t="s">
        <v>2577</v>
      </c>
      <c r="R85" s="2387" t="s">
        <v>2579</v>
      </c>
      <c r="S85" s="2385" t="s">
        <v>2536</v>
      </c>
      <c r="T85" s="2476" t="s">
        <v>2579</v>
      </c>
      <c r="U85" s="2389" t="s">
        <v>2671</v>
      </c>
      <c r="V85" s="2385" t="s">
        <v>2536</v>
      </c>
      <c r="W85" s="2475" t="s">
        <v>2671</v>
      </c>
      <c r="X85" s="2389" t="s">
        <v>811</v>
      </c>
      <c r="Y85" s="2385" t="s">
        <v>2536</v>
      </c>
      <c r="Z85" s="2477" t="s">
        <v>811</v>
      </c>
      <c r="AA85" s="1623"/>
      <c r="AB85" s="1623"/>
      <c r="AC85" s="1623"/>
      <c r="AG85" s="2511" t="s">
        <v>682</v>
      </c>
      <c r="AI85" s="2491" t="s">
        <v>650</v>
      </c>
      <c r="AJ85" s="2480"/>
      <c r="AK85" s="2484" t="s">
        <v>682</v>
      </c>
      <c r="AM85" s="2485" t="s">
        <v>650</v>
      </c>
      <c r="AO85" s="2480"/>
      <c r="AQ85" s="2487" t="s">
        <v>682</v>
      </c>
      <c r="AS85" s="2488" t="s">
        <v>682</v>
      </c>
      <c r="AU85" s="2489" t="s">
        <v>682</v>
      </c>
    </row>
    <row r="86" spans="1:91" s="807" customFormat="1" ht="44.25">
      <c r="A86" s="1623"/>
      <c r="B86" s="2384" t="s">
        <v>2673</v>
      </c>
      <c r="C86" s="2385" t="s">
        <v>2536</v>
      </c>
      <c r="D86" s="2472" t="s">
        <v>2673</v>
      </c>
      <c r="E86" s="2387" t="s">
        <v>2566</v>
      </c>
      <c r="F86" s="2385" t="s">
        <v>2536</v>
      </c>
      <c r="G86" s="2473" t="s">
        <v>2566</v>
      </c>
      <c r="H86" s="2389" t="s">
        <v>2574</v>
      </c>
      <c r="I86" s="2385" t="s">
        <v>2536</v>
      </c>
      <c r="J86" s="2472" t="s">
        <v>2574</v>
      </c>
      <c r="K86" s="2389" t="s">
        <v>2674</v>
      </c>
      <c r="L86" s="2385" t="s">
        <v>2536</v>
      </c>
      <c r="M86" s="2474" t="s">
        <v>2674</v>
      </c>
      <c r="N86" s="1623"/>
      <c r="O86" s="2384" t="s">
        <v>2673</v>
      </c>
      <c r="P86" s="2385" t="s">
        <v>2536</v>
      </c>
      <c r="Q86" s="2475" t="s">
        <v>2673</v>
      </c>
      <c r="R86" s="2387" t="s">
        <v>2566</v>
      </c>
      <c r="S86" s="2385" t="s">
        <v>2536</v>
      </c>
      <c r="T86" s="2476" t="s">
        <v>2566</v>
      </c>
      <c r="U86" s="2389" t="s">
        <v>2574</v>
      </c>
      <c r="V86" s="2385" t="s">
        <v>2536</v>
      </c>
      <c r="W86" s="2475" t="s">
        <v>2574</v>
      </c>
      <c r="X86" s="2389" t="s">
        <v>2674</v>
      </c>
      <c r="Y86" s="2385" t="s">
        <v>2536</v>
      </c>
      <c r="Z86" s="2477" t="s">
        <v>2674</v>
      </c>
      <c r="AA86" s="1623"/>
      <c r="AB86" s="1623"/>
      <c r="AC86" s="1623"/>
      <c r="AG86" s="2512" t="s">
        <v>687</v>
      </c>
      <c r="AI86" s="2491" t="s">
        <v>658</v>
      </c>
      <c r="AJ86" s="2480"/>
      <c r="AK86" s="2484" t="s">
        <v>687</v>
      </c>
      <c r="AM86" s="2485" t="s">
        <v>658</v>
      </c>
      <c r="AO86" s="2480"/>
      <c r="AQ86" s="2487" t="s">
        <v>687</v>
      </c>
      <c r="AS86" s="2488" t="s">
        <v>687</v>
      </c>
      <c r="AU86" s="2489" t="s">
        <v>687</v>
      </c>
    </row>
    <row r="87" spans="1:91" s="807" customFormat="1" ht="44.25">
      <c r="A87" s="1623"/>
      <c r="B87" s="2384" t="s">
        <v>2675</v>
      </c>
      <c r="C87" s="2385" t="s">
        <v>2536</v>
      </c>
      <c r="D87" s="2472" t="s">
        <v>2675</v>
      </c>
      <c r="E87" s="2387" t="s">
        <v>2580</v>
      </c>
      <c r="F87" s="2385" t="s">
        <v>2536</v>
      </c>
      <c r="G87" s="2473" t="s">
        <v>2580</v>
      </c>
      <c r="H87" s="2389" t="s">
        <v>2676</v>
      </c>
      <c r="I87" s="2385" t="s">
        <v>2536</v>
      </c>
      <c r="J87" s="2472" t="s">
        <v>2676</v>
      </c>
      <c r="K87" s="2389" t="s">
        <v>8</v>
      </c>
      <c r="L87" s="2385" t="s">
        <v>2536</v>
      </c>
      <c r="M87" s="2474" t="s">
        <v>8</v>
      </c>
      <c r="N87" s="1623"/>
      <c r="O87" s="2384" t="s">
        <v>2675</v>
      </c>
      <c r="P87" s="2385" t="s">
        <v>2536</v>
      </c>
      <c r="Q87" s="2475" t="s">
        <v>2675</v>
      </c>
      <c r="R87" s="2387" t="s">
        <v>2580</v>
      </c>
      <c r="S87" s="2385" t="s">
        <v>2536</v>
      </c>
      <c r="T87" s="2476" t="s">
        <v>2580</v>
      </c>
      <c r="U87" s="2389" t="s">
        <v>2676</v>
      </c>
      <c r="V87" s="2385" t="s">
        <v>2536</v>
      </c>
      <c r="W87" s="2475" t="s">
        <v>2676</v>
      </c>
      <c r="X87" s="2389" t="s">
        <v>8</v>
      </c>
      <c r="Y87" s="2385" t="s">
        <v>2536</v>
      </c>
      <c r="Z87" s="2477" t="s">
        <v>8</v>
      </c>
      <c r="AA87" s="1623"/>
      <c r="AB87" s="1623"/>
      <c r="AC87" s="1623"/>
      <c r="AG87" s="2513" t="s">
        <v>692</v>
      </c>
      <c r="AI87" s="2491" t="s">
        <v>664</v>
      </c>
      <c r="AJ87" s="2480"/>
      <c r="AK87" s="2484" t="s">
        <v>692</v>
      </c>
      <c r="AM87" s="2485" t="s">
        <v>664</v>
      </c>
      <c r="AO87" s="2480"/>
      <c r="AQ87" s="2487" t="s">
        <v>692</v>
      </c>
      <c r="AS87" s="2488" t="s">
        <v>692</v>
      </c>
      <c r="AU87" s="2489" t="s">
        <v>692</v>
      </c>
    </row>
    <row r="88" spans="1:91" s="807" customFormat="1" ht="44.25">
      <c r="A88" s="1623"/>
      <c r="B88" s="2384"/>
      <c r="C88" s="2385" t="s">
        <v>2536</v>
      </c>
      <c r="D88" s="2472"/>
      <c r="E88" s="2387" t="s">
        <v>2570</v>
      </c>
      <c r="F88" s="2385" t="s">
        <v>2536</v>
      </c>
      <c r="G88" s="2473" t="s">
        <v>2570</v>
      </c>
      <c r="H88" s="2389" t="s">
        <v>2573</v>
      </c>
      <c r="I88" s="2385" t="s">
        <v>2536</v>
      </c>
      <c r="J88" s="2472" t="s">
        <v>2573</v>
      </c>
      <c r="K88" s="2389"/>
      <c r="L88" s="2385" t="s">
        <v>2536</v>
      </c>
      <c r="M88" s="2474"/>
      <c r="N88" s="1623"/>
      <c r="O88" s="2384"/>
      <c r="P88" s="2385" t="s">
        <v>2536</v>
      </c>
      <c r="Q88" s="2475"/>
      <c r="R88" s="2387" t="s">
        <v>2570</v>
      </c>
      <c r="S88" s="2385" t="s">
        <v>2536</v>
      </c>
      <c r="T88" s="2476" t="s">
        <v>2570</v>
      </c>
      <c r="U88" s="2389" t="s">
        <v>2573</v>
      </c>
      <c r="V88" s="2385" t="s">
        <v>2536</v>
      </c>
      <c r="W88" s="2475" t="s">
        <v>2573</v>
      </c>
      <c r="X88" s="2389"/>
      <c r="Y88" s="2385" t="s">
        <v>2536</v>
      </c>
      <c r="Z88" s="2477"/>
      <c r="AA88" s="1623"/>
      <c r="AB88" s="1623"/>
      <c r="AC88" s="1623"/>
      <c r="AG88" s="2514" t="s">
        <v>700</v>
      </c>
      <c r="AI88" s="2491" t="s">
        <v>670</v>
      </c>
      <c r="AJ88" s="2480"/>
      <c r="AK88" s="2484" t="s">
        <v>700</v>
      </c>
      <c r="AM88" s="2485" t="s">
        <v>670</v>
      </c>
      <c r="AO88" s="2480"/>
      <c r="AQ88" s="2487" t="s">
        <v>700</v>
      </c>
      <c r="AS88" s="2488" t="s">
        <v>700</v>
      </c>
      <c r="AU88" s="2489" t="s">
        <v>700</v>
      </c>
    </row>
    <row r="89" spans="1:91" s="807" customFormat="1" ht="18.75">
      <c r="A89" s="2515"/>
      <c r="B89" s="2516"/>
      <c r="C89" s="2517"/>
      <c r="D89" s="2517"/>
      <c r="E89" s="2517"/>
      <c r="F89" s="2517"/>
      <c r="G89" s="2517"/>
      <c r="H89" s="2517"/>
      <c r="I89" s="2517"/>
      <c r="J89" s="2517"/>
      <c r="K89" s="2517"/>
      <c r="L89" s="2517"/>
      <c r="M89" s="2518"/>
      <c r="N89" s="2519"/>
      <c r="O89" s="2516"/>
      <c r="P89" s="2517"/>
      <c r="Q89" s="2517"/>
      <c r="R89" s="2517"/>
      <c r="S89" s="2517"/>
      <c r="T89" s="2517"/>
      <c r="U89" s="2517"/>
      <c r="V89" s="2517"/>
      <c r="W89" s="2517"/>
      <c r="X89" s="2517"/>
      <c r="Y89" s="2517"/>
      <c r="Z89" s="2518"/>
      <c r="AA89" s="2519"/>
      <c r="AB89" s="2515"/>
      <c r="AC89" s="2515"/>
      <c r="AG89" s="2520" t="s">
        <v>704</v>
      </c>
      <c r="AI89" s="2491" t="s">
        <v>677</v>
      </c>
      <c r="AJ89" s="2480"/>
      <c r="AK89" s="2484" t="s">
        <v>704</v>
      </c>
      <c r="AM89" s="2485" t="s">
        <v>677</v>
      </c>
      <c r="AO89" s="2480"/>
      <c r="AQ89" s="2487" t="s">
        <v>704</v>
      </c>
      <c r="AS89" s="2488" t="s">
        <v>704</v>
      </c>
      <c r="AU89" s="2489" t="s">
        <v>704</v>
      </c>
    </row>
    <row r="90" spans="1:91" s="807" customFormat="1" ht="18.7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G90" s="2521" t="s">
        <v>707</v>
      </c>
      <c r="AI90" s="2491" t="s">
        <v>684</v>
      </c>
      <c r="AJ90" s="2480"/>
      <c r="AK90" s="2484" t="s">
        <v>707</v>
      </c>
      <c r="AM90" s="2485" t="s">
        <v>684</v>
      </c>
      <c r="AO90" s="2480"/>
      <c r="AQ90" s="2487" t="s">
        <v>707</v>
      </c>
      <c r="AS90" s="2488" t="s">
        <v>707</v>
      </c>
      <c r="AU90" s="2489" t="s">
        <v>707</v>
      </c>
    </row>
    <row r="91" spans="1:91" s="807" customFormat="1" ht="18.7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G91" s="2521" t="s">
        <v>711</v>
      </c>
      <c r="AI91" s="2491" t="s">
        <v>2709</v>
      </c>
      <c r="AJ91" s="2480"/>
      <c r="AK91" s="2484" t="s">
        <v>711</v>
      </c>
      <c r="AM91" s="2522"/>
      <c r="AO91" s="2480"/>
      <c r="AQ91" s="2487" t="s">
        <v>711</v>
      </c>
      <c r="AS91" s="2488" t="s">
        <v>711</v>
      </c>
      <c r="AU91" s="2489" t="s">
        <v>711</v>
      </c>
    </row>
    <row r="92" spans="1:91" s="807" customFormat="1" ht="30">
      <c r="A92" s="89"/>
      <c r="B92" s="2360" t="s">
        <v>2532</v>
      </c>
      <c r="C92" s="2361"/>
      <c r="D92" s="2362" t="s">
        <v>2533</v>
      </c>
      <c r="E92" s="2523" t="s">
        <v>2710</v>
      </c>
      <c r="F92" s="2524"/>
      <c r="G92" s="2524"/>
      <c r="H92" s="2524"/>
      <c r="I92" s="2524"/>
      <c r="J92" s="2524"/>
      <c r="K92" s="2524"/>
      <c r="L92" s="2524"/>
      <c r="M92" s="2525"/>
      <c r="N92" s="89"/>
      <c r="O92" s="2360" t="s">
        <v>2532</v>
      </c>
      <c r="P92" s="2361"/>
      <c r="Q92" s="2362" t="s">
        <v>2533</v>
      </c>
      <c r="R92" s="2363" t="s">
        <v>2711</v>
      </c>
      <c r="S92" s="2364"/>
      <c r="T92" s="2364"/>
      <c r="U92" s="2364"/>
      <c r="V92" s="2364"/>
      <c r="W92" s="2364"/>
      <c r="X92" s="2364"/>
      <c r="Y92" s="2364"/>
      <c r="Z92" s="2365"/>
      <c r="AA92" s="89"/>
      <c r="AB92" s="89"/>
      <c r="AC92" s="89"/>
    </row>
    <row r="93" spans="1:91" s="807" customFormat="1" ht="30">
      <c r="A93" s="89"/>
      <c r="B93" s="2369" t="s">
        <v>2538</v>
      </c>
      <c r="C93" s="2370" t="s">
        <v>2536</v>
      </c>
      <c r="D93" s="2526" t="str">
        <f>B93</f>
        <v>Aa</v>
      </c>
      <c r="E93" s="2527" t="s">
        <v>2712</v>
      </c>
      <c r="F93" s="2528"/>
      <c r="G93" s="2529"/>
      <c r="H93" s="2529"/>
      <c r="I93" s="2529"/>
      <c r="J93" s="2529"/>
      <c r="K93" s="2529"/>
      <c r="L93" s="2529"/>
      <c r="M93" s="2530"/>
      <c r="N93" s="89"/>
      <c r="O93" s="2369" t="s">
        <v>2538</v>
      </c>
      <c r="P93" s="2370" t="s">
        <v>2536</v>
      </c>
      <c r="Q93" s="2531" t="str">
        <f>O93</f>
        <v>Aa</v>
      </c>
      <c r="R93" s="2468" t="s">
        <v>2537</v>
      </c>
      <c r="S93" s="2528"/>
      <c r="T93" s="2529"/>
      <c r="U93" s="2529"/>
      <c r="V93" s="2529"/>
      <c r="W93" s="2529"/>
      <c r="X93" s="2529"/>
      <c r="Y93" s="2529"/>
      <c r="Z93" s="2530"/>
      <c r="AA93" s="89"/>
      <c r="AB93" s="89"/>
      <c r="AC93" s="89"/>
    </row>
    <row r="94" spans="1:91" s="807" customFormat="1">
      <c r="A94" s="89"/>
      <c r="B94" s="2378"/>
      <c r="C94" s="89"/>
      <c r="D94" s="89"/>
      <c r="E94" s="89"/>
      <c r="F94" s="89"/>
      <c r="G94" s="89"/>
      <c r="H94" s="89"/>
      <c r="I94" s="89"/>
      <c r="J94" s="89"/>
      <c r="K94" s="89"/>
      <c r="L94" s="89"/>
      <c r="M94" s="2379"/>
      <c r="N94" s="89"/>
      <c r="O94" s="2378"/>
      <c r="P94" s="89"/>
      <c r="Q94" s="89"/>
      <c r="R94" s="89"/>
      <c r="S94" s="89"/>
      <c r="T94" s="89"/>
      <c r="U94" s="89"/>
      <c r="V94" s="89"/>
      <c r="W94" s="89"/>
      <c r="X94" s="89"/>
      <c r="Y94" s="89"/>
      <c r="Z94" s="2379"/>
      <c r="AA94" s="89"/>
      <c r="AB94" s="89"/>
      <c r="AC94" s="89"/>
    </row>
    <row r="95" spans="1:91" s="807" customFormat="1">
      <c r="A95" s="89"/>
      <c r="B95" s="2382" t="s">
        <v>2540</v>
      </c>
      <c r="C95" s="3842" t="s">
        <v>2541</v>
      </c>
      <c r="D95" s="3843"/>
      <c r="E95" s="2383" t="s">
        <v>2542</v>
      </c>
      <c r="F95" s="3842" t="s">
        <v>2541</v>
      </c>
      <c r="G95" s="3843"/>
      <c r="H95" s="2383" t="s">
        <v>2543</v>
      </c>
      <c r="I95" s="3842" t="s">
        <v>2541</v>
      </c>
      <c r="J95" s="3843"/>
      <c r="K95" s="2383" t="s">
        <v>2544</v>
      </c>
      <c r="L95" s="3842" t="s">
        <v>2541</v>
      </c>
      <c r="M95" s="3844"/>
      <c r="N95" s="89"/>
      <c r="O95" s="2382" t="s">
        <v>2540</v>
      </c>
      <c r="P95" s="3824" t="s">
        <v>2541</v>
      </c>
      <c r="Q95" s="3825"/>
      <c r="R95" s="2383" t="s">
        <v>2542</v>
      </c>
      <c r="S95" s="3824" t="s">
        <v>2541</v>
      </c>
      <c r="T95" s="3825"/>
      <c r="U95" s="2383" t="s">
        <v>2543</v>
      </c>
      <c r="V95" s="3824" t="s">
        <v>2541</v>
      </c>
      <c r="W95" s="3825"/>
      <c r="X95" s="2383" t="s">
        <v>2544</v>
      </c>
      <c r="Y95" s="3824" t="s">
        <v>2541</v>
      </c>
      <c r="Z95" s="3826"/>
      <c r="AA95" s="89"/>
      <c r="AB95" s="89"/>
      <c r="AC95" s="89"/>
    </row>
    <row r="96" spans="1:91" s="807" customFormat="1" ht="44.25">
      <c r="A96" s="1623"/>
      <c r="B96" s="2384" t="s">
        <v>10</v>
      </c>
      <c r="C96" s="2385" t="s">
        <v>2536</v>
      </c>
      <c r="D96" s="2532" t="s">
        <v>10</v>
      </c>
      <c r="E96" s="2387" t="s">
        <v>2545</v>
      </c>
      <c r="F96" s="2385" t="s">
        <v>2536</v>
      </c>
      <c r="G96" s="2533" t="s">
        <v>2545</v>
      </c>
      <c r="H96" s="2389">
        <v>1</v>
      </c>
      <c r="I96" s="2385" t="s">
        <v>2536</v>
      </c>
      <c r="J96" s="2532">
        <v>1</v>
      </c>
      <c r="K96" s="2389">
        <v>27</v>
      </c>
      <c r="L96" s="2385" t="s">
        <v>2536</v>
      </c>
      <c r="M96" s="2534">
        <v>27</v>
      </c>
      <c r="N96" s="1623"/>
      <c r="O96" s="2384" t="s">
        <v>10</v>
      </c>
      <c r="P96" s="2385" t="s">
        <v>2536</v>
      </c>
      <c r="Q96" s="2535" t="s">
        <v>10</v>
      </c>
      <c r="R96" s="2387" t="s">
        <v>2545</v>
      </c>
      <c r="S96" s="2385" t="s">
        <v>2536</v>
      </c>
      <c r="T96" s="2536" t="s">
        <v>2545</v>
      </c>
      <c r="U96" s="2389">
        <v>1</v>
      </c>
      <c r="V96" s="2385" t="s">
        <v>2536</v>
      </c>
      <c r="W96" s="2535">
        <v>1</v>
      </c>
      <c r="X96" s="2389">
        <v>27</v>
      </c>
      <c r="Y96" s="2385" t="s">
        <v>2536</v>
      </c>
      <c r="Z96" s="2537">
        <v>27</v>
      </c>
      <c r="AA96" s="1623"/>
      <c r="AB96" s="1623"/>
      <c r="AC96" s="1623"/>
    </row>
    <row r="97" spans="1:29" s="807" customFormat="1" ht="44.25">
      <c r="A97" s="1623"/>
      <c r="B97" s="2384" t="s">
        <v>486</v>
      </c>
      <c r="C97" s="2385" t="s">
        <v>2536</v>
      </c>
      <c r="D97" s="2532" t="s">
        <v>486</v>
      </c>
      <c r="E97" s="2387" t="s">
        <v>2562</v>
      </c>
      <c r="F97" s="2385" t="s">
        <v>2536</v>
      </c>
      <c r="G97" s="2533" t="s">
        <v>2562</v>
      </c>
      <c r="H97" s="2389">
        <v>2</v>
      </c>
      <c r="I97" s="2385" t="s">
        <v>2536</v>
      </c>
      <c r="J97" s="2532">
        <v>2</v>
      </c>
      <c r="K97" s="2389">
        <v>28</v>
      </c>
      <c r="L97" s="2385" t="s">
        <v>2536</v>
      </c>
      <c r="M97" s="2534">
        <v>28</v>
      </c>
      <c r="N97" s="1623"/>
      <c r="O97" s="2384" t="s">
        <v>486</v>
      </c>
      <c r="P97" s="2385" t="s">
        <v>2536</v>
      </c>
      <c r="Q97" s="2535" t="s">
        <v>486</v>
      </c>
      <c r="R97" s="2387" t="s">
        <v>2562</v>
      </c>
      <c r="S97" s="2385" t="s">
        <v>2536</v>
      </c>
      <c r="T97" s="2536" t="s">
        <v>2562</v>
      </c>
      <c r="U97" s="2389">
        <v>2</v>
      </c>
      <c r="V97" s="2385" t="s">
        <v>2536</v>
      </c>
      <c r="W97" s="2535">
        <v>2</v>
      </c>
      <c r="X97" s="2389">
        <v>28</v>
      </c>
      <c r="Y97" s="2385" t="s">
        <v>2536</v>
      </c>
      <c r="Z97" s="2537">
        <v>28</v>
      </c>
      <c r="AA97" s="1623"/>
      <c r="AB97" s="1623"/>
      <c r="AC97" s="1623"/>
    </row>
    <row r="98" spans="1:29" s="807" customFormat="1" ht="44.25">
      <c r="A98" s="1623"/>
      <c r="B98" s="2384" t="s">
        <v>545</v>
      </c>
      <c r="C98" s="2385" t="s">
        <v>2536</v>
      </c>
      <c r="D98" s="2532" t="s">
        <v>545</v>
      </c>
      <c r="E98" s="2387" t="s">
        <v>2581</v>
      </c>
      <c r="F98" s="2385" t="s">
        <v>2536</v>
      </c>
      <c r="G98" s="2533" t="s">
        <v>2581</v>
      </c>
      <c r="H98" s="2389">
        <v>3</v>
      </c>
      <c r="I98" s="2385" t="s">
        <v>2536</v>
      </c>
      <c r="J98" s="2532">
        <v>3</v>
      </c>
      <c r="K98" s="2389">
        <v>29</v>
      </c>
      <c r="L98" s="2385" t="s">
        <v>2536</v>
      </c>
      <c r="M98" s="2534">
        <v>29</v>
      </c>
      <c r="N98" s="1623"/>
      <c r="O98" s="2384" t="s">
        <v>545</v>
      </c>
      <c r="P98" s="2385" t="s">
        <v>2536</v>
      </c>
      <c r="Q98" s="2535" t="s">
        <v>545</v>
      </c>
      <c r="R98" s="2387" t="s">
        <v>2581</v>
      </c>
      <c r="S98" s="2385" t="s">
        <v>2536</v>
      </c>
      <c r="T98" s="2536" t="s">
        <v>2581</v>
      </c>
      <c r="U98" s="2389">
        <v>3</v>
      </c>
      <c r="V98" s="2385" t="s">
        <v>2536</v>
      </c>
      <c r="W98" s="2535">
        <v>3</v>
      </c>
      <c r="X98" s="2389">
        <v>29</v>
      </c>
      <c r="Y98" s="2385" t="s">
        <v>2536</v>
      </c>
      <c r="Z98" s="2537">
        <v>29</v>
      </c>
      <c r="AA98" s="1623"/>
      <c r="AB98" s="1623"/>
      <c r="AC98" s="1623"/>
    </row>
    <row r="99" spans="1:29" s="807" customFormat="1" ht="44.25">
      <c r="A99" s="1623"/>
      <c r="B99" s="2384" t="s">
        <v>418</v>
      </c>
      <c r="C99" s="2385" t="s">
        <v>2536</v>
      </c>
      <c r="D99" s="2532" t="s">
        <v>418</v>
      </c>
      <c r="E99" s="2387" t="s">
        <v>2589</v>
      </c>
      <c r="F99" s="2385" t="s">
        <v>2536</v>
      </c>
      <c r="G99" s="2533" t="s">
        <v>2589</v>
      </c>
      <c r="H99" s="2389">
        <v>4</v>
      </c>
      <c r="I99" s="2385" t="s">
        <v>2536</v>
      </c>
      <c r="J99" s="2532">
        <v>4</v>
      </c>
      <c r="K99" s="2389">
        <v>30</v>
      </c>
      <c r="L99" s="2385" t="s">
        <v>2536</v>
      </c>
      <c r="M99" s="2534">
        <v>30</v>
      </c>
      <c r="N99" s="1623"/>
      <c r="O99" s="2384" t="s">
        <v>418</v>
      </c>
      <c r="P99" s="2385" t="s">
        <v>2536</v>
      </c>
      <c r="Q99" s="2535" t="s">
        <v>418</v>
      </c>
      <c r="R99" s="2387" t="s">
        <v>2589</v>
      </c>
      <c r="S99" s="2385" t="s">
        <v>2536</v>
      </c>
      <c r="T99" s="2536" t="s">
        <v>2589</v>
      </c>
      <c r="U99" s="2389">
        <v>4</v>
      </c>
      <c r="V99" s="2385" t="s">
        <v>2536</v>
      </c>
      <c r="W99" s="2535">
        <v>4</v>
      </c>
      <c r="X99" s="2389">
        <v>30</v>
      </c>
      <c r="Y99" s="2385" t="s">
        <v>2536</v>
      </c>
      <c r="Z99" s="2537">
        <v>30</v>
      </c>
      <c r="AA99" s="1623"/>
      <c r="AB99" s="1623"/>
      <c r="AC99" s="1623"/>
    </row>
    <row r="100" spans="1:29" s="807" customFormat="1" ht="44.25">
      <c r="A100" s="1623"/>
      <c r="B100" s="2384" t="s">
        <v>416</v>
      </c>
      <c r="C100" s="2385" t="s">
        <v>2536</v>
      </c>
      <c r="D100" s="2532" t="s">
        <v>416</v>
      </c>
      <c r="E100" s="2387" t="s">
        <v>2591</v>
      </c>
      <c r="F100" s="2385" t="s">
        <v>2536</v>
      </c>
      <c r="G100" s="2533" t="s">
        <v>2591</v>
      </c>
      <c r="H100" s="2389">
        <v>5</v>
      </c>
      <c r="I100" s="2385" t="s">
        <v>2536</v>
      </c>
      <c r="J100" s="2532">
        <v>5</v>
      </c>
      <c r="K100" s="2389">
        <v>31</v>
      </c>
      <c r="L100" s="2385" t="s">
        <v>2536</v>
      </c>
      <c r="M100" s="2534">
        <v>31</v>
      </c>
      <c r="N100" s="1623"/>
      <c r="O100" s="2384" t="s">
        <v>416</v>
      </c>
      <c r="P100" s="2385" t="s">
        <v>2536</v>
      </c>
      <c r="Q100" s="2535" t="s">
        <v>416</v>
      </c>
      <c r="R100" s="2387" t="s">
        <v>2591</v>
      </c>
      <c r="S100" s="2385" t="s">
        <v>2536</v>
      </c>
      <c r="T100" s="2536" t="s">
        <v>2591</v>
      </c>
      <c r="U100" s="2389">
        <v>5</v>
      </c>
      <c r="V100" s="2385" t="s">
        <v>2536</v>
      </c>
      <c r="W100" s="2535">
        <v>5</v>
      </c>
      <c r="X100" s="2389">
        <v>31</v>
      </c>
      <c r="Y100" s="2385" t="s">
        <v>2536</v>
      </c>
      <c r="Z100" s="2537">
        <v>31</v>
      </c>
      <c r="AA100" s="1623"/>
      <c r="AB100" s="1623"/>
      <c r="AC100" s="1623"/>
    </row>
    <row r="101" spans="1:29" s="807" customFormat="1" ht="44.25">
      <c r="A101" s="1623"/>
      <c r="B101" s="2384" t="s">
        <v>11</v>
      </c>
      <c r="C101" s="2385" t="s">
        <v>2536</v>
      </c>
      <c r="D101" s="2532" t="s">
        <v>11</v>
      </c>
      <c r="E101" s="2387" t="s">
        <v>2592</v>
      </c>
      <c r="F101" s="2385" t="s">
        <v>2536</v>
      </c>
      <c r="G101" s="2533" t="s">
        <v>2592</v>
      </c>
      <c r="H101" s="2389">
        <v>6</v>
      </c>
      <c r="I101" s="2385" t="s">
        <v>2536</v>
      </c>
      <c r="J101" s="2532">
        <v>6</v>
      </c>
      <c r="K101" s="2389">
        <v>32</v>
      </c>
      <c r="L101" s="2385" t="s">
        <v>2536</v>
      </c>
      <c r="M101" s="2534">
        <v>32</v>
      </c>
      <c r="N101" s="1623"/>
      <c r="O101" s="2384" t="s">
        <v>11</v>
      </c>
      <c r="P101" s="2385" t="s">
        <v>2536</v>
      </c>
      <c r="Q101" s="2535" t="s">
        <v>11</v>
      </c>
      <c r="R101" s="2387" t="s">
        <v>2592</v>
      </c>
      <c r="S101" s="2385" t="s">
        <v>2536</v>
      </c>
      <c r="T101" s="2536" t="s">
        <v>2592</v>
      </c>
      <c r="U101" s="2389">
        <v>6</v>
      </c>
      <c r="V101" s="2385" t="s">
        <v>2536</v>
      </c>
      <c r="W101" s="2535">
        <v>6</v>
      </c>
      <c r="X101" s="2389">
        <v>32</v>
      </c>
      <c r="Y101" s="2385" t="s">
        <v>2536</v>
      </c>
      <c r="Z101" s="2537">
        <v>32</v>
      </c>
      <c r="AA101" s="1623"/>
      <c r="AB101" s="1623"/>
      <c r="AC101" s="1623"/>
    </row>
    <row r="102" spans="1:29" s="807" customFormat="1" ht="44.25">
      <c r="A102" s="1623"/>
      <c r="B102" s="2384" t="s">
        <v>523</v>
      </c>
      <c r="C102" s="2385" t="s">
        <v>2536</v>
      </c>
      <c r="D102" s="2532" t="s">
        <v>523</v>
      </c>
      <c r="E102" s="2387" t="s">
        <v>1432</v>
      </c>
      <c r="F102" s="2385" t="s">
        <v>2536</v>
      </c>
      <c r="G102" s="2533" t="s">
        <v>1432</v>
      </c>
      <c r="H102" s="2389">
        <v>7</v>
      </c>
      <c r="I102" s="2385" t="s">
        <v>2536</v>
      </c>
      <c r="J102" s="2532">
        <v>7</v>
      </c>
      <c r="K102" s="2389">
        <v>33</v>
      </c>
      <c r="L102" s="2385" t="s">
        <v>2536</v>
      </c>
      <c r="M102" s="2534">
        <v>33</v>
      </c>
      <c r="N102" s="1623"/>
      <c r="O102" s="2384" t="s">
        <v>523</v>
      </c>
      <c r="P102" s="2385" t="s">
        <v>2536</v>
      </c>
      <c r="Q102" s="2535" t="s">
        <v>523</v>
      </c>
      <c r="R102" s="2387" t="s">
        <v>1432</v>
      </c>
      <c r="S102" s="2385" t="s">
        <v>2536</v>
      </c>
      <c r="T102" s="2536" t="s">
        <v>1432</v>
      </c>
      <c r="U102" s="2389">
        <v>7</v>
      </c>
      <c r="V102" s="2385" t="s">
        <v>2536</v>
      </c>
      <c r="W102" s="2535">
        <v>7</v>
      </c>
      <c r="X102" s="2389">
        <v>33</v>
      </c>
      <c r="Y102" s="2385" t="s">
        <v>2536</v>
      </c>
      <c r="Z102" s="2537">
        <v>33</v>
      </c>
      <c r="AA102" s="1623"/>
      <c r="AB102" s="1623"/>
      <c r="AC102" s="1623"/>
    </row>
    <row r="103" spans="1:29" s="807" customFormat="1" ht="44.25">
      <c r="A103" s="1623"/>
      <c r="B103" s="2384" t="s">
        <v>419</v>
      </c>
      <c r="C103" s="2385" t="s">
        <v>2536</v>
      </c>
      <c r="D103" s="2532" t="s">
        <v>419</v>
      </c>
      <c r="E103" s="2387" t="s">
        <v>2595</v>
      </c>
      <c r="F103" s="2385" t="s">
        <v>2536</v>
      </c>
      <c r="G103" s="2533" t="s">
        <v>2595</v>
      </c>
      <c r="H103" s="2389">
        <v>8</v>
      </c>
      <c r="I103" s="2385" t="s">
        <v>2536</v>
      </c>
      <c r="J103" s="2532">
        <v>8</v>
      </c>
      <c r="K103" s="2389">
        <v>34</v>
      </c>
      <c r="L103" s="2385" t="s">
        <v>2536</v>
      </c>
      <c r="M103" s="2534">
        <v>34</v>
      </c>
      <c r="N103" s="1623"/>
      <c r="O103" s="2384" t="s">
        <v>419</v>
      </c>
      <c r="P103" s="2385" t="s">
        <v>2536</v>
      </c>
      <c r="Q103" s="2535" t="s">
        <v>419</v>
      </c>
      <c r="R103" s="2387" t="s">
        <v>2595</v>
      </c>
      <c r="S103" s="2385" t="s">
        <v>2536</v>
      </c>
      <c r="T103" s="2536" t="s">
        <v>2595</v>
      </c>
      <c r="U103" s="2389">
        <v>8</v>
      </c>
      <c r="V103" s="2385" t="s">
        <v>2536</v>
      </c>
      <c r="W103" s="2535">
        <v>8</v>
      </c>
      <c r="X103" s="2389">
        <v>34</v>
      </c>
      <c r="Y103" s="2385" t="s">
        <v>2536</v>
      </c>
      <c r="Z103" s="2537">
        <v>34</v>
      </c>
      <c r="AA103" s="1623"/>
      <c r="AB103" s="1623"/>
      <c r="AC103" s="1623"/>
    </row>
    <row r="104" spans="1:29" s="807" customFormat="1" ht="44.25">
      <c r="A104" s="1623"/>
      <c r="B104" s="2384" t="s">
        <v>473</v>
      </c>
      <c r="C104" s="2385" t="s">
        <v>2536</v>
      </c>
      <c r="D104" s="2532" t="s">
        <v>473</v>
      </c>
      <c r="E104" s="2387" t="s">
        <v>2596</v>
      </c>
      <c r="F104" s="2385" t="s">
        <v>2536</v>
      </c>
      <c r="G104" s="2533" t="s">
        <v>2596</v>
      </c>
      <c r="H104" s="2389">
        <v>9</v>
      </c>
      <c r="I104" s="2385" t="s">
        <v>2536</v>
      </c>
      <c r="J104" s="2532">
        <v>9</v>
      </c>
      <c r="K104" s="2389">
        <v>35</v>
      </c>
      <c r="L104" s="2385" t="s">
        <v>2536</v>
      </c>
      <c r="M104" s="2534">
        <v>35</v>
      </c>
      <c r="N104" s="1623"/>
      <c r="O104" s="2384" t="s">
        <v>473</v>
      </c>
      <c r="P104" s="2385" t="s">
        <v>2536</v>
      </c>
      <c r="Q104" s="2535" t="s">
        <v>473</v>
      </c>
      <c r="R104" s="2387" t="s">
        <v>2596</v>
      </c>
      <c r="S104" s="2385" t="s">
        <v>2536</v>
      </c>
      <c r="T104" s="2536" t="s">
        <v>2596</v>
      </c>
      <c r="U104" s="2389">
        <v>9</v>
      </c>
      <c r="V104" s="2385" t="s">
        <v>2536</v>
      </c>
      <c r="W104" s="2535">
        <v>9</v>
      </c>
      <c r="X104" s="2389">
        <v>35</v>
      </c>
      <c r="Y104" s="2385" t="s">
        <v>2536</v>
      </c>
      <c r="Z104" s="2537">
        <v>35</v>
      </c>
      <c r="AA104" s="1623"/>
      <c r="AB104" s="1623"/>
      <c r="AC104" s="1623"/>
    </row>
    <row r="105" spans="1:29" s="807" customFormat="1" ht="44.25">
      <c r="A105" s="1623"/>
      <c r="B105" s="2384" t="s">
        <v>578</v>
      </c>
      <c r="C105" s="2385" t="s">
        <v>2536</v>
      </c>
      <c r="D105" s="2532" t="s">
        <v>578</v>
      </c>
      <c r="E105" s="2387" t="s">
        <v>2598</v>
      </c>
      <c r="F105" s="2385" t="s">
        <v>2536</v>
      </c>
      <c r="G105" s="2533" t="s">
        <v>2598</v>
      </c>
      <c r="H105" s="2389">
        <v>10</v>
      </c>
      <c r="I105" s="2385" t="s">
        <v>2536</v>
      </c>
      <c r="J105" s="2532">
        <v>10</v>
      </c>
      <c r="K105" s="2389">
        <v>36</v>
      </c>
      <c r="L105" s="2385" t="s">
        <v>2536</v>
      </c>
      <c r="M105" s="2534">
        <v>36</v>
      </c>
      <c r="N105" s="1623"/>
      <c r="O105" s="2384" t="s">
        <v>578</v>
      </c>
      <c r="P105" s="2385" t="s">
        <v>2536</v>
      </c>
      <c r="Q105" s="2535" t="s">
        <v>578</v>
      </c>
      <c r="R105" s="2387" t="s">
        <v>2598</v>
      </c>
      <c r="S105" s="2385" t="s">
        <v>2536</v>
      </c>
      <c r="T105" s="2536" t="s">
        <v>2598</v>
      </c>
      <c r="U105" s="2389">
        <v>10</v>
      </c>
      <c r="V105" s="2385" t="s">
        <v>2536</v>
      </c>
      <c r="W105" s="2535">
        <v>10</v>
      </c>
      <c r="X105" s="2389">
        <v>36</v>
      </c>
      <c r="Y105" s="2385" t="s">
        <v>2536</v>
      </c>
      <c r="Z105" s="2537">
        <v>36</v>
      </c>
      <c r="AA105" s="1623"/>
      <c r="AB105" s="1623"/>
      <c r="AC105" s="1623"/>
    </row>
    <row r="106" spans="1:29" s="807" customFormat="1" ht="44.25">
      <c r="A106" s="1623"/>
      <c r="B106" s="2384" t="s">
        <v>1223</v>
      </c>
      <c r="C106" s="2385" t="s">
        <v>2536</v>
      </c>
      <c r="D106" s="2532" t="s">
        <v>1223</v>
      </c>
      <c r="E106" s="2387" t="s">
        <v>2600</v>
      </c>
      <c r="F106" s="2385" t="s">
        <v>2536</v>
      </c>
      <c r="G106" s="2533" t="s">
        <v>2600</v>
      </c>
      <c r="H106" s="2389">
        <v>11</v>
      </c>
      <c r="I106" s="2385" t="s">
        <v>2536</v>
      </c>
      <c r="J106" s="2532">
        <v>11</v>
      </c>
      <c r="K106" s="2389">
        <v>37</v>
      </c>
      <c r="L106" s="2385" t="s">
        <v>2536</v>
      </c>
      <c r="M106" s="2534">
        <v>37</v>
      </c>
      <c r="N106" s="1623"/>
      <c r="O106" s="2384" t="s">
        <v>1223</v>
      </c>
      <c r="P106" s="2385" t="s">
        <v>2536</v>
      </c>
      <c r="Q106" s="2535" t="s">
        <v>1223</v>
      </c>
      <c r="R106" s="2387" t="s">
        <v>2600</v>
      </c>
      <c r="S106" s="2385" t="s">
        <v>2536</v>
      </c>
      <c r="T106" s="2536" t="s">
        <v>2600</v>
      </c>
      <c r="U106" s="2389">
        <v>11</v>
      </c>
      <c r="V106" s="2385" t="s">
        <v>2536</v>
      </c>
      <c r="W106" s="2535">
        <v>11</v>
      </c>
      <c r="X106" s="2389">
        <v>37</v>
      </c>
      <c r="Y106" s="2385" t="s">
        <v>2536</v>
      </c>
      <c r="Z106" s="2537">
        <v>37</v>
      </c>
      <c r="AA106" s="1623"/>
      <c r="AB106" s="1623"/>
      <c r="AC106" s="1623"/>
    </row>
    <row r="107" spans="1:29" s="807" customFormat="1" ht="44.25">
      <c r="A107" s="1623"/>
      <c r="B107" s="2384" t="s">
        <v>502</v>
      </c>
      <c r="C107" s="2385" t="s">
        <v>2536</v>
      </c>
      <c r="D107" s="2532" t="s">
        <v>502</v>
      </c>
      <c r="E107" s="2387" t="s">
        <v>2602</v>
      </c>
      <c r="F107" s="2385" t="s">
        <v>2536</v>
      </c>
      <c r="G107" s="2533" t="s">
        <v>2602</v>
      </c>
      <c r="H107" s="2389">
        <v>12</v>
      </c>
      <c r="I107" s="2385" t="s">
        <v>2536</v>
      </c>
      <c r="J107" s="2532">
        <v>12</v>
      </c>
      <c r="K107" s="2389">
        <v>38</v>
      </c>
      <c r="L107" s="2385" t="s">
        <v>2536</v>
      </c>
      <c r="M107" s="2534">
        <v>38</v>
      </c>
      <c r="N107" s="1623"/>
      <c r="O107" s="2384" t="s">
        <v>502</v>
      </c>
      <c r="P107" s="2385" t="s">
        <v>2536</v>
      </c>
      <c r="Q107" s="2535" t="s">
        <v>502</v>
      </c>
      <c r="R107" s="2387" t="s">
        <v>2602</v>
      </c>
      <c r="S107" s="2385" t="s">
        <v>2536</v>
      </c>
      <c r="T107" s="2536" t="s">
        <v>2602</v>
      </c>
      <c r="U107" s="2389">
        <v>12</v>
      </c>
      <c r="V107" s="2385" t="s">
        <v>2536</v>
      </c>
      <c r="W107" s="2535">
        <v>12</v>
      </c>
      <c r="X107" s="2389">
        <v>38</v>
      </c>
      <c r="Y107" s="2385" t="s">
        <v>2536</v>
      </c>
      <c r="Z107" s="2537">
        <v>38</v>
      </c>
      <c r="AA107" s="1623"/>
      <c r="AB107" s="1623"/>
      <c r="AC107" s="1623"/>
    </row>
    <row r="108" spans="1:29" s="807" customFormat="1" ht="44.25">
      <c r="A108" s="1623"/>
      <c r="B108" s="2384" t="s">
        <v>13</v>
      </c>
      <c r="C108" s="2385" t="s">
        <v>2536</v>
      </c>
      <c r="D108" s="2532" t="s">
        <v>13</v>
      </c>
      <c r="E108" s="2387" t="s">
        <v>2603</v>
      </c>
      <c r="F108" s="2385" t="s">
        <v>2536</v>
      </c>
      <c r="G108" s="2533" t="s">
        <v>2603</v>
      </c>
      <c r="H108" s="2389">
        <v>13</v>
      </c>
      <c r="I108" s="2385" t="s">
        <v>2536</v>
      </c>
      <c r="J108" s="2532">
        <v>13</v>
      </c>
      <c r="K108" s="2389">
        <v>39</v>
      </c>
      <c r="L108" s="2385" t="s">
        <v>2536</v>
      </c>
      <c r="M108" s="2534">
        <v>39</v>
      </c>
      <c r="N108" s="1623"/>
      <c r="O108" s="2384" t="s">
        <v>13</v>
      </c>
      <c r="P108" s="2385" t="s">
        <v>2536</v>
      </c>
      <c r="Q108" s="2535" t="s">
        <v>13</v>
      </c>
      <c r="R108" s="2387" t="s">
        <v>2603</v>
      </c>
      <c r="S108" s="2385" t="s">
        <v>2536</v>
      </c>
      <c r="T108" s="2536" t="s">
        <v>2603</v>
      </c>
      <c r="U108" s="2389">
        <v>13</v>
      </c>
      <c r="V108" s="2385" t="s">
        <v>2536</v>
      </c>
      <c r="W108" s="2535">
        <v>13</v>
      </c>
      <c r="X108" s="2389">
        <v>39</v>
      </c>
      <c r="Y108" s="2385" t="s">
        <v>2536</v>
      </c>
      <c r="Z108" s="2537">
        <v>39</v>
      </c>
      <c r="AA108" s="1623"/>
      <c r="AB108" s="1623"/>
      <c r="AC108" s="1623"/>
    </row>
    <row r="109" spans="1:29" s="807" customFormat="1" ht="44.25">
      <c r="A109" s="1623"/>
      <c r="B109" s="2384" t="s">
        <v>666</v>
      </c>
      <c r="C109" s="2385" t="s">
        <v>2536</v>
      </c>
      <c r="D109" s="2532" t="s">
        <v>666</v>
      </c>
      <c r="E109" s="2387" t="s">
        <v>2605</v>
      </c>
      <c r="F109" s="2385" t="s">
        <v>2536</v>
      </c>
      <c r="G109" s="2533" t="s">
        <v>2605</v>
      </c>
      <c r="H109" s="2389">
        <v>14</v>
      </c>
      <c r="I109" s="2385" t="s">
        <v>2536</v>
      </c>
      <c r="J109" s="2532">
        <v>14</v>
      </c>
      <c r="K109" s="2389">
        <v>40</v>
      </c>
      <c r="L109" s="2385" t="s">
        <v>2536</v>
      </c>
      <c r="M109" s="2534">
        <v>40</v>
      </c>
      <c r="N109" s="1623"/>
      <c r="O109" s="2384" t="s">
        <v>666</v>
      </c>
      <c r="P109" s="2385" t="s">
        <v>2536</v>
      </c>
      <c r="Q109" s="2535" t="s">
        <v>666</v>
      </c>
      <c r="R109" s="2387" t="s">
        <v>2605</v>
      </c>
      <c r="S109" s="2385" t="s">
        <v>2536</v>
      </c>
      <c r="T109" s="2536" t="s">
        <v>2605</v>
      </c>
      <c r="U109" s="2389">
        <v>14</v>
      </c>
      <c r="V109" s="2385" t="s">
        <v>2536</v>
      </c>
      <c r="W109" s="2535">
        <v>14</v>
      </c>
      <c r="X109" s="2389">
        <v>40</v>
      </c>
      <c r="Y109" s="2385" t="s">
        <v>2536</v>
      </c>
      <c r="Z109" s="2537">
        <v>40</v>
      </c>
      <c r="AA109" s="1623"/>
      <c r="AB109" s="1623"/>
      <c r="AC109" s="1623"/>
    </row>
    <row r="110" spans="1:29" s="807" customFormat="1" ht="44.25">
      <c r="A110" s="1623"/>
      <c r="B110" s="2384" t="s">
        <v>1305</v>
      </c>
      <c r="C110" s="2385" t="s">
        <v>2536</v>
      </c>
      <c r="D110" s="2532" t="s">
        <v>1305</v>
      </c>
      <c r="E110" s="2387" t="s">
        <v>2618</v>
      </c>
      <c r="F110" s="2385" t="s">
        <v>2536</v>
      </c>
      <c r="G110" s="2533" t="s">
        <v>2618</v>
      </c>
      <c r="H110" s="2389">
        <v>15</v>
      </c>
      <c r="I110" s="2385" t="s">
        <v>2536</v>
      </c>
      <c r="J110" s="2532">
        <v>15</v>
      </c>
      <c r="K110" s="2389">
        <v>41</v>
      </c>
      <c r="L110" s="2385" t="s">
        <v>2536</v>
      </c>
      <c r="M110" s="2534">
        <v>41</v>
      </c>
      <c r="N110" s="1623"/>
      <c r="O110" s="2384" t="s">
        <v>1305</v>
      </c>
      <c r="P110" s="2385" t="s">
        <v>2536</v>
      </c>
      <c r="Q110" s="2535" t="s">
        <v>1305</v>
      </c>
      <c r="R110" s="2387" t="s">
        <v>2618</v>
      </c>
      <c r="S110" s="2385" t="s">
        <v>2536</v>
      </c>
      <c r="T110" s="2536" t="s">
        <v>2618</v>
      </c>
      <c r="U110" s="2389">
        <v>15</v>
      </c>
      <c r="V110" s="2385" t="s">
        <v>2536</v>
      </c>
      <c r="W110" s="2535">
        <v>15</v>
      </c>
      <c r="X110" s="2389">
        <v>41</v>
      </c>
      <c r="Y110" s="2385" t="s">
        <v>2536</v>
      </c>
      <c r="Z110" s="2537">
        <v>41</v>
      </c>
      <c r="AA110" s="1623"/>
      <c r="AB110" s="1623"/>
      <c r="AC110" s="1623"/>
    </row>
    <row r="111" spans="1:29" s="807" customFormat="1" ht="44.25">
      <c r="A111" s="1623"/>
      <c r="B111" s="2384" t="s">
        <v>12</v>
      </c>
      <c r="C111" s="2385" t="s">
        <v>2536</v>
      </c>
      <c r="D111" s="2532" t="s">
        <v>12</v>
      </c>
      <c r="E111" s="2387" t="s">
        <v>853</v>
      </c>
      <c r="F111" s="2385" t="s">
        <v>2536</v>
      </c>
      <c r="G111" s="2533" t="s">
        <v>853</v>
      </c>
      <c r="H111" s="2389">
        <v>16</v>
      </c>
      <c r="I111" s="2385" t="s">
        <v>2536</v>
      </c>
      <c r="J111" s="2532">
        <v>16</v>
      </c>
      <c r="K111" s="2389">
        <v>42</v>
      </c>
      <c r="L111" s="2385" t="s">
        <v>2536</v>
      </c>
      <c r="M111" s="2534">
        <v>42</v>
      </c>
      <c r="N111" s="1623"/>
      <c r="O111" s="2384" t="s">
        <v>12</v>
      </c>
      <c r="P111" s="2385" t="s">
        <v>2536</v>
      </c>
      <c r="Q111" s="2535" t="s">
        <v>12</v>
      </c>
      <c r="R111" s="2387" t="s">
        <v>853</v>
      </c>
      <c r="S111" s="2385" t="s">
        <v>2536</v>
      </c>
      <c r="T111" s="2536" t="s">
        <v>853</v>
      </c>
      <c r="U111" s="2389">
        <v>16</v>
      </c>
      <c r="V111" s="2385" t="s">
        <v>2536</v>
      </c>
      <c r="W111" s="2535">
        <v>16</v>
      </c>
      <c r="X111" s="2389">
        <v>42</v>
      </c>
      <c r="Y111" s="2385" t="s">
        <v>2536</v>
      </c>
      <c r="Z111" s="2537">
        <v>42</v>
      </c>
      <c r="AA111" s="1623"/>
      <c r="AB111" s="1623"/>
      <c r="AC111" s="1623"/>
    </row>
    <row r="112" spans="1:29" s="807" customFormat="1" ht="44.25">
      <c r="A112" s="1623"/>
      <c r="B112" s="2384" t="s">
        <v>731</v>
      </c>
      <c r="C112" s="2385" t="s">
        <v>2536</v>
      </c>
      <c r="D112" s="2532" t="s">
        <v>731</v>
      </c>
      <c r="E112" s="2387" t="s">
        <v>852</v>
      </c>
      <c r="F112" s="2385" t="s">
        <v>2536</v>
      </c>
      <c r="G112" s="2533" t="s">
        <v>852</v>
      </c>
      <c r="H112" s="2389">
        <v>17</v>
      </c>
      <c r="I112" s="2385" t="s">
        <v>2536</v>
      </c>
      <c r="J112" s="2532">
        <v>17</v>
      </c>
      <c r="K112" s="2389">
        <v>43</v>
      </c>
      <c r="L112" s="2385" t="s">
        <v>2536</v>
      </c>
      <c r="M112" s="2534">
        <v>43</v>
      </c>
      <c r="N112" s="1623"/>
      <c r="O112" s="2384" t="s">
        <v>731</v>
      </c>
      <c r="P112" s="2385" t="s">
        <v>2536</v>
      </c>
      <c r="Q112" s="2535" t="s">
        <v>731</v>
      </c>
      <c r="R112" s="2387" t="s">
        <v>852</v>
      </c>
      <c r="S112" s="2385" t="s">
        <v>2536</v>
      </c>
      <c r="T112" s="2536" t="s">
        <v>852</v>
      </c>
      <c r="U112" s="2389">
        <v>17</v>
      </c>
      <c r="V112" s="2385" t="s">
        <v>2536</v>
      </c>
      <c r="W112" s="2535">
        <v>17</v>
      </c>
      <c r="X112" s="2389">
        <v>43</v>
      </c>
      <c r="Y112" s="2385" t="s">
        <v>2536</v>
      </c>
      <c r="Z112" s="2537">
        <v>43</v>
      </c>
      <c r="AA112" s="1623"/>
      <c r="AB112" s="1623"/>
      <c r="AC112" s="1623"/>
    </row>
    <row r="113" spans="1:29" s="807" customFormat="1" ht="44.25">
      <c r="A113" s="1623"/>
      <c r="B113" s="2384" t="s">
        <v>417</v>
      </c>
      <c r="C113" s="2385" t="s">
        <v>2536</v>
      </c>
      <c r="D113" s="2532" t="s">
        <v>417</v>
      </c>
      <c r="E113" s="2387" t="s">
        <v>2634</v>
      </c>
      <c r="F113" s="2385" t="s">
        <v>2536</v>
      </c>
      <c r="G113" s="2533" t="s">
        <v>2634</v>
      </c>
      <c r="H113" s="2389">
        <v>18</v>
      </c>
      <c r="I113" s="2385" t="s">
        <v>2536</v>
      </c>
      <c r="J113" s="2532">
        <v>18</v>
      </c>
      <c r="K113" s="2389">
        <v>44</v>
      </c>
      <c r="L113" s="2385" t="s">
        <v>2536</v>
      </c>
      <c r="M113" s="2534">
        <v>44</v>
      </c>
      <c r="N113" s="1623"/>
      <c r="O113" s="2384" t="s">
        <v>417</v>
      </c>
      <c r="P113" s="2385" t="s">
        <v>2536</v>
      </c>
      <c r="Q113" s="2535" t="s">
        <v>417</v>
      </c>
      <c r="R113" s="2387" t="s">
        <v>2634</v>
      </c>
      <c r="S113" s="2385" t="s">
        <v>2536</v>
      </c>
      <c r="T113" s="2536" t="s">
        <v>2634</v>
      </c>
      <c r="U113" s="2389">
        <v>18</v>
      </c>
      <c r="V113" s="2385" t="s">
        <v>2536</v>
      </c>
      <c r="W113" s="2535">
        <v>18</v>
      </c>
      <c r="X113" s="2389">
        <v>44</v>
      </c>
      <c r="Y113" s="2385" t="s">
        <v>2536</v>
      </c>
      <c r="Z113" s="2537">
        <v>44</v>
      </c>
      <c r="AA113" s="1623"/>
      <c r="AB113" s="1623"/>
      <c r="AC113" s="1623"/>
    </row>
    <row r="114" spans="1:29" s="807" customFormat="1" ht="44.25">
      <c r="A114" s="1623"/>
      <c r="B114" s="2384" t="s">
        <v>485</v>
      </c>
      <c r="C114" s="2385" t="s">
        <v>2536</v>
      </c>
      <c r="D114" s="2532" t="s">
        <v>485</v>
      </c>
      <c r="E114" s="2387" t="s">
        <v>2638</v>
      </c>
      <c r="F114" s="2385" t="s">
        <v>2536</v>
      </c>
      <c r="G114" s="2533" t="s">
        <v>2638</v>
      </c>
      <c r="H114" s="2389">
        <v>19</v>
      </c>
      <c r="I114" s="2385" t="s">
        <v>2536</v>
      </c>
      <c r="J114" s="2532">
        <v>19</v>
      </c>
      <c r="K114" s="2389">
        <v>45</v>
      </c>
      <c r="L114" s="2385" t="s">
        <v>2536</v>
      </c>
      <c r="M114" s="2534">
        <v>45</v>
      </c>
      <c r="N114" s="1623"/>
      <c r="O114" s="2384" t="s">
        <v>485</v>
      </c>
      <c r="P114" s="2385" t="s">
        <v>2536</v>
      </c>
      <c r="Q114" s="2535" t="s">
        <v>485</v>
      </c>
      <c r="R114" s="2387" t="s">
        <v>2638</v>
      </c>
      <c r="S114" s="2385" t="s">
        <v>2536</v>
      </c>
      <c r="T114" s="2536" t="s">
        <v>2638</v>
      </c>
      <c r="U114" s="2389">
        <v>19</v>
      </c>
      <c r="V114" s="2385" t="s">
        <v>2536</v>
      </c>
      <c r="W114" s="2535">
        <v>19</v>
      </c>
      <c r="X114" s="2389">
        <v>45</v>
      </c>
      <c r="Y114" s="2385" t="s">
        <v>2536</v>
      </c>
      <c r="Z114" s="2537">
        <v>45</v>
      </c>
      <c r="AA114" s="1623"/>
      <c r="AB114" s="1623"/>
      <c r="AC114" s="1623"/>
    </row>
    <row r="115" spans="1:29" s="807" customFormat="1" ht="44.25">
      <c r="A115" s="1623"/>
      <c r="B115" s="2384" t="s">
        <v>420</v>
      </c>
      <c r="C115" s="2385" t="s">
        <v>2536</v>
      </c>
      <c r="D115" s="2532" t="s">
        <v>420</v>
      </c>
      <c r="E115" s="2387" t="s">
        <v>837</v>
      </c>
      <c r="F115" s="2385" t="s">
        <v>2536</v>
      </c>
      <c r="G115" s="2533" t="s">
        <v>837</v>
      </c>
      <c r="H115" s="2389">
        <v>20</v>
      </c>
      <c r="I115" s="2385" t="s">
        <v>2536</v>
      </c>
      <c r="J115" s="2532">
        <v>20</v>
      </c>
      <c r="K115" s="2389">
        <v>46</v>
      </c>
      <c r="L115" s="2385" t="s">
        <v>2536</v>
      </c>
      <c r="M115" s="2534">
        <v>46</v>
      </c>
      <c r="N115" s="1623"/>
      <c r="O115" s="2384" t="s">
        <v>420</v>
      </c>
      <c r="P115" s="2385" t="s">
        <v>2536</v>
      </c>
      <c r="Q115" s="2535" t="s">
        <v>420</v>
      </c>
      <c r="R115" s="2387" t="s">
        <v>837</v>
      </c>
      <c r="S115" s="2385" t="s">
        <v>2536</v>
      </c>
      <c r="T115" s="2536" t="s">
        <v>837</v>
      </c>
      <c r="U115" s="2389">
        <v>20</v>
      </c>
      <c r="V115" s="2385" t="s">
        <v>2536</v>
      </c>
      <c r="W115" s="2535">
        <v>20</v>
      </c>
      <c r="X115" s="2389">
        <v>46</v>
      </c>
      <c r="Y115" s="2385" t="s">
        <v>2536</v>
      </c>
      <c r="Z115" s="2537">
        <v>46</v>
      </c>
      <c r="AA115" s="1623"/>
      <c r="AB115" s="1623"/>
      <c r="AC115" s="1623"/>
    </row>
    <row r="116" spans="1:29" s="807" customFormat="1" ht="44.25">
      <c r="A116" s="1623"/>
      <c r="B116" s="2384" t="s">
        <v>558</v>
      </c>
      <c r="C116" s="2385" t="s">
        <v>2536</v>
      </c>
      <c r="D116" s="2532" t="s">
        <v>558</v>
      </c>
      <c r="E116" s="2387" t="s">
        <v>838</v>
      </c>
      <c r="F116" s="2385" t="s">
        <v>2536</v>
      </c>
      <c r="G116" s="2533" t="s">
        <v>838</v>
      </c>
      <c r="H116" s="2389">
        <v>21</v>
      </c>
      <c r="I116" s="2385" t="s">
        <v>2536</v>
      </c>
      <c r="J116" s="2532">
        <v>21</v>
      </c>
      <c r="K116" s="2389">
        <v>47</v>
      </c>
      <c r="L116" s="2385" t="s">
        <v>2536</v>
      </c>
      <c r="M116" s="2534">
        <v>47</v>
      </c>
      <c r="N116" s="1623"/>
      <c r="O116" s="2384" t="s">
        <v>558</v>
      </c>
      <c r="P116" s="2385" t="s">
        <v>2536</v>
      </c>
      <c r="Q116" s="2535" t="s">
        <v>558</v>
      </c>
      <c r="R116" s="2387" t="s">
        <v>838</v>
      </c>
      <c r="S116" s="2385" t="s">
        <v>2536</v>
      </c>
      <c r="T116" s="2536" t="s">
        <v>838</v>
      </c>
      <c r="U116" s="2389">
        <v>21</v>
      </c>
      <c r="V116" s="2385" t="s">
        <v>2536</v>
      </c>
      <c r="W116" s="2535">
        <v>21</v>
      </c>
      <c r="X116" s="2389">
        <v>47</v>
      </c>
      <c r="Y116" s="2385" t="s">
        <v>2536</v>
      </c>
      <c r="Z116" s="2537">
        <v>47</v>
      </c>
      <c r="AA116" s="1623"/>
      <c r="AB116" s="1623"/>
      <c r="AC116" s="1623"/>
    </row>
    <row r="117" spans="1:29" s="807" customFormat="1" ht="44.25">
      <c r="A117" s="1623"/>
      <c r="B117" s="2384" t="s">
        <v>579</v>
      </c>
      <c r="C117" s="2385" t="s">
        <v>2536</v>
      </c>
      <c r="D117" s="2532" t="s">
        <v>579</v>
      </c>
      <c r="E117" s="2387" t="s">
        <v>2639</v>
      </c>
      <c r="F117" s="2385" t="s">
        <v>2536</v>
      </c>
      <c r="G117" s="2533" t="s">
        <v>2639</v>
      </c>
      <c r="H117" s="2389">
        <v>22</v>
      </c>
      <c r="I117" s="2385" t="s">
        <v>2536</v>
      </c>
      <c r="J117" s="2532">
        <v>22</v>
      </c>
      <c r="K117" s="2389">
        <v>48</v>
      </c>
      <c r="L117" s="2385" t="s">
        <v>2536</v>
      </c>
      <c r="M117" s="2534">
        <v>48</v>
      </c>
      <c r="N117" s="1623"/>
      <c r="O117" s="2384" t="s">
        <v>579</v>
      </c>
      <c r="P117" s="2385" t="s">
        <v>2536</v>
      </c>
      <c r="Q117" s="2535" t="s">
        <v>579</v>
      </c>
      <c r="R117" s="2387" t="s">
        <v>2639</v>
      </c>
      <c r="S117" s="2385" t="s">
        <v>2536</v>
      </c>
      <c r="T117" s="2536" t="s">
        <v>2639</v>
      </c>
      <c r="U117" s="2389">
        <v>22</v>
      </c>
      <c r="V117" s="2385" t="s">
        <v>2536</v>
      </c>
      <c r="W117" s="2535">
        <v>22</v>
      </c>
      <c r="X117" s="2389">
        <v>48</v>
      </c>
      <c r="Y117" s="2385" t="s">
        <v>2536</v>
      </c>
      <c r="Z117" s="2537">
        <v>48</v>
      </c>
      <c r="AA117" s="1623"/>
      <c r="AB117" s="1623"/>
      <c r="AC117" s="1623"/>
    </row>
    <row r="118" spans="1:29" s="807" customFormat="1" ht="44.25">
      <c r="A118" s="1623"/>
      <c r="B118" s="2384" t="s">
        <v>2640</v>
      </c>
      <c r="C118" s="2385" t="s">
        <v>2536</v>
      </c>
      <c r="D118" s="2532" t="s">
        <v>2640</v>
      </c>
      <c r="E118" s="2387" t="s">
        <v>2641</v>
      </c>
      <c r="F118" s="2385" t="s">
        <v>2536</v>
      </c>
      <c r="G118" s="2533" t="s">
        <v>2641</v>
      </c>
      <c r="H118" s="2389">
        <v>23</v>
      </c>
      <c r="I118" s="2385" t="s">
        <v>2536</v>
      </c>
      <c r="J118" s="2532">
        <v>23</v>
      </c>
      <c r="K118" s="2389">
        <v>49</v>
      </c>
      <c r="L118" s="2385" t="s">
        <v>2536</v>
      </c>
      <c r="M118" s="2534">
        <v>49</v>
      </c>
      <c r="N118" s="1623"/>
      <c r="O118" s="2384" t="s">
        <v>2640</v>
      </c>
      <c r="P118" s="2385" t="s">
        <v>2536</v>
      </c>
      <c r="Q118" s="2535" t="s">
        <v>2640</v>
      </c>
      <c r="R118" s="2387" t="s">
        <v>2641</v>
      </c>
      <c r="S118" s="2385" t="s">
        <v>2536</v>
      </c>
      <c r="T118" s="2536" t="s">
        <v>2641</v>
      </c>
      <c r="U118" s="2389">
        <v>23</v>
      </c>
      <c r="V118" s="2385" t="s">
        <v>2536</v>
      </c>
      <c r="W118" s="2535">
        <v>23</v>
      </c>
      <c r="X118" s="2389">
        <v>49</v>
      </c>
      <c r="Y118" s="2385" t="s">
        <v>2536</v>
      </c>
      <c r="Z118" s="2537">
        <v>49</v>
      </c>
      <c r="AA118" s="1623"/>
      <c r="AB118" s="1623"/>
      <c r="AC118" s="1623"/>
    </row>
    <row r="119" spans="1:29" s="807" customFormat="1" ht="44.25">
      <c r="A119" s="1623"/>
      <c r="B119" s="2384" t="s">
        <v>836</v>
      </c>
      <c r="C119" s="2385" t="s">
        <v>2536</v>
      </c>
      <c r="D119" s="2532" t="s">
        <v>836</v>
      </c>
      <c r="E119" s="2387" t="s">
        <v>2642</v>
      </c>
      <c r="F119" s="2385" t="s">
        <v>2536</v>
      </c>
      <c r="G119" s="2533" t="s">
        <v>2642</v>
      </c>
      <c r="H119" s="2389">
        <v>24</v>
      </c>
      <c r="I119" s="2385" t="s">
        <v>2536</v>
      </c>
      <c r="J119" s="2532">
        <v>24</v>
      </c>
      <c r="K119" s="2389">
        <v>50</v>
      </c>
      <c r="L119" s="2385" t="s">
        <v>2536</v>
      </c>
      <c r="M119" s="2534">
        <v>50</v>
      </c>
      <c r="N119" s="1623"/>
      <c r="O119" s="2384" t="s">
        <v>836</v>
      </c>
      <c r="P119" s="2385" t="s">
        <v>2536</v>
      </c>
      <c r="Q119" s="2535" t="s">
        <v>836</v>
      </c>
      <c r="R119" s="2387" t="s">
        <v>2642</v>
      </c>
      <c r="S119" s="2385" t="s">
        <v>2536</v>
      </c>
      <c r="T119" s="2536" t="s">
        <v>2642</v>
      </c>
      <c r="U119" s="2389">
        <v>24</v>
      </c>
      <c r="V119" s="2385" t="s">
        <v>2536</v>
      </c>
      <c r="W119" s="2535">
        <v>24</v>
      </c>
      <c r="X119" s="2389">
        <v>50</v>
      </c>
      <c r="Y119" s="2385" t="s">
        <v>2536</v>
      </c>
      <c r="Z119" s="2537">
        <v>50</v>
      </c>
      <c r="AA119" s="1623"/>
      <c r="AB119" s="1623"/>
      <c r="AC119" s="1623"/>
    </row>
    <row r="120" spans="1:29" s="807" customFormat="1" ht="44.25">
      <c r="A120" s="1623"/>
      <c r="B120" s="2384" t="s">
        <v>2631</v>
      </c>
      <c r="C120" s="2385" t="s">
        <v>2536</v>
      </c>
      <c r="D120" s="2532" t="s">
        <v>2631</v>
      </c>
      <c r="E120" s="2387" t="s">
        <v>2636</v>
      </c>
      <c r="F120" s="2385" t="s">
        <v>2536</v>
      </c>
      <c r="G120" s="2533" t="s">
        <v>2636</v>
      </c>
      <c r="H120" s="2389">
        <v>25</v>
      </c>
      <c r="I120" s="2385" t="s">
        <v>2536</v>
      </c>
      <c r="J120" s="2532">
        <v>25</v>
      </c>
      <c r="K120" s="2389">
        <v>51</v>
      </c>
      <c r="L120" s="2385" t="s">
        <v>2536</v>
      </c>
      <c r="M120" s="2534">
        <v>51</v>
      </c>
      <c r="N120" s="1623"/>
      <c r="O120" s="2384" t="s">
        <v>2631</v>
      </c>
      <c r="P120" s="2385" t="s">
        <v>2536</v>
      </c>
      <c r="Q120" s="2535" t="s">
        <v>2631</v>
      </c>
      <c r="R120" s="2387" t="s">
        <v>2636</v>
      </c>
      <c r="S120" s="2385" t="s">
        <v>2536</v>
      </c>
      <c r="T120" s="2536" t="s">
        <v>2636</v>
      </c>
      <c r="U120" s="2389">
        <v>25</v>
      </c>
      <c r="V120" s="2385" t="s">
        <v>2536</v>
      </c>
      <c r="W120" s="2535">
        <v>25</v>
      </c>
      <c r="X120" s="2389">
        <v>51</v>
      </c>
      <c r="Y120" s="2385" t="s">
        <v>2536</v>
      </c>
      <c r="Z120" s="2537">
        <v>51</v>
      </c>
      <c r="AA120" s="1623"/>
      <c r="AB120" s="1623"/>
      <c r="AC120" s="1623"/>
    </row>
    <row r="121" spans="1:29" s="807" customFormat="1" ht="44.25">
      <c r="A121" s="1623"/>
      <c r="B121" s="2384" t="s">
        <v>691</v>
      </c>
      <c r="C121" s="2385" t="s">
        <v>2536</v>
      </c>
      <c r="D121" s="2532" t="s">
        <v>691</v>
      </c>
      <c r="E121" s="2387" t="s">
        <v>2635</v>
      </c>
      <c r="F121" s="2385" t="s">
        <v>2536</v>
      </c>
      <c r="G121" s="2533" t="s">
        <v>2635</v>
      </c>
      <c r="H121" s="2389">
        <v>26</v>
      </c>
      <c r="I121" s="2385" t="s">
        <v>2536</v>
      </c>
      <c r="J121" s="2532">
        <v>26</v>
      </c>
      <c r="K121" s="2389">
        <v>52</v>
      </c>
      <c r="L121" s="2385" t="s">
        <v>2536</v>
      </c>
      <c r="M121" s="2534">
        <v>52</v>
      </c>
      <c r="N121" s="1623"/>
      <c r="O121" s="2384" t="s">
        <v>691</v>
      </c>
      <c r="P121" s="2385" t="s">
        <v>2536</v>
      </c>
      <c r="Q121" s="2535" t="s">
        <v>691</v>
      </c>
      <c r="R121" s="2387" t="s">
        <v>2635</v>
      </c>
      <c r="S121" s="2385" t="s">
        <v>2536</v>
      </c>
      <c r="T121" s="2536" t="s">
        <v>2635</v>
      </c>
      <c r="U121" s="2389">
        <v>26</v>
      </c>
      <c r="V121" s="2385" t="s">
        <v>2536</v>
      </c>
      <c r="W121" s="2535">
        <v>26</v>
      </c>
      <c r="X121" s="2389">
        <v>52</v>
      </c>
      <c r="Y121" s="2385" t="s">
        <v>2536</v>
      </c>
      <c r="Z121" s="2537">
        <v>52</v>
      </c>
      <c r="AA121" s="1623"/>
      <c r="AB121" s="1623"/>
      <c r="AC121" s="1623"/>
    </row>
    <row r="122" spans="1:29" s="807" customFormat="1" ht="44.25">
      <c r="A122" s="1623"/>
      <c r="B122" s="2384" t="s">
        <v>815</v>
      </c>
      <c r="C122" s="2385" t="s">
        <v>2536</v>
      </c>
      <c r="D122" s="2532" t="s">
        <v>815</v>
      </c>
      <c r="E122" s="2387" t="s">
        <v>814</v>
      </c>
      <c r="F122" s="2385" t="s">
        <v>2536</v>
      </c>
      <c r="G122" s="2533" t="s">
        <v>814</v>
      </c>
      <c r="H122" s="2389" t="s">
        <v>2633</v>
      </c>
      <c r="I122" s="2385" t="s">
        <v>2536</v>
      </c>
      <c r="J122" s="2532" t="s">
        <v>2633</v>
      </c>
      <c r="K122" s="2389" t="s">
        <v>2643</v>
      </c>
      <c r="L122" s="2385" t="s">
        <v>2536</v>
      </c>
      <c r="M122" s="2534" t="s">
        <v>2643</v>
      </c>
      <c r="N122" s="1623"/>
      <c r="O122" s="2384" t="s">
        <v>815</v>
      </c>
      <c r="P122" s="2385" t="s">
        <v>2536</v>
      </c>
      <c r="Q122" s="2535" t="s">
        <v>815</v>
      </c>
      <c r="R122" s="2387" t="s">
        <v>814</v>
      </c>
      <c r="S122" s="2385" t="s">
        <v>2536</v>
      </c>
      <c r="T122" s="2536" t="s">
        <v>814</v>
      </c>
      <c r="U122" s="2389" t="s">
        <v>2633</v>
      </c>
      <c r="V122" s="2385" t="s">
        <v>2536</v>
      </c>
      <c r="W122" s="2535" t="s">
        <v>2633</v>
      </c>
      <c r="X122" s="2389" t="s">
        <v>2643</v>
      </c>
      <c r="Y122" s="2385" t="s">
        <v>2536</v>
      </c>
      <c r="Z122" s="2537" t="s">
        <v>2643</v>
      </c>
      <c r="AA122" s="1623"/>
      <c r="AB122" s="1623"/>
      <c r="AC122" s="1623"/>
    </row>
    <row r="123" spans="1:29" s="807" customFormat="1" ht="44.25">
      <c r="A123" s="1623"/>
      <c r="B123" s="2384" t="s">
        <v>2563</v>
      </c>
      <c r="C123" s="2385" t="s">
        <v>2536</v>
      </c>
      <c r="D123" s="2532" t="s">
        <v>2563</v>
      </c>
      <c r="E123" s="2387" t="s">
        <v>812</v>
      </c>
      <c r="F123" s="2385" t="s">
        <v>2536</v>
      </c>
      <c r="G123" s="2533" t="s">
        <v>812</v>
      </c>
      <c r="H123" s="2389" t="s">
        <v>816</v>
      </c>
      <c r="I123" s="2385" t="s">
        <v>2536</v>
      </c>
      <c r="J123" s="2532" t="s">
        <v>816</v>
      </c>
      <c r="K123" s="2389" t="s">
        <v>2656</v>
      </c>
      <c r="L123" s="2385" t="s">
        <v>2536</v>
      </c>
      <c r="M123" s="2534" t="s">
        <v>2656</v>
      </c>
      <c r="N123" s="1623"/>
      <c r="O123" s="2384" t="s">
        <v>2563</v>
      </c>
      <c r="P123" s="2385" t="s">
        <v>2536</v>
      </c>
      <c r="Q123" s="2535" t="s">
        <v>2563</v>
      </c>
      <c r="R123" s="2387" t="s">
        <v>812</v>
      </c>
      <c r="S123" s="2385" t="s">
        <v>2536</v>
      </c>
      <c r="T123" s="2536" t="s">
        <v>812</v>
      </c>
      <c r="U123" s="2389" t="s">
        <v>816</v>
      </c>
      <c r="V123" s="2385" t="s">
        <v>2536</v>
      </c>
      <c r="W123" s="2535" t="s">
        <v>816</v>
      </c>
      <c r="X123" s="2389" t="s">
        <v>2656</v>
      </c>
      <c r="Y123" s="2385" t="s">
        <v>2536</v>
      </c>
      <c r="Z123" s="2537" t="s">
        <v>2656</v>
      </c>
      <c r="AA123" s="1623"/>
      <c r="AB123" s="1623"/>
      <c r="AC123" s="1623"/>
    </row>
    <row r="124" spans="1:29" s="807" customFormat="1" ht="44.25">
      <c r="A124" s="1623"/>
      <c r="B124" s="2384" t="s">
        <v>2571</v>
      </c>
      <c r="C124" s="2385" t="s">
        <v>2536</v>
      </c>
      <c r="D124" s="2532" t="s">
        <v>2571</v>
      </c>
      <c r="E124" s="2387" t="s">
        <v>2567</v>
      </c>
      <c r="F124" s="2385" t="s">
        <v>2536</v>
      </c>
      <c r="G124" s="2533" t="s">
        <v>2567</v>
      </c>
      <c r="H124" s="2389" t="s">
        <v>764</v>
      </c>
      <c r="I124" s="2385" t="s">
        <v>2536</v>
      </c>
      <c r="J124" s="2532" t="s">
        <v>764</v>
      </c>
      <c r="K124" s="2389" t="s">
        <v>2569</v>
      </c>
      <c r="L124" s="2385" t="s">
        <v>2536</v>
      </c>
      <c r="M124" s="2534" t="s">
        <v>2569</v>
      </c>
      <c r="N124" s="1623"/>
      <c r="O124" s="2384" t="s">
        <v>2571</v>
      </c>
      <c r="P124" s="2385" t="s">
        <v>2536</v>
      </c>
      <c r="Q124" s="2535" t="s">
        <v>2571</v>
      </c>
      <c r="R124" s="2387" t="s">
        <v>2567</v>
      </c>
      <c r="S124" s="2385" t="s">
        <v>2536</v>
      </c>
      <c r="T124" s="2536" t="s">
        <v>2567</v>
      </c>
      <c r="U124" s="2389" t="s">
        <v>764</v>
      </c>
      <c r="V124" s="2385" t="s">
        <v>2536</v>
      </c>
      <c r="W124" s="2535" t="s">
        <v>764</v>
      </c>
      <c r="X124" s="2389" t="s">
        <v>2569</v>
      </c>
      <c r="Y124" s="2385" t="s">
        <v>2536</v>
      </c>
      <c r="Z124" s="2537" t="s">
        <v>2569</v>
      </c>
      <c r="AA124" s="1623"/>
      <c r="AB124" s="1623"/>
      <c r="AC124" s="1623"/>
    </row>
    <row r="125" spans="1:29" s="807" customFormat="1" ht="44.25">
      <c r="A125" s="1623"/>
      <c r="B125" s="2384" t="s">
        <v>2669</v>
      </c>
      <c r="C125" s="2385" t="s">
        <v>2536</v>
      </c>
      <c r="D125" s="2532" t="s">
        <v>2669</v>
      </c>
      <c r="E125" s="2387" t="s">
        <v>2578</v>
      </c>
      <c r="F125" s="2385" t="s">
        <v>2536</v>
      </c>
      <c r="G125" s="2533" t="s">
        <v>2578</v>
      </c>
      <c r="H125" s="2389" t="s">
        <v>25</v>
      </c>
      <c r="I125" s="2385" t="s">
        <v>2536</v>
      </c>
      <c r="J125" s="2532" t="s">
        <v>25</v>
      </c>
      <c r="K125" s="2389" t="s">
        <v>7</v>
      </c>
      <c r="L125" s="2385" t="s">
        <v>2536</v>
      </c>
      <c r="M125" s="2534" t="s">
        <v>7</v>
      </c>
      <c r="N125" s="1623"/>
      <c r="O125" s="2384" t="s">
        <v>2669</v>
      </c>
      <c r="P125" s="2385" t="s">
        <v>2536</v>
      </c>
      <c r="Q125" s="2535" t="s">
        <v>2669</v>
      </c>
      <c r="R125" s="2387" t="s">
        <v>2578</v>
      </c>
      <c r="S125" s="2385" t="s">
        <v>2536</v>
      </c>
      <c r="T125" s="2536" t="s">
        <v>2578</v>
      </c>
      <c r="U125" s="2389" t="s">
        <v>25</v>
      </c>
      <c r="V125" s="2385" t="s">
        <v>2536</v>
      </c>
      <c r="W125" s="2535" t="s">
        <v>25</v>
      </c>
      <c r="X125" s="2389" t="s">
        <v>7</v>
      </c>
      <c r="Y125" s="2385" t="s">
        <v>2536</v>
      </c>
      <c r="Z125" s="2537" t="s">
        <v>7</v>
      </c>
      <c r="AA125" s="1623"/>
      <c r="AB125" s="1623"/>
      <c r="AC125" s="1623"/>
    </row>
    <row r="126" spans="1:29" s="807" customFormat="1" ht="44.25">
      <c r="A126" s="1623"/>
      <c r="B126" s="2384" t="s">
        <v>2575</v>
      </c>
      <c r="C126" s="2385" t="s">
        <v>2536</v>
      </c>
      <c r="D126" s="2532" t="s">
        <v>2575</v>
      </c>
      <c r="E126" s="2387" t="s">
        <v>2568</v>
      </c>
      <c r="F126" s="2385" t="s">
        <v>2536</v>
      </c>
      <c r="G126" s="2533" t="s">
        <v>2568</v>
      </c>
      <c r="H126" s="2389" t="s">
        <v>2670</v>
      </c>
      <c r="I126" s="2385" t="s">
        <v>2536</v>
      </c>
      <c r="J126" s="2532" t="s">
        <v>2670</v>
      </c>
      <c r="K126" s="2389" t="s">
        <v>2564</v>
      </c>
      <c r="L126" s="2385" t="s">
        <v>2536</v>
      </c>
      <c r="M126" s="2534" t="s">
        <v>2564</v>
      </c>
      <c r="N126" s="1623"/>
      <c r="O126" s="2384" t="s">
        <v>2575</v>
      </c>
      <c r="P126" s="2385" t="s">
        <v>2536</v>
      </c>
      <c r="Q126" s="2535" t="s">
        <v>2575</v>
      </c>
      <c r="R126" s="2387" t="s">
        <v>2568</v>
      </c>
      <c r="S126" s="2385" t="s">
        <v>2536</v>
      </c>
      <c r="T126" s="2536" t="s">
        <v>2568</v>
      </c>
      <c r="U126" s="2389" t="s">
        <v>2670</v>
      </c>
      <c r="V126" s="2385" t="s">
        <v>2536</v>
      </c>
      <c r="W126" s="2535" t="s">
        <v>2670</v>
      </c>
      <c r="X126" s="2389" t="s">
        <v>2564</v>
      </c>
      <c r="Y126" s="2385" t="s">
        <v>2536</v>
      </c>
      <c r="Z126" s="2537" t="s">
        <v>2564</v>
      </c>
      <c r="AA126" s="1623"/>
      <c r="AB126" s="1623"/>
      <c r="AC126" s="1623"/>
    </row>
    <row r="127" spans="1:29" s="807" customFormat="1" ht="44.25">
      <c r="A127" s="1623"/>
      <c r="B127" s="2384" t="s">
        <v>2577</v>
      </c>
      <c r="C127" s="2385" t="s">
        <v>2536</v>
      </c>
      <c r="D127" s="2532" t="s">
        <v>2577</v>
      </c>
      <c r="E127" s="2387" t="s">
        <v>2579</v>
      </c>
      <c r="F127" s="2385" t="s">
        <v>2536</v>
      </c>
      <c r="G127" s="2533" t="s">
        <v>2579</v>
      </c>
      <c r="H127" s="2389" t="s">
        <v>2671</v>
      </c>
      <c r="I127" s="2385" t="s">
        <v>2536</v>
      </c>
      <c r="J127" s="2532" t="s">
        <v>2671</v>
      </c>
      <c r="K127" s="2389" t="s">
        <v>811</v>
      </c>
      <c r="L127" s="2385" t="s">
        <v>2536</v>
      </c>
      <c r="M127" s="2534" t="s">
        <v>811</v>
      </c>
      <c r="N127" s="1623"/>
      <c r="O127" s="2384" t="s">
        <v>2577</v>
      </c>
      <c r="P127" s="2385" t="s">
        <v>2536</v>
      </c>
      <c r="Q127" s="2535" t="s">
        <v>2577</v>
      </c>
      <c r="R127" s="2387" t="s">
        <v>2579</v>
      </c>
      <c r="S127" s="2385" t="s">
        <v>2536</v>
      </c>
      <c r="T127" s="2536" t="s">
        <v>2579</v>
      </c>
      <c r="U127" s="2389" t="s">
        <v>2671</v>
      </c>
      <c r="V127" s="2385" t="s">
        <v>2536</v>
      </c>
      <c r="W127" s="2535" t="s">
        <v>2671</v>
      </c>
      <c r="X127" s="2389" t="s">
        <v>811</v>
      </c>
      <c r="Y127" s="2385" t="s">
        <v>2536</v>
      </c>
      <c r="Z127" s="2537" t="s">
        <v>811</v>
      </c>
      <c r="AA127" s="1623"/>
      <c r="AB127" s="1623"/>
      <c r="AC127" s="1623"/>
    </row>
    <row r="128" spans="1:29" s="807" customFormat="1" ht="44.25">
      <c r="A128" s="1623"/>
      <c r="B128" s="2384" t="s">
        <v>2673</v>
      </c>
      <c r="C128" s="2385" t="s">
        <v>2536</v>
      </c>
      <c r="D128" s="2532" t="s">
        <v>2673</v>
      </c>
      <c r="E128" s="2387" t="s">
        <v>2566</v>
      </c>
      <c r="F128" s="2385" t="s">
        <v>2536</v>
      </c>
      <c r="G128" s="2533" t="s">
        <v>2566</v>
      </c>
      <c r="H128" s="2389" t="s">
        <v>2574</v>
      </c>
      <c r="I128" s="2385" t="s">
        <v>2536</v>
      </c>
      <c r="J128" s="2532" t="s">
        <v>2574</v>
      </c>
      <c r="K128" s="2389" t="s">
        <v>2674</v>
      </c>
      <c r="L128" s="2385" t="s">
        <v>2536</v>
      </c>
      <c r="M128" s="2534" t="s">
        <v>2674</v>
      </c>
      <c r="N128" s="1623"/>
      <c r="O128" s="2384" t="s">
        <v>2673</v>
      </c>
      <c r="P128" s="2385" t="s">
        <v>2536</v>
      </c>
      <c r="Q128" s="2535" t="s">
        <v>2673</v>
      </c>
      <c r="R128" s="2387" t="s">
        <v>2566</v>
      </c>
      <c r="S128" s="2385" t="s">
        <v>2536</v>
      </c>
      <c r="T128" s="2536" t="s">
        <v>2566</v>
      </c>
      <c r="U128" s="2389" t="s">
        <v>2574</v>
      </c>
      <c r="V128" s="2385" t="s">
        <v>2536</v>
      </c>
      <c r="W128" s="2535" t="s">
        <v>2574</v>
      </c>
      <c r="X128" s="2389" t="s">
        <v>2674</v>
      </c>
      <c r="Y128" s="2385" t="s">
        <v>2536</v>
      </c>
      <c r="Z128" s="2537" t="s">
        <v>2674</v>
      </c>
      <c r="AA128" s="1623"/>
      <c r="AB128" s="1623"/>
      <c r="AC128" s="1623"/>
    </row>
    <row r="129" spans="1:29" s="807" customFormat="1" ht="44.25">
      <c r="A129" s="1623"/>
      <c r="B129" s="2384" t="s">
        <v>2675</v>
      </c>
      <c r="C129" s="2385" t="s">
        <v>2536</v>
      </c>
      <c r="D129" s="2532" t="s">
        <v>2675</v>
      </c>
      <c r="E129" s="2387" t="s">
        <v>2580</v>
      </c>
      <c r="F129" s="2385" t="s">
        <v>2536</v>
      </c>
      <c r="G129" s="2533" t="s">
        <v>2580</v>
      </c>
      <c r="H129" s="2389" t="s">
        <v>2676</v>
      </c>
      <c r="I129" s="2385" t="s">
        <v>2536</v>
      </c>
      <c r="J129" s="2532" t="s">
        <v>2676</v>
      </c>
      <c r="K129" s="2389" t="s">
        <v>8</v>
      </c>
      <c r="L129" s="2385" t="s">
        <v>2536</v>
      </c>
      <c r="M129" s="2534" t="s">
        <v>8</v>
      </c>
      <c r="N129" s="1623"/>
      <c r="O129" s="2384" t="s">
        <v>2675</v>
      </c>
      <c r="P129" s="2385" t="s">
        <v>2536</v>
      </c>
      <c r="Q129" s="2535" t="s">
        <v>2675</v>
      </c>
      <c r="R129" s="2387" t="s">
        <v>2580</v>
      </c>
      <c r="S129" s="2385" t="s">
        <v>2536</v>
      </c>
      <c r="T129" s="2536" t="s">
        <v>2580</v>
      </c>
      <c r="U129" s="2389" t="s">
        <v>2676</v>
      </c>
      <c r="V129" s="2385" t="s">
        <v>2536</v>
      </c>
      <c r="W129" s="2535" t="s">
        <v>2676</v>
      </c>
      <c r="X129" s="2389" t="s">
        <v>8</v>
      </c>
      <c r="Y129" s="2385" t="s">
        <v>2536</v>
      </c>
      <c r="Z129" s="2537" t="s">
        <v>8</v>
      </c>
      <c r="AA129" s="1623"/>
      <c r="AB129" s="1623"/>
      <c r="AC129" s="1623"/>
    </row>
    <row r="130" spans="1:29" s="807" customFormat="1" ht="44.25">
      <c r="A130" s="1623"/>
      <c r="B130" s="2384"/>
      <c r="C130" s="2385" t="s">
        <v>2536</v>
      </c>
      <c r="D130" s="2532"/>
      <c r="E130" s="2387" t="s">
        <v>2570</v>
      </c>
      <c r="F130" s="2385" t="s">
        <v>2536</v>
      </c>
      <c r="G130" s="2533" t="s">
        <v>2570</v>
      </c>
      <c r="H130" s="2389" t="s">
        <v>2573</v>
      </c>
      <c r="I130" s="2385" t="s">
        <v>2536</v>
      </c>
      <c r="J130" s="2532" t="s">
        <v>2573</v>
      </c>
      <c r="K130" s="2389"/>
      <c r="L130" s="2385" t="s">
        <v>2536</v>
      </c>
      <c r="M130" s="2534"/>
      <c r="N130" s="1623"/>
      <c r="O130" s="2384"/>
      <c r="P130" s="2385" t="s">
        <v>2536</v>
      </c>
      <c r="Q130" s="2535"/>
      <c r="R130" s="2387" t="s">
        <v>2570</v>
      </c>
      <c r="S130" s="2385" t="s">
        <v>2536</v>
      </c>
      <c r="T130" s="2536" t="s">
        <v>2570</v>
      </c>
      <c r="U130" s="2389" t="s">
        <v>2573</v>
      </c>
      <c r="V130" s="2385" t="s">
        <v>2536</v>
      </c>
      <c r="W130" s="2535" t="s">
        <v>2573</v>
      </c>
      <c r="X130" s="2389"/>
      <c r="Y130" s="2385" t="s">
        <v>2536</v>
      </c>
      <c r="Z130" s="2537"/>
      <c r="AA130" s="1623"/>
      <c r="AB130" s="1623"/>
      <c r="AC130" s="1623"/>
    </row>
    <row r="131" spans="1:29" s="807" customFormat="1" ht="15">
      <c r="A131" s="89"/>
      <c r="B131" s="2538"/>
      <c r="C131" s="2539"/>
      <c r="D131" s="2539"/>
      <c r="E131" s="2539"/>
      <c r="F131" s="2539"/>
      <c r="G131" s="2539"/>
      <c r="H131" s="2539"/>
      <c r="I131" s="2539"/>
      <c r="J131" s="2539"/>
      <c r="K131" s="2539"/>
      <c r="L131" s="2539"/>
      <c r="M131" s="2540"/>
      <c r="N131" s="2541"/>
      <c r="O131" s="2538"/>
      <c r="P131" s="2539"/>
      <c r="Q131" s="2539"/>
      <c r="R131" s="2539"/>
      <c r="S131" s="2539"/>
      <c r="T131" s="2539"/>
      <c r="U131" s="2539"/>
      <c r="V131" s="2539"/>
      <c r="W131" s="2539"/>
      <c r="X131" s="2539"/>
      <c r="Y131" s="2539"/>
      <c r="Z131" s="2542"/>
      <c r="AA131" s="2519"/>
      <c r="AB131" s="89"/>
      <c r="AC131" s="89"/>
    </row>
    <row r="134" spans="1:29" s="807" customFormat="1" ht="30">
      <c r="A134" s="89"/>
      <c r="B134" s="2360" t="s">
        <v>2532</v>
      </c>
      <c r="C134" s="2361"/>
      <c r="D134" s="2362" t="s">
        <v>2533</v>
      </c>
      <c r="E134" s="2366" t="s">
        <v>2713</v>
      </c>
      <c r="F134" s="2367"/>
      <c r="G134" s="2367"/>
      <c r="H134" s="2367"/>
      <c r="I134" s="2367"/>
      <c r="J134" s="2367"/>
      <c r="K134" s="2367"/>
      <c r="L134" s="2367"/>
      <c r="M134" s="2368"/>
      <c r="N134" s="89"/>
      <c r="O134" s="2360" t="s">
        <v>2532</v>
      </c>
      <c r="P134" s="2361"/>
      <c r="Q134" s="2362" t="s">
        <v>2533</v>
      </c>
      <c r="R134" s="2543" t="s">
        <v>2714</v>
      </c>
      <c r="S134" s="2544"/>
      <c r="T134" s="2544"/>
      <c r="U134" s="2544"/>
      <c r="V134" s="2544"/>
      <c r="W134" s="2544"/>
      <c r="X134" s="2544"/>
      <c r="Y134" s="2544"/>
      <c r="Z134" s="2545"/>
      <c r="AA134" s="89"/>
      <c r="AB134" s="89"/>
      <c r="AC134" s="89"/>
    </row>
    <row r="135" spans="1:29" s="807" customFormat="1" ht="30">
      <c r="A135" s="89"/>
      <c r="B135" s="2369" t="s">
        <v>2538</v>
      </c>
      <c r="C135" s="2370" t="s">
        <v>2536</v>
      </c>
      <c r="D135" s="2546" t="str">
        <f>B135</f>
        <v>Aa</v>
      </c>
      <c r="E135" s="2468" t="s">
        <v>2537</v>
      </c>
      <c r="F135" s="2468"/>
      <c r="G135" s="2469"/>
      <c r="H135" s="2469"/>
      <c r="I135" s="2469"/>
      <c r="J135" s="2469"/>
      <c r="K135" s="2469"/>
      <c r="L135" s="2469"/>
      <c r="M135" s="2470"/>
      <c r="N135" s="89"/>
      <c r="O135" s="2369" t="s">
        <v>2538</v>
      </c>
      <c r="P135" s="2370" t="s">
        <v>2536</v>
      </c>
      <c r="Q135" s="2547" t="str">
        <f>O135</f>
        <v>Aa</v>
      </c>
      <c r="R135" s="2468" t="s">
        <v>2537</v>
      </c>
      <c r="S135" s="2468"/>
      <c r="T135" s="2469"/>
      <c r="U135" s="2469"/>
      <c r="V135" s="2469"/>
      <c r="W135" s="2469"/>
      <c r="X135" s="2469"/>
      <c r="Y135" s="2469"/>
      <c r="Z135" s="2470"/>
      <c r="AA135" s="89"/>
      <c r="AB135" s="89"/>
      <c r="AC135" s="89"/>
    </row>
    <row r="136" spans="1:29" s="807" customFormat="1">
      <c r="A136" s="89"/>
      <c r="B136" s="2378"/>
      <c r="C136" s="89"/>
      <c r="D136" s="89"/>
      <c r="E136" s="89"/>
      <c r="F136" s="89"/>
      <c r="G136" s="89"/>
      <c r="H136" s="89"/>
      <c r="I136" s="89"/>
      <c r="J136" s="89"/>
      <c r="K136" s="89"/>
      <c r="L136" s="89"/>
      <c r="M136" s="2379"/>
      <c r="N136" s="89"/>
      <c r="O136" s="2378"/>
      <c r="P136" s="89"/>
      <c r="Q136" s="89"/>
      <c r="R136" s="89"/>
      <c r="S136" s="89"/>
      <c r="T136" s="89"/>
      <c r="U136" s="89"/>
      <c r="V136" s="89"/>
      <c r="W136" s="89"/>
      <c r="X136" s="89"/>
      <c r="Y136" s="89"/>
      <c r="Z136" s="2379"/>
      <c r="AA136" s="89"/>
      <c r="AB136" s="89"/>
      <c r="AC136" s="89"/>
    </row>
    <row r="137" spans="1:29" s="807" customFormat="1">
      <c r="A137" s="89"/>
      <c r="B137" s="2382" t="s">
        <v>2540</v>
      </c>
      <c r="C137" s="3827" t="s">
        <v>2541</v>
      </c>
      <c r="D137" s="3828"/>
      <c r="E137" s="2383" t="s">
        <v>2542</v>
      </c>
      <c r="F137" s="3827" t="s">
        <v>2541</v>
      </c>
      <c r="G137" s="3828"/>
      <c r="H137" s="2383" t="s">
        <v>2543</v>
      </c>
      <c r="I137" s="3827" t="s">
        <v>2541</v>
      </c>
      <c r="J137" s="3828"/>
      <c r="K137" s="2383" t="s">
        <v>2544</v>
      </c>
      <c r="L137" s="3827" t="s">
        <v>2541</v>
      </c>
      <c r="M137" s="3829"/>
      <c r="N137" s="89"/>
      <c r="O137" s="2382" t="s">
        <v>2540</v>
      </c>
      <c r="P137" s="3822" t="s">
        <v>2541</v>
      </c>
      <c r="Q137" s="3830"/>
      <c r="R137" s="2383" t="s">
        <v>2542</v>
      </c>
      <c r="S137" s="3822" t="s">
        <v>2541</v>
      </c>
      <c r="T137" s="3830"/>
      <c r="U137" s="2383" t="s">
        <v>2543</v>
      </c>
      <c r="V137" s="3822" t="s">
        <v>2541</v>
      </c>
      <c r="W137" s="3830"/>
      <c r="X137" s="2383" t="s">
        <v>2544</v>
      </c>
      <c r="Y137" s="3822" t="s">
        <v>2541</v>
      </c>
      <c r="Z137" s="3823"/>
      <c r="AA137" s="89"/>
      <c r="AB137" s="89"/>
      <c r="AC137" s="89"/>
    </row>
    <row r="138" spans="1:29" s="807" customFormat="1" ht="45">
      <c r="A138" s="1623"/>
      <c r="B138" s="2384" t="s">
        <v>10</v>
      </c>
      <c r="C138" s="2385" t="s">
        <v>2536</v>
      </c>
      <c r="D138" s="2548" t="s">
        <v>10</v>
      </c>
      <c r="E138" s="2387" t="s">
        <v>2545</v>
      </c>
      <c r="F138" s="2385" t="s">
        <v>2536</v>
      </c>
      <c r="G138" s="2549" t="s">
        <v>2545</v>
      </c>
      <c r="H138" s="2389">
        <v>1</v>
      </c>
      <c r="I138" s="2385" t="s">
        <v>2536</v>
      </c>
      <c r="J138" s="2550">
        <v>1</v>
      </c>
      <c r="K138" s="2389">
        <v>27</v>
      </c>
      <c r="L138" s="2385" t="s">
        <v>2536</v>
      </c>
      <c r="M138" s="2551">
        <v>27</v>
      </c>
      <c r="N138" s="1623"/>
      <c r="O138" s="2384" t="s">
        <v>10</v>
      </c>
      <c r="P138" s="2385" t="s">
        <v>2536</v>
      </c>
      <c r="Q138" s="2552" t="s">
        <v>10</v>
      </c>
      <c r="R138" s="2387" t="s">
        <v>2545</v>
      </c>
      <c r="S138" s="2385" t="s">
        <v>2536</v>
      </c>
      <c r="T138" s="2553" t="s">
        <v>2545</v>
      </c>
      <c r="U138" s="2389">
        <v>1</v>
      </c>
      <c r="V138" s="2385" t="s">
        <v>2536</v>
      </c>
      <c r="W138" s="2552">
        <v>1</v>
      </c>
      <c r="X138" s="2389">
        <v>27</v>
      </c>
      <c r="Y138" s="2385" t="s">
        <v>2536</v>
      </c>
      <c r="Z138" s="2554">
        <v>27</v>
      </c>
      <c r="AA138" s="1623"/>
      <c r="AB138" s="1623"/>
      <c r="AC138" s="1623"/>
    </row>
    <row r="139" spans="1:29" s="807" customFormat="1" ht="45">
      <c r="A139" s="1623"/>
      <c r="B139" s="2384" t="s">
        <v>486</v>
      </c>
      <c r="C139" s="2385" t="s">
        <v>2536</v>
      </c>
      <c r="D139" s="2548" t="s">
        <v>486</v>
      </c>
      <c r="E139" s="2387" t="s">
        <v>2562</v>
      </c>
      <c r="F139" s="2385" t="s">
        <v>2536</v>
      </c>
      <c r="G139" s="2549" t="s">
        <v>2562</v>
      </c>
      <c r="H139" s="2389">
        <v>2</v>
      </c>
      <c r="I139" s="2385" t="s">
        <v>2536</v>
      </c>
      <c r="J139" s="2550">
        <v>2</v>
      </c>
      <c r="K139" s="2389">
        <v>28</v>
      </c>
      <c r="L139" s="2385" t="s">
        <v>2536</v>
      </c>
      <c r="M139" s="2551">
        <v>28</v>
      </c>
      <c r="N139" s="1623"/>
      <c r="O139" s="2384" t="s">
        <v>486</v>
      </c>
      <c r="P139" s="2385" t="s">
        <v>2536</v>
      </c>
      <c r="Q139" s="2552" t="s">
        <v>486</v>
      </c>
      <c r="R139" s="2387" t="s">
        <v>2562</v>
      </c>
      <c r="S139" s="2385" t="s">
        <v>2536</v>
      </c>
      <c r="T139" s="2553" t="s">
        <v>2562</v>
      </c>
      <c r="U139" s="2389">
        <v>2</v>
      </c>
      <c r="V139" s="2385" t="s">
        <v>2536</v>
      </c>
      <c r="W139" s="2552">
        <v>2</v>
      </c>
      <c r="X139" s="2389">
        <v>28</v>
      </c>
      <c r="Y139" s="2385" t="s">
        <v>2536</v>
      </c>
      <c r="Z139" s="2554">
        <v>28</v>
      </c>
      <c r="AA139" s="1623"/>
      <c r="AB139" s="1623"/>
      <c r="AC139" s="1623"/>
    </row>
    <row r="140" spans="1:29" s="807" customFormat="1" ht="45">
      <c r="A140" s="1623"/>
      <c r="B140" s="2384" t="s">
        <v>545</v>
      </c>
      <c r="C140" s="2385" t="s">
        <v>2536</v>
      </c>
      <c r="D140" s="2548" t="s">
        <v>545</v>
      </c>
      <c r="E140" s="2387" t="s">
        <v>2581</v>
      </c>
      <c r="F140" s="2385" t="s">
        <v>2536</v>
      </c>
      <c r="G140" s="2549" t="s">
        <v>2581</v>
      </c>
      <c r="H140" s="2389">
        <v>3</v>
      </c>
      <c r="I140" s="2385" t="s">
        <v>2536</v>
      </c>
      <c r="J140" s="2550">
        <v>3</v>
      </c>
      <c r="K140" s="2389">
        <v>29</v>
      </c>
      <c r="L140" s="2385" t="s">
        <v>2536</v>
      </c>
      <c r="M140" s="2551">
        <v>29</v>
      </c>
      <c r="N140" s="1623"/>
      <c r="O140" s="2384" t="s">
        <v>545</v>
      </c>
      <c r="P140" s="2385" t="s">
        <v>2536</v>
      </c>
      <c r="Q140" s="2552" t="s">
        <v>545</v>
      </c>
      <c r="R140" s="2387" t="s">
        <v>2581</v>
      </c>
      <c r="S140" s="2385" t="s">
        <v>2536</v>
      </c>
      <c r="T140" s="2553" t="s">
        <v>2581</v>
      </c>
      <c r="U140" s="2389">
        <v>3</v>
      </c>
      <c r="V140" s="2385" t="s">
        <v>2536</v>
      </c>
      <c r="W140" s="2552">
        <v>3</v>
      </c>
      <c r="X140" s="2389">
        <v>29</v>
      </c>
      <c r="Y140" s="2385" t="s">
        <v>2536</v>
      </c>
      <c r="Z140" s="2554">
        <v>29</v>
      </c>
      <c r="AA140" s="1623"/>
      <c r="AB140" s="1623"/>
      <c r="AC140" s="1623"/>
    </row>
    <row r="141" spans="1:29" s="807" customFormat="1" ht="45">
      <c r="A141" s="1623"/>
      <c r="B141" s="2384" t="s">
        <v>418</v>
      </c>
      <c r="C141" s="2385" t="s">
        <v>2536</v>
      </c>
      <c r="D141" s="2548" t="s">
        <v>418</v>
      </c>
      <c r="E141" s="2387" t="s">
        <v>2589</v>
      </c>
      <c r="F141" s="2385" t="s">
        <v>2536</v>
      </c>
      <c r="G141" s="2549" t="s">
        <v>2589</v>
      </c>
      <c r="H141" s="2389">
        <v>4</v>
      </c>
      <c r="I141" s="2385" t="s">
        <v>2536</v>
      </c>
      <c r="J141" s="2550">
        <v>4</v>
      </c>
      <c r="K141" s="2389">
        <v>30</v>
      </c>
      <c r="L141" s="2385" t="s">
        <v>2536</v>
      </c>
      <c r="M141" s="2551">
        <v>30</v>
      </c>
      <c r="N141" s="1623"/>
      <c r="O141" s="2384" t="s">
        <v>418</v>
      </c>
      <c r="P141" s="2385" t="s">
        <v>2536</v>
      </c>
      <c r="Q141" s="2552" t="s">
        <v>418</v>
      </c>
      <c r="R141" s="2387" t="s">
        <v>2589</v>
      </c>
      <c r="S141" s="2385" t="s">
        <v>2536</v>
      </c>
      <c r="T141" s="2553" t="s">
        <v>2589</v>
      </c>
      <c r="U141" s="2389">
        <v>4</v>
      </c>
      <c r="V141" s="2385" t="s">
        <v>2536</v>
      </c>
      <c r="W141" s="2552">
        <v>4</v>
      </c>
      <c r="X141" s="2389">
        <v>30</v>
      </c>
      <c r="Y141" s="2385" t="s">
        <v>2536</v>
      </c>
      <c r="Z141" s="2554">
        <v>30</v>
      </c>
      <c r="AA141" s="1623"/>
      <c r="AB141" s="1623"/>
      <c r="AC141" s="1623"/>
    </row>
    <row r="142" spans="1:29" s="807" customFormat="1" ht="45">
      <c r="A142" s="1623"/>
      <c r="B142" s="2384" t="s">
        <v>416</v>
      </c>
      <c r="C142" s="2385" t="s">
        <v>2536</v>
      </c>
      <c r="D142" s="2548" t="s">
        <v>416</v>
      </c>
      <c r="E142" s="2387" t="s">
        <v>2591</v>
      </c>
      <c r="F142" s="2385" t="s">
        <v>2536</v>
      </c>
      <c r="G142" s="2549" t="s">
        <v>2591</v>
      </c>
      <c r="H142" s="2389">
        <v>5</v>
      </c>
      <c r="I142" s="2385" t="s">
        <v>2536</v>
      </c>
      <c r="J142" s="2550">
        <v>5</v>
      </c>
      <c r="K142" s="2389">
        <v>31</v>
      </c>
      <c r="L142" s="2385" t="s">
        <v>2536</v>
      </c>
      <c r="M142" s="2551">
        <v>31</v>
      </c>
      <c r="N142" s="1623"/>
      <c r="O142" s="2384" t="s">
        <v>416</v>
      </c>
      <c r="P142" s="2385" t="s">
        <v>2536</v>
      </c>
      <c r="Q142" s="2552" t="s">
        <v>416</v>
      </c>
      <c r="R142" s="2387" t="s">
        <v>2591</v>
      </c>
      <c r="S142" s="2385" t="s">
        <v>2536</v>
      </c>
      <c r="T142" s="2553" t="s">
        <v>2591</v>
      </c>
      <c r="U142" s="2389">
        <v>5</v>
      </c>
      <c r="V142" s="2385" t="s">
        <v>2536</v>
      </c>
      <c r="W142" s="2552">
        <v>5</v>
      </c>
      <c r="X142" s="2389">
        <v>31</v>
      </c>
      <c r="Y142" s="2385" t="s">
        <v>2536</v>
      </c>
      <c r="Z142" s="2554">
        <v>31</v>
      </c>
      <c r="AA142" s="1623"/>
      <c r="AB142" s="1623"/>
      <c r="AC142" s="1623"/>
    </row>
    <row r="143" spans="1:29" s="807" customFormat="1" ht="45">
      <c r="A143" s="1623"/>
      <c r="B143" s="2384" t="s">
        <v>11</v>
      </c>
      <c r="C143" s="2385" t="s">
        <v>2536</v>
      </c>
      <c r="D143" s="2548" t="s">
        <v>11</v>
      </c>
      <c r="E143" s="2387" t="s">
        <v>2592</v>
      </c>
      <c r="F143" s="2385" t="s">
        <v>2536</v>
      </c>
      <c r="G143" s="2549" t="s">
        <v>2592</v>
      </c>
      <c r="H143" s="2389">
        <v>6</v>
      </c>
      <c r="I143" s="2385" t="s">
        <v>2536</v>
      </c>
      <c r="J143" s="2550">
        <v>6</v>
      </c>
      <c r="K143" s="2389">
        <v>32</v>
      </c>
      <c r="L143" s="2385" t="s">
        <v>2536</v>
      </c>
      <c r="M143" s="2551">
        <v>32</v>
      </c>
      <c r="N143" s="1623"/>
      <c r="O143" s="2384" t="s">
        <v>11</v>
      </c>
      <c r="P143" s="2385" t="s">
        <v>2536</v>
      </c>
      <c r="Q143" s="2552" t="s">
        <v>11</v>
      </c>
      <c r="R143" s="2387" t="s">
        <v>2592</v>
      </c>
      <c r="S143" s="2385" t="s">
        <v>2536</v>
      </c>
      <c r="T143" s="2553" t="s">
        <v>2592</v>
      </c>
      <c r="U143" s="2389">
        <v>6</v>
      </c>
      <c r="V143" s="2385" t="s">
        <v>2536</v>
      </c>
      <c r="W143" s="2552">
        <v>6</v>
      </c>
      <c r="X143" s="2389">
        <v>32</v>
      </c>
      <c r="Y143" s="2385" t="s">
        <v>2536</v>
      </c>
      <c r="Z143" s="2554">
        <v>32</v>
      </c>
      <c r="AA143" s="1623"/>
      <c r="AB143" s="1623"/>
      <c r="AC143" s="1623"/>
    </row>
    <row r="144" spans="1:29" s="807" customFormat="1" ht="45">
      <c r="A144" s="1623"/>
      <c r="B144" s="2384" t="s">
        <v>523</v>
      </c>
      <c r="C144" s="2385" t="s">
        <v>2536</v>
      </c>
      <c r="D144" s="2548" t="s">
        <v>523</v>
      </c>
      <c r="E144" s="2387" t="s">
        <v>1432</v>
      </c>
      <c r="F144" s="2385" t="s">
        <v>2536</v>
      </c>
      <c r="G144" s="2549" t="s">
        <v>1432</v>
      </c>
      <c r="H144" s="2389">
        <v>7</v>
      </c>
      <c r="I144" s="2385" t="s">
        <v>2536</v>
      </c>
      <c r="J144" s="2550">
        <v>7</v>
      </c>
      <c r="K144" s="2389">
        <v>33</v>
      </c>
      <c r="L144" s="2385" t="s">
        <v>2536</v>
      </c>
      <c r="M144" s="2551">
        <v>33</v>
      </c>
      <c r="N144" s="1623"/>
      <c r="O144" s="2384" t="s">
        <v>523</v>
      </c>
      <c r="P144" s="2385" t="s">
        <v>2536</v>
      </c>
      <c r="Q144" s="2552" t="s">
        <v>523</v>
      </c>
      <c r="R144" s="2387" t="s">
        <v>1432</v>
      </c>
      <c r="S144" s="2385" t="s">
        <v>2536</v>
      </c>
      <c r="T144" s="2553" t="s">
        <v>1432</v>
      </c>
      <c r="U144" s="2389">
        <v>7</v>
      </c>
      <c r="V144" s="2385" t="s">
        <v>2536</v>
      </c>
      <c r="W144" s="2552">
        <v>7</v>
      </c>
      <c r="X144" s="2389">
        <v>33</v>
      </c>
      <c r="Y144" s="2385" t="s">
        <v>2536</v>
      </c>
      <c r="Z144" s="2554">
        <v>33</v>
      </c>
      <c r="AA144" s="1623"/>
      <c r="AB144" s="1623"/>
      <c r="AC144" s="1623"/>
    </row>
    <row r="145" spans="1:29" s="807" customFormat="1" ht="45">
      <c r="A145" s="1623"/>
      <c r="B145" s="2384" t="s">
        <v>419</v>
      </c>
      <c r="C145" s="2385" t="s">
        <v>2536</v>
      </c>
      <c r="D145" s="2548" t="s">
        <v>419</v>
      </c>
      <c r="E145" s="2387" t="s">
        <v>2595</v>
      </c>
      <c r="F145" s="2385" t="s">
        <v>2536</v>
      </c>
      <c r="G145" s="2549" t="s">
        <v>2595</v>
      </c>
      <c r="H145" s="2389">
        <v>8</v>
      </c>
      <c r="I145" s="2385" t="s">
        <v>2536</v>
      </c>
      <c r="J145" s="2550">
        <v>8</v>
      </c>
      <c r="K145" s="2389">
        <v>34</v>
      </c>
      <c r="L145" s="2385" t="s">
        <v>2536</v>
      </c>
      <c r="M145" s="2551">
        <v>34</v>
      </c>
      <c r="N145" s="1623"/>
      <c r="O145" s="2384" t="s">
        <v>419</v>
      </c>
      <c r="P145" s="2385" t="s">
        <v>2536</v>
      </c>
      <c r="Q145" s="2552" t="s">
        <v>419</v>
      </c>
      <c r="R145" s="2387" t="s">
        <v>2595</v>
      </c>
      <c r="S145" s="2385" t="s">
        <v>2536</v>
      </c>
      <c r="T145" s="2553" t="s">
        <v>2595</v>
      </c>
      <c r="U145" s="2389">
        <v>8</v>
      </c>
      <c r="V145" s="2385" t="s">
        <v>2536</v>
      </c>
      <c r="W145" s="2552">
        <v>8</v>
      </c>
      <c r="X145" s="2389">
        <v>34</v>
      </c>
      <c r="Y145" s="2385" t="s">
        <v>2536</v>
      </c>
      <c r="Z145" s="2554">
        <v>34</v>
      </c>
      <c r="AA145" s="1623"/>
      <c r="AB145" s="1623"/>
      <c r="AC145" s="1623"/>
    </row>
    <row r="146" spans="1:29" s="807" customFormat="1" ht="45">
      <c r="A146" s="1623"/>
      <c r="B146" s="2384" t="s">
        <v>473</v>
      </c>
      <c r="C146" s="2385" t="s">
        <v>2536</v>
      </c>
      <c r="D146" s="2548" t="s">
        <v>473</v>
      </c>
      <c r="E146" s="2387" t="s">
        <v>2596</v>
      </c>
      <c r="F146" s="2385" t="s">
        <v>2536</v>
      </c>
      <c r="G146" s="2549" t="s">
        <v>2596</v>
      </c>
      <c r="H146" s="2389">
        <v>9</v>
      </c>
      <c r="I146" s="2385" t="s">
        <v>2536</v>
      </c>
      <c r="J146" s="2550">
        <v>9</v>
      </c>
      <c r="K146" s="2389">
        <v>35</v>
      </c>
      <c r="L146" s="2385" t="s">
        <v>2536</v>
      </c>
      <c r="M146" s="2551">
        <v>35</v>
      </c>
      <c r="N146" s="1623"/>
      <c r="O146" s="2384" t="s">
        <v>473</v>
      </c>
      <c r="P146" s="2385" t="s">
        <v>2536</v>
      </c>
      <c r="Q146" s="2552" t="s">
        <v>473</v>
      </c>
      <c r="R146" s="2387" t="s">
        <v>2596</v>
      </c>
      <c r="S146" s="2385" t="s">
        <v>2536</v>
      </c>
      <c r="T146" s="2553" t="s">
        <v>2596</v>
      </c>
      <c r="U146" s="2389">
        <v>9</v>
      </c>
      <c r="V146" s="2385" t="s">
        <v>2536</v>
      </c>
      <c r="W146" s="2552">
        <v>9</v>
      </c>
      <c r="X146" s="2389">
        <v>35</v>
      </c>
      <c r="Y146" s="2385" t="s">
        <v>2536</v>
      </c>
      <c r="Z146" s="2554">
        <v>35</v>
      </c>
      <c r="AA146" s="1623"/>
      <c r="AB146" s="1623"/>
      <c r="AC146" s="1623"/>
    </row>
    <row r="147" spans="1:29" s="807" customFormat="1" ht="45">
      <c r="A147" s="1623"/>
      <c r="B147" s="2384" t="s">
        <v>578</v>
      </c>
      <c r="C147" s="2385" t="s">
        <v>2536</v>
      </c>
      <c r="D147" s="2548" t="s">
        <v>578</v>
      </c>
      <c r="E147" s="2387" t="s">
        <v>2598</v>
      </c>
      <c r="F147" s="2385" t="s">
        <v>2536</v>
      </c>
      <c r="G147" s="2549" t="s">
        <v>2598</v>
      </c>
      <c r="H147" s="2389">
        <v>10</v>
      </c>
      <c r="I147" s="2385" t="s">
        <v>2536</v>
      </c>
      <c r="J147" s="2550">
        <v>10</v>
      </c>
      <c r="K147" s="2389">
        <v>36</v>
      </c>
      <c r="L147" s="2385" t="s">
        <v>2536</v>
      </c>
      <c r="M147" s="2551">
        <v>36</v>
      </c>
      <c r="N147" s="1623"/>
      <c r="O147" s="2384" t="s">
        <v>578</v>
      </c>
      <c r="P147" s="2385" t="s">
        <v>2536</v>
      </c>
      <c r="Q147" s="2552" t="s">
        <v>578</v>
      </c>
      <c r="R147" s="2387" t="s">
        <v>2598</v>
      </c>
      <c r="S147" s="2385" t="s">
        <v>2536</v>
      </c>
      <c r="T147" s="2553" t="s">
        <v>2598</v>
      </c>
      <c r="U147" s="2389">
        <v>10</v>
      </c>
      <c r="V147" s="2385" t="s">
        <v>2536</v>
      </c>
      <c r="W147" s="2552">
        <v>10</v>
      </c>
      <c r="X147" s="2389">
        <v>36</v>
      </c>
      <c r="Y147" s="2385" t="s">
        <v>2536</v>
      </c>
      <c r="Z147" s="2554">
        <v>36</v>
      </c>
      <c r="AA147" s="1623"/>
      <c r="AB147" s="1623"/>
      <c r="AC147" s="1623"/>
    </row>
    <row r="148" spans="1:29" s="807" customFormat="1" ht="45">
      <c r="A148" s="1623"/>
      <c r="B148" s="2384" t="s">
        <v>1223</v>
      </c>
      <c r="C148" s="2385" t="s">
        <v>2536</v>
      </c>
      <c r="D148" s="2548" t="s">
        <v>1223</v>
      </c>
      <c r="E148" s="2387" t="s">
        <v>2600</v>
      </c>
      <c r="F148" s="2385" t="s">
        <v>2536</v>
      </c>
      <c r="G148" s="2549" t="s">
        <v>2600</v>
      </c>
      <c r="H148" s="2389">
        <v>11</v>
      </c>
      <c r="I148" s="2385" t="s">
        <v>2536</v>
      </c>
      <c r="J148" s="2550">
        <v>11</v>
      </c>
      <c r="K148" s="2389">
        <v>37</v>
      </c>
      <c r="L148" s="2385" t="s">
        <v>2536</v>
      </c>
      <c r="M148" s="2551">
        <v>37</v>
      </c>
      <c r="N148" s="1623"/>
      <c r="O148" s="2384" t="s">
        <v>1223</v>
      </c>
      <c r="P148" s="2385" t="s">
        <v>2536</v>
      </c>
      <c r="Q148" s="2552" t="s">
        <v>1223</v>
      </c>
      <c r="R148" s="2387" t="s">
        <v>2600</v>
      </c>
      <c r="S148" s="2385" t="s">
        <v>2536</v>
      </c>
      <c r="T148" s="2553" t="s">
        <v>2600</v>
      </c>
      <c r="U148" s="2389">
        <v>11</v>
      </c>
      <c r="V148" s="2385" t="s">
        <v>2536</v>
      </c>
      <c r="W148" s="2552">
        <v>11</v>
      </c>
      <c r="X148" s="2389">
        <v>37</v>
      </c>
      <c r="Y148" s="2385" t="s">
        <v>2536</v>
      </c>
      <c r="Z148" s="2554">
        <v>37</v>
      </c>
      <c r="AA148" s="1623"/>
      <c r="AB148" s="1623"/>
      <c r="AC148" s="1623"/>
    </row>
    <row r="149" spans="1:29" s="807" customFormat="1" ht="45">
      <c r="A149" s="1623"/>
      <c r="B149" s="2384" t="s">
        <v>502</v>
      </c>
      <c r="C149" s="2385" t="s">
        <v>2536</v>
      </c>
      <c r="D149" s="2548" t="s">
        <v>502</v>
      </c>
      <c r="E149" s="2387" t="s">
        <v>2602</v>
      </c>
      <c r="F149" s="2385" t="s">
        <v>2536</v>
      </c>
      <c r="G149" s="2549" t="s">
        <v>2602</v>
      </c>
      <c r="H149" s="2389">
        <v>12</v>
      </c>
      <c r="I149" s="2385" t="s">
        <v>2536</v>
      </c>
      <c r="J149" s="2550">
        <v>12</v>
      </c>
      <c r="K149" s="2389">
        <v>38</v>
      </c>
      <c r="L149" s="2385" t="s">
        <v>2536</v>
      </c>
      <c r="M149" s="2551">
        <v>38</v>
      </c>
      <c r="N149" s="1623"/>
      <c r="O149" s="2384" t="s">
        <v>502</v>
      </c>
      <c r="P149" s="2385" t="s">
        <v>2536</v>
      </c>
      <c r="Q149" s="2552" t="s">
        <v>502</v>
      </c>
      <c r="R149" s="2387" t="s">
        <v>2602</v>
      </c>
      <c r="S149" s="2385" t="s">
        <v>2536</v>
      </c>
      <c r="T149" s="2553" t="s">
        <v>2602</v>
      </c>
      <c r="U149" s="2389">
        <v>12</v>
      </c>
      <c r="V149" s="2385" t="s">
        <v>2536</v>
      </c>
      <c r="W149" s="2552">
        <v>12</v>
      </c>
      <c r="X149" s="2389">
        <v>38</v>
      </c>
      <c r="Y149" s="2385" t="s">
        <v>2536</v>
      </c>
      <c r="Z149" s="2554">
        <v>38</v>
      </c>
      <c r="AA149" s="1623"/>
      <c r="AB149" s="1623"/>
      <c r="AC149" s="1623"/>
    </row>
    <row r="150" spans="1:29" s="807" customFormat="1" ht="45">
      <c r="A150" s="1623"/>
      <c r="B150" s="2384" t="s">
        <v>13</v>
      </c>
      <c r="C150" s="2385" t="s">
        <v>2536</v>
      </c>
      <c r="D150" s="2548" t="s">
        <v>13</v>
      </c>
      <c r="E150" s="2387" t="s">
        <v>2603</v>
      </c>
      <c r="F150" s="2385" t="s">
        <v>2536</v>
      </c>
      <c r="G150" s="2549" t="s">
        <v>2603</v>
      </c>
      <c r="H150" s="2389">
        <v>13</v>
      </c>
      <c r="I150" s="2385" t="s">
        <v>2536</v>
      </c>
      <c r="J150" s="2550">
        <v>13</v>
      </c>
      <c r="K150" s="2389">
        <v>39</v>
      </c>
      <c r="L150" s="2385" t="s">
        <v>2536</v>
      </c>
      <c r="M150" s="2551">
        <v>39</v>
      </c>
      <c r="N150" s="1623"/>
      <c r="O150" s="2384" t="s">
        <v>13</v>
      </c>
      <c r="P150" s="2385" t="s">
        <v>2536</v>
      </c>
      <c r="Q150" s="2552" t="s">
        <v>13</v>
      </c>
      <c r="R150" s="2387" t="s">
        <v>2603</v>
      </c>
      <c r="S150" s="2385" t="s">
        <v>2536</v>
      </c>
      <c r="T150" s="2553" t="s">
        <v>2603</v>
      </c>
      <c r="U150" s="2389">
        <v>13</v>
      </c>
      <c r="V150" s="2385" t="s">
        <v>2536</v>
      </c>
      <c r="W150" s="2552">
        <v>13</v>
      </c>
      <c r="X150" s="2389">
        <v>39</v>
      </c>
      <c r="Y150" s="2385" t="s">
        <v>2536</v>
      </c>
      <c r="Z150" s="2554">
        <v>39</v>
      </c>
      <c r="AA150" s="1623"/>
      <c r="AB150" s="1623"/>
      <c r="AC150" s="1623"/>
    </row>
    <row r="151" spans="1:29" s="807" customFormat="1" ht="45">
      <c r="A151" s="1623"/>
      <c r="B151" s="2384" t="s">
        <v>666</v>
      </c>
      <c r="C151" s="2385" t="s">
        <v>2536</v>
      </c>
      <c r="D151" s="2548" t="s">
        <v>666</v>
      </c>
      <c r="E151" s="2387" t="s">
        <v>2605</v>
      </c>
      <c r="F151" s="2385" t="s">
        <v>2536</v>
      </c>
      <c r="G151" s="2549" t="s">
        <v>2605</v>
      </c>
      <c r="H151" s="2389">
        <v>14</v>
      </c>
      <c r="I151" s="2385" t="s">
        <v>2536</v>
      </c>
      <c r="J151" s="2550">
        <v>14</v>
      </c>
      <c r="K151" s="2389">
        <v>40</v>
      </c>
      <c r="L151" s="2385" t="s">
        <v>2536</v>
      </c>
      <c r="M151" s="2551">
        <v>40</v>
      </c>
      <c r="N151" s="1623"/>
      <c r="O151" s="2384" t="s">
        <v>666</v>
      </c>
      <c r="P151" s="2385" t="s">
        <v>2536</v>
      </c>
      <c r="Q151" s="2552" t="s">
        <v>666</v>
      </c>
      <c r="R151" s="2387" t="s">
        <v>2605</v>
      </c>
      <c r="S151" s="2385" t="s">
        <v>2536</v>
      </c>
      <c r="T151" s="2553" t="s">
        <v>2605</v>
      </c>
      <c r="U151" s="2389">
        <v>14</v>
      </c>
      <c r="V151" s="2385" t="s">
        <v>2536</v>
      </c>
      <c r="W151" s="2552">
        <v>14</v>
      </c>
      <c r="X151" s="2389">
        <v>40</v>
      </c>
      <c r="Y151" s="2385" t="s">
        <v>2536</v>
      </c>
      <c r="Z151" s="2554">
        <v>40</v>
      </c>
      <c r="AA151" s="1623"/>
      <c r="AB151" s="1623"/>
      <c r="AC151" s="1623"/>
    </row>
    <row r="152" spans="1:29" s="807" customFormat="1" ht="45">
      <c r="A152" s="1623"/>
      <c r="B152" s="2384" t="s">
        <v>1305</v>
      </c>
      <c r="C152" s="2385" t="s">
        <v>2536</v>
      </c>
      <c r="D152" s="2548" t="s">
        <v>1305</v>
      </c>
      <c r="E152" s="2387" t="s">
        <v>2618</v>
      </c>
      <c r="F152" s="2385" t="s">
        <v>2536</v>
      </c>
      <c r="G152" s="2549" t="s">
        <v>2618</v>
      </c>
      <c r="H152" s="2389">
        <v>15</v>
      </c>
      <c r="I152" s="2385" t="s">
        <v>2536</v>
      </c>
      <c r="J152" s="2550">
        <v>15</v>
      </c>
      <c r="K152" s="2389">
        <v>41</v>
      </c>
      <c r="L152" s="2385" t="s">
        <v>2536</v>
      </c>
      <c r="M152" s="2551">
        <v>41</v>
      </c>
      <c r="N152" s="1623"/>
      <c r="O152" s="2384" t="s">
        <v>1305</v>
      </c>
      <c r="P152" s="2385" t="s">
        <v>2536</v>
      </c>
      <c r="Q152" s="2552" t="s">
        <v>1305</v>
      </c>
      <c r="R152" s="2387" t="s">
        <v>2618</v>
      </c>
      <c r="S152" s="2385" t="s">
        <v>2536</v>
      </c>
      <c r="T152" s="2553" t="s">
        <v>2618</v>
      </c>
      <c r="U152" s="2389">
        <v>15</v>
      </c>
      <c r="V152" s="2385" t="s">
        <v>2536</v>
      </c>
      <c r="W152" s="2552">
        <v>15</v>
      </c>
      <c r="X152" s="2389">
        <v>41</v>
      </c>
      <c r="Y152" s="2385" t="s">
        <v>2536</v>
      </c>
      <c r="Z152" s="2554">
        <v>41</v>
      </c>
      <c r="AA152" s="1623"/>
      <c r="AB152" s="1623"/>
      <c r="AC152" s="1623"/>
    </row>
    <row r="153" spans="1:29" s="807" customFormat="1" ht="45">
      <c r="A153" s="1623"/>
      <c r="B153" s="2384" t="s">
        <v>12</v>
      </c>
      <c r="C153" s="2385" t="s">
        <v>2536</v>
      </c>
      <c r="D153" s="2548" t="s">
        <v>12</v>
      </c>
      <c r="E153" s="2387" t="s">
        <v>853</v>
      </c>
      <c r="F153" s="2385" t="s">
        <v>2536</v>
      </c>
      <c r="G153" s="2549" t="s">
        <v>853</v>
      </c>
      <c r="H153" s="2389">
        <v>16</v>
      </c>
      <c r="I153" s="2385" t="s">
        <v>2536</v>
      </c>
      <c r="J153" s="2550">
        <v>16</v>
      </c>
      <c r="K153" s="2389">
        <v>42</v>
      </c>
      <c r="L153" s="2385" t="s">
        <v>2536</v>
      </c>
      <c r="M153" s="2551">
        <v>42</v>
      </c>
      <c r="N153" s="1623"/>
      <c r="O153" s="2384" t="s">
        <v>12</v>
      </c>
      <c r="P153" s="2385" t="s">
        <v>2536</v>
      </c>
      <c r="Q153" s="2552" t="s">
        <v>12</v>
      </c>
      <c r="R153" s="2387" t="s">
        <v>853</v>
      </c>
      <c r="S153" s="2385" t="s">
        <v>2536</v>
      </c>
      <c r="T153" s="2553" t="s">
        <v>853</v>
      </c>
      <c r="U153" s="2389">
        <v>16</v>
      </c>
      <c r="V153" s="2385" t="s">
        <v>2536</v>
      </c>
      <c r="W153" s="2552">
        <v>16</v>
      </c>
      <c r="X153" s="2389">
        <v>42</v>
      </c>
      <c r="Y153" s="2385" t="s">
        <v>2536</v>
      </c>
      <c r="Z153" s="2554">
        <v>42</v>
      </c>
      <c r="AA153" s="1623"/>
      <c r="AB153" s="1623"/>
      <c r="AC153" s="1623"/>
    </row>
    <row r="154" spans="1:29" s="807" customFormat="1" ht="45">
      <c r="A154" s="1623"/>
      <c r="B154" s="2384" t="s">
        <v>731</v>
      </c>
      <c r="C154" s="2385" t="s">
        <v>2536</v>
      </c>
      <c r="D154" s="2548" t="s">
        <v>731</v>
      </c>
      <c r="E154" s="2387" t="s">
        <v>852</v>
      </c>
      <c r="F154" s="2385" t="s">
        <v>2536</v>
      </c>
      <c r="G154" s="2549" t="s">
        <v>852</v>
      </c>
      <c r="H154" s="2389">
        <v>17</v>
      </c>
      <c r="I154" s="2385" t="s">
        <v>2536</v>
      </c>
      <c r="J154" s="2550">
        <v>17</v>
      </c>
      <c r="K154" s="2389">
        <v>43</v>
      </c>
      <c r="L154" s="2385" t="s">
        <v>2536</v>
      </c>
      <c r="M154" s="2551">
        <v>43</v>
      </c>
      <c r="N154" s="1623"/>
      <c r="O154" s="2384" t="s">
        <v>731</v>
      </c>
      <c r="P154" s="2385" t="s">
        <v>2536</v>
      </c>
      <c r="Q154" s="2552" t="s">
        <v>731</v>
      </c>
      <c r="R154" s="2387" t="s">
        <v>852</v>
      </c>
      <c r="S154" s="2385" t="s">
        <v>2536</v>
      </c>
      <c r="T154" s="2553" t="s">
        <v>852</v>
      </c>
      <c r="U154" s="2389">
        <v>17</v>
      </c>
      <c r="V154" s="2385" t="s">
        <v>2536</v>
      </c>
      <c r="W154" s="2552">
        <v>17</v>
      </c>
      <c r="X154" s="2389">
        <v>43</v>
      </c>
      <c r="Y154" s="2385" t="s">
        <v>2536</v>
      </c>
      <c r="Z154" s="2554">
        <v>43</v>
      </c>
      <c r="AA154" s="1623"/>
      <c r="AB154" s="1623"/>
      <c r="AC154" s="1623"/>
    </row>
    <row r="155" spans="1:29" s="807" customFormat="1" ht="45">
      <c r="A155" s="1623"/>
      <c r="B155" s="2384" t="s">
        <v>417</v>
      </c>
      <c r="C155" s="2385" t="s">
        <v>2536</v>
      </c>
      <c r="D155" s="2548" t="s">
        <v>417</v>
      </c>
      <c r="E155" s="2387" t="s">
        <v>2634</v>
      </c>
      <c r="F155" s="2385" t="s">
        <v>2536</v>
      </c>
      <c r="G155" s="2549" t="s">
        <v>2634</v>
      </c>
      <c r="H155" s="2389">
        <v>18</v>
      </c>
      <c r="I155" s="2385" t="s">
        <v>2536</v>
      </c>
      <c r="J155" s="2550">
        <v>18</v>
      </c>
      <c r="K155" s="2389">
        <v>44</v>
      </c>
      <c r="L155" s="2385" t="s">
        <v>2536</v>
      </c>
      <c r="M155" s="2551">
        <v>44</v>
      </c>
      <c r="N155" s="1623"/>
      <c r="O155" s="2384" t="s">
        <v>417</v>
      </c>
      <c r="P155" s="2385" t="s">
        <v>2536</v>
      </c>
      <c r="Q155" s="2552" t="s">
        <v>417</v>
      </c>
      <c r="R155" s="2387" t="s">
        <v>2634</v>
      </c>
      <c r="S155" s="2385" t="s">
        <v>2536</v>
      </c>
      <c r="T155" s="2553" t="s">
        <v>2634</v>
      </c>
      <c r="U155" s="2389">
        <v>18</v>
      </c>
      <c r="V155" s="2385" t="s">
        <v>2536</v>
      </c>
      <c r="W155" s="2552">
        <v>18</v>
      </c>
      <c r="X155" s="2389">
        <v>44</v>
      </c>
      <c r="Y155" s="2385" t="s">
        <v>2536</v>
      </c>
      <c r="Z155" s="2554">
        <v>44</v>
      </c>
      <c r="AA155" s="1623"/>
      <c r="AB155" s="1623"/>
      <c r="AC155" s="1623"/>
    </row>
    <row r="156" spans="1:29" s="807" customFormat="1" ht="45">
      <c r="A156" s="1623"/>
      <c r="B156" s="2384" t="s">
        <v>485</v>
      </c>
      <c r="C156" s="2385" t="s">
        <v>2536</v>
      </c>
      <c r="D156" s="2548" t="s">
        <v>485</v>
      </c>
      <c r="E156" s="2387" t="s">
        <v>2638</v>
      </c>
      <c r="F156" s="2385" t="s">
        <v>2536</v>
      </c>
      <c r="G156" s="2549" t="s">
        <v>2638</v>
      </c>
      <c r="H156" s="2389">
        <v>19</v>
      </c>
      <c r="I156" s="2385" t="s">
        <v>2536</v>
      </c>
      <c r="J156" s="2550">
        <v>19</v>
      </c>
      <c r="K156" s="2389">
        <v>45</v>
      </c>
      <c r="L156" s="2385" t="s">
        <v>2536</v>
      </c>
      <c r="M156" s="2551">
        <v>45</v>
      </c>
      <c r="N156" s="1623"/>
      <c r="O156" s="2384" t="s">
        <v>485</v>
      </c>
      <c r="P156" s="2385" t="s">
        <v>2536</v>
      </c>
      <c r="Q156" s="2552" t="s">
        <v>485</v>
      </c>
      <c r="R156" s="2387" t="s">
        <v>2638</v>
      </c>
      <c r="S156" s="2385" t="s">
        <v>2536</v>
      </c>
      <c r="T156" s="2553" t="s">
        <v>2638</v>
      </c>
      <c r="U156" s="2389">
        <v>19</v>
      </c>
      <c r="V156" s="2385" t="s">
        <v>2536</v>
      </c>
      <c r="W156" s="2552">
        <v>19</v>
      </c>
      <c r="X156" s="2389">
        <v>45</v>
      </c>
      <c r="Y156" s="2385" t="s">
        <v>2536</v>
      </c>
      <c r="Z156" s="2554">
        <v>45</v>
      </c>
      <c r="AA156" s="1623"/>
      <c r="AB156" s="1623"/>
      <c r="AC156" s="1623"/>
    </row>
    <row r="157" spans="1:29" s="807" customFormat="1" ht="45">
      <c r="A157" s="1623"/>
      <c r="B157" s="2384" t="s">
        <v>420</v>
      </c>
      <c r="C157" s="2385" t="s">
        <v>2536</v>
      </c>
      <c r="D157" s="2548" t="s">
        <v>420</v>
      </c>
      <c r="E157" s="2387" t="s">
        <v>837</v>
      </c>
      <c r="F157" s="2385" t="s">
        <v>2536</v>
      </c>
      <c r="G157" s="2549" t="s">
        <v>837</v>
      </c>
      <c r="H157" s="2389">
        <v>20</v>
      </c>
      <c r="I157" s="2385" t="s">
        <v>2536</v>
      </c>
      <c r="J157" s="2550">
        <v>20</v>
      </c>
      <c r="K157" s="2389">
        <v>46</v>
      </c>
      <c r="L157" s="2385" t="s">
        <v>2536</v>
      </c>
      <c r="M157" s="2551">
        <v>46</v>
      </c>
      <c r="N157" s="1623"/>
      <c r="O157" s="2384" t="s">
        <v>420</v>
      </c>
      <c r="P157" s="2385" t="s">
        <v>2536</v>
      </c>
      <c r="Q157" s="2552" t="s">
        <v>420</v>
      </c>
      <c r="R157" s="2387" t="s">
        <v>837</v>
      </c>
      <c r="S157" s="2385" t="s">
        <v>2536</v>
      </c>
      <c r="T157" s="2553" t="s">
        <v>837</v>
      </c>
      <c r="U157" s="2389">
        <v>20</v>
      </c>
      <c r="V157" s="2385" t="s">
        <v>2536</v>
      </c>
      <c r="W157" s="2552">
        <v>20</v>
      </c>
      <c r="X157" s="2389">
        <v>46</v>
      </c>
      <c r="Y157" s="2385" t="s">
        <v>2536</v>
      </c>
      <c r="Z157" s="2554">
        <v>46</v>
      </c>
      <c r="AA157" s="1623"/>
      <c r="AB157" s="1623"/>
      <c r="AC157" s="1623"/>
    </row>
    <row r="158" spans="1:29" s="807" customFormat="1" ht="45">
      <c r="A158" s="1623"/>
      <c r="B158" s="2384" t="s">
        <v>558</v>
      </c>
      <c r="C158" s="2385" t="s">
        <v>2536</v>
      </c>
      <c r="D158" s="2548" t="s">
        <v>558</v>
      </c>
      <c r="E158" s="2387" t="s">
        <v>838</v>
      </c>
      <c r="F158" s="2385" t="s">
        <v>2536</v>
      </c>
      <c r="G158" s="2549" t="s">
        <v>838</v>
      </c>
      <c r="H158" s="2389">
        <v>21</v>
      </c>
      <c r="I158" s="2385" t="s">
        <v>2536</v>
      </c>
      <c r="J158" s="2550">
        <v>21</v>
      </c>
      <c r="K158" s="2389">
        <v>47</v>
      </c>
      <c r="L158" s="2385" t="s">
        <v>2536</v>
      </c>
      <c r="M158" s="2551">
        <v>47</v>
      </c>
      <c r="N158" s="1623"/>
      <c r="O158" s="2384" t="s">
        <v>558</v>
      </c>
      <c r="P158" s="2385" t="s">
        <v>2536</v>
      </c>
      <c r="Q158" s="2552" t="s">
        <v>558</v>
      </c>
      <c r="R158" s="2387" t="s">
        <v>838</v>
      </c>
      <c r="S158" s="2385" t="s">
        <v>2536</v>
      </c>
      <c r="T158" s="2553" t="s">
        <v>838</v>
      </c>
      <c r="U158" s="2389">
        <v>21</v>
      </c>
      <c r="V158" s="2385" t="s">
        <v>2536</v>
      </c>
      <c r="W158" s="2552">
        <v>21</v>
      </c>
      <c r="X158" s="2389">
        <v>47</v>
      </c>
      <c r="Y158" s="2385" t="s">
        <v>2536</v>
      </c>
      <c r="Z158" s="2554">
        <v>47</v>
      </c>
      <c r="AA158" s="1623"/>
      <c r="AB158" s="1623"/>
      <c r="AC158" s="1623"/>
    </row>
    <row r="159" spans="1:29" s="807" customFormat="1" ht="45">
      <c r="A159" s="1623"/>
      <c r="B159" s="2384" t="s">
        <v>579</v>
      </c>
      <c r="C159" s="2385" t="s">
        <v>2536</v>
      </c>
      <c r="D159" s="2548" t="s">
        <v>579</v>
      </c>
      <c r="E159" s="2387" t="s">
        <v>2639</v>
      </c>
      <c r="F159" s="2385" t="s">
        <v>2536</v>
      </c>
      <c r="G159" s="2549" t="s">
        <v>2639</v>
      </c>
      <c r="H159" s="2389">
        <v>22</v>
      </c>
      <c r="I159" s="2385" t="s">
        <v>2536</v>
      </c>
      <c r="J159" s="2550">
        <v>22</v>
      </c>
      <c r="K159" s="2389">
        <v>48</v>
      </c>
      <c r="L159" s="2385" t="s">
        <v>2536</v>
      </c>
      <c r="M159" s="2551">
        <v>48</v>
      </c>
      <c r="N159" s="1623"/>
      <c r="O159" s="2384" t="s">
        <v>579</v>
      </c>
      <c r="P159" s="2385" t="s">
        <v>2536</v>
      </c>
      <c r="Q159" s="2552" t="s">
        <v>579</v>
      </c>
      <c r="R159" s="2387" t="s">
        <v>2639</v>
      </c>
      <c r="S159" s="2385" t="s">
        <v>2536</v>
      </c>
      <c r="T159" s="2553" t="s">
        <v>2639</v>
      </c>
      <c r="U159" s="2389">
        <v>22</v>
      </c>
      <c r="V159" s="2385" t="s">
        <v>2536</v>
      </c>
      <c r="W159" s="2552">
        <v>22</v>
      </c>
      <c r="X159" s="2389">
        <v>48</v>
      </c>
      <c r="Y159" s="2385" t="s">
        <v>2536</v>
      </c>
      <c r="Z159" s="2554">
        <v>48</v>
      </c>
      <c r="AA159" s="1623"/>
      <c r="AB159" s="1623"/>
      <c r="AC159" s="1623"/>
    </row>
    <row r="160" spans="1:29" s="807" customFormat="1" ht="45">
      <c r="A160" s="1623"/>
      <c r="B160" s="2384" t="s">
        <v>2640</v>
      </c>
      <c r="C160" s="2385" t="s">
        <v>2536</v>
      </c>
      <c r="D160" s="2548" t="s">
        <v>2640</v>
      </c>
      <c r="E160" s="2387" t="s">
        <v>2641</v>
      </c>
      <c r="F160" s="2385" t="s">
        <v>2536</v>
      </c>
      <c r="G160" s="2549" t="s">
        <v>2641</v>
      </c>
      <c r="H160" s="2389">
        <v>23</v>
      </c>
      <c r="I160" s="2385" t="s">
        <v>2536</v>
      </c>
      <c r="J160" s="2550">
        <v>23</v>
      </c>
      <c r="K160" s="2389">
        <v>49</v>
      </c>
      <c r="L160" s="2385" t="s">
        <v>2536</v>
      </c>
      <c r="M160" s="2551">
        <v>49</v>
      </c>
      <c r="N160" s="1623"/>
      <c r="O160" s="2384" t="s">
        <v>2640</v>
      </c>
      <c r="P160" s="2385" t="s">
        <v>2536</v>
      </c>
      <c r="Q160" s="2552" t="s">
        <v>2640</v>
      </c>
      <c r="R160" s="2387" t="s">
        <v>2641</v>
      </c>
      <c r="S160" s="2385" t="s">
        <v>2536</v>
      </c>
      <c r="T160" s="2553" t="s">
        <v>2641</v>
      </c>
      <c r="U160" s="2389">
        <v>23</v>
      </c>
      <c r="V160" s="2385" t="s">
        <v>2536</v>
      </c>
      <c r="W160" s="2552">
        <v>23</v>
      </c>
      <c r="X160" s="2389">
        <v>49</v>
      </c>
      <c r="Y160" s="2385" t="s">
        <v>2536</v>
      </c>
      <c r="Z160" s="2554">
        <v>49</v>
      </c>
      <c r="AA160" s="1623"/>
      <c r="AB160" s="1623"/>
      <c r="AC160" s="1623"/>
    </row>
    <row r="161" spans="1:29" s="807" customFormat="1" ht="45">
      <c r="A161" s="1623"/>
      <c r="B161" s="2384" t="s">
        <v>836</v>
      </c>
      <c r="C161" s="2385" t="s">
        <v>2536</v>
      </c>
      <c r="D161" s="2548" t="s">
        <v>836</v>
      </c>
      <c r="E161" s="2387" t="s">
        <v>2642</v>
      </c>
      <c r="F161" s="2385" t="s">
        <v>2536</v>
      </c>
      <c r="G161" s="2549" t="s">
        <v>2642</v>
      </c>
      <c r="H161" s="2389">
        <v>24</v>
      </c>
      <c r="I161" s="2385" t="s">
        <v>2536</v>
      </c>
      <c r="J161" s="2550">
        <v>24</v>
      </c>
      <c r="K161" s="2389">
        <v>50</v>
      </c>
      <c r="L161" s="2385" t="s">
        <v>2536</v>
      </c>
      <c r="M161" s="2551">
        <v>50</v>
      </c>
      <c r="N161" s="1623"/>
      <c r="O161" s="2384" t="s">
        <v>836</v>
      </c>
      <c r="P161" s="2385" t="s">
        <v>2536</v>
      </c>
      <c r="Q161" s="2552" t="s">
        <v>836</v>
      </c>
      <c r="R161" s="2387" t="s">
        <v>2642</v>
      </c>
      <c r="S161" s="2385" t="s">
        <v>2536</v>
      </c>
      <c r="T161" s="2553" t="s">
        <v>2642</v>
      </c>
      <c r="U161" s="2389">
        <v>24</v>
      </c>
      <c r="V161" s="2385" t="s">
        <v>2536</v>
      </c>
      <c r="W161" s="2552">
        <v>24</v>
      </c>
      <c r="X161" s="2389">
        <v>50</v>
      </c>
      <c r="Y161" s="2385" t="s">
        <v>2536</v>
      </c>
      <c r="Z161" s="2554">
        <v>50</v>
      </c>
      <c r="AA161" s="1623"/>
      <c r="AB161" s="1623"/>
      <c r="AC161" s="1623"/>
    </row>
    <row r="162" spans="1:29" s="807" customFormat="1" ht="45">
      <c r="A162" s="1623"/>
      <c r="B162" s="2384" t="s">
        <v>2631</v>
      </c>
      <c r="C162" s="2385" t="s">
        <v>2536</v>
      </c>
      <c r="D162" s="2548" t="s">
        <v>2631</v>
      </c>
      <c r="E162" s="2387" t="s">
        <v>2636</v>
      </c>
      <c r="F162" s="2385" t="s">
        <v>2536</v>
      </c>
      <c r="G162" s="2549" t="s">
        <v>2636</v>
      </c>
      <c r="H162" s="2389">
        <v>25</v>
      </c>
      <c r="I162" s="2385" t="s">
        <v>2536</v>
      </c>
      <c r="J162" s="2550">
        <v>25</v>
      </c>
      <c r="K162" s="2389">
        <v>51</v>
      </c>
      <c r="L162" s="2385" t="s">
        <v>2536</v>
      </c>
      <c r="M162" s="2551">
        <v>51</v>
      </c>
      <c r="N162" s="1623"/>
      <c r="O162" s="2384" t="s">
        <v>2631</v>
      </c>
      <c r="P162" s="2385" t="s">
        <v>2536</v>
      </c>
      <c r="Q162" s="2552" t="s">
        <v>2631</v>
      </c>
      <c r="R162" s="2387" t="s">
        <v>2636</v>
      </c>
      <c r="S162" s="2385" t="s">
        <v>2536</v>
      </c>
      <c r="T162" s="2553" t="s">
        <v>2636</v>
      </c>
      <c r="U162" s="2389">
        <v>25</v>
      </c>
      <c r="V162" s="2385" t="s">
        <v>2536</v>
      </c>
      <c r="W162" s="2552">
        <v>25</v>
      </c>
      <c r="X162" s="2389">
        <v>51</v>
      </c>
      <c r="Y162" s="2385" t="s">
        <v>2536</v>
      </c>
      <c r="Z162" s="2554">
        <v>51</v>
      </c>
      <c r="AA162" s="1623"/>
      <c r="AB162" s="1623"/>
      <c r="AC162" s="1623"/>
    </row>
    <row r="163" spans="1:29" s="807" customFormat="1" ht="45">
      <c r="A163" s="1623"/>
      <c r="B163" s="2384" t="s">
        <v>691</v>
      </c>
      <c r="C163" s="2385" t="s">
        <v>2536</v>
      </c>
      <c r="D163" s="2548" t="s">
        <v>691</v>
      </c>
      <c r="E163" s="2387" t="s">
        <v>2635</v>
      </c>
      <c r="F163" s="2385" t="s">
        <v>2536</v>
      </c>
      <c r="G163" s="2549" t="s">
        <v>2635</v>
      </c>
      <c r="H163" s="2389">
        <v>26</v>
      </c>
      <c r="I163" s="2385" t="s">
        <v>2536</v>
      </c>
      <c r="J163" s="2550">
        <v>26</v>
      </c>
      <c r="K163" s="2389">
        <v>52</v>
      </c>
      <c r="L163" s="2385" t="s">
        <v>2536</v>
      </c>
      <c r="M163" s="2551">
        <v>52</v>
      </c>
      <c r="N163" s="1623"/>
      <c r="O163" s="2384" t="s">
        <v>691</v>
      </c>
      <c r="P163" s="2385" t="s">
        <v>2536</v>
      </c>
      <c r="Q163" s="2552" t="s">
        <v>691</v>
      </c>
      <c r="R163" s="2387" t="s">
        <v>2635</v>
      </c>
      <c r="S163" s="2385" t="s">
        <v>2536</v>
      </c>
      <c r="T163" s="2553" t="s">
        <v>2635</v>
      </c>
      <c r="U163" s="2389">
        <v>26</v>
      </c>
      <c r="V163" s="2385" t="s">
        <v>2536</v>
      </c>
      <c r="W163" s="2552">
        <v>26</v>
      </c>
      <c r="X163" s="2389">
        <v>52</v>
      </c>
      <c r="Y163" s="2385" t="s">
        <v>2536</v>
      </c>
      <c r="Z163" s="2554">
        <v>52</v>
      </c>
      <c r="AA163" s="1623"/>
      <c r="AB163" s="1623"/>
      <c r="AC163" s="1623"/>
    </row>
    <row r="164" spans="1:29" s="807" customFormat="1" ht="45">
      <c r="A164" s="1623"/>
      <c r="B164" s="2384" t="s">
        <v>815</v>
      </c>
      <c r="C164" s="2385" t="s">
        <v>2536</v>
      </c>
      <c r="D164" s="2548" t="s">
        <v>815</v>
      </c>
      <c r="E164" s="2387" t="s">
        <v>814</v>
      </c>
      <c r="F164" s="2385" t="s">
        <v>2536</v>
      </c>
      <c r="G164" s="2549" t="s">
        <v>814</v>
      </c>
      <c r="H164" s="2389" t="s">
        <v>2633</v>
      </c>
      <c r="I164" s="2385" t="s">
        <v>2536</v>
      </c>
      <c r="J164" s="2550" t="s">
        <v>2633</v>
      </c>
      <c r="K164" s="2389" t="s">
        <v>2643</v>
      </c>
      <c r="L164" s="2385" t="s">
        <v>2536</v>
      </c>
      <c r="M164" s="2551" t="s">
        <v>2643</v>
      </c>
      <c r="N164" s="1623"/>
      <c r="O164" s="2384" t="s">
        <v>815</v>
      </c>
      <c r="P164" s="2385" t="s">
        <v>2536</v>
      </c>
      <c r="Q164" s="2552" t="s">
        <v>815</v>
      </c>
      <c r="R164" s="2387" t="s">
        <v>814</v>
      </c>
      <c r="S164" s="2385" t="s">
        <v>2536</v>
      </c>
      <c r="T164" s="2553" t="s">
        <v>814</v>
      </c>
      <c r="U164" s="2389" t="s">
        <v>2633</v>
      </c>
      <c r="V164" s="2385" t="s">
        <v>2536</v>
      </c>
      <c r="W164" s="2552" t="s">
        <v>2633</v>
      </c>
      <c r="X164" s="2389" t="s">
        <v>2643</v>
      </c>
      <c r="Y164" s="2385" t="s">
        <v>2536</v>
      </c>
      <c r="Z164" s="2554" t="s">
        <v>2643</v>
      </c>
      <c r="AA164" s="1623"/>
      <c r="AB164" s="1623"/>
      <c r="AC164" s="1623"/>
    </row>
    <row r="165" spans="1:29" s="807" customFormat="1" ht="45">
      <c r="A165" s="1623"/>
      <c r="B165" s="2384" t="s">
        <v>2563</v>
      </c>
      <c r="C165" s="2385" t="s">
        <v>2536</v>
      </c>
      <c r="D165" s="2548" t="s">
        <v>2563</v>
      </c>
      <c r="E165" s="2387" t="s">
        <v>812</v>
      </c>
      <c r="F165" s="2385" t="s">
        <v>2536</v>
      </c>
      <c r="G165" s="2549" t="s">
        <v>812</v>
      </c>
      <c r="H165" s="2389" t="s">
        <v>816</v>
      </c>
      <c r="I165" s="2385" t="s">
        <v>2536</v>
      </c>
      <c r="J165" s="2550" t="s">
        <v>816</v>
      </c>
      <c r="K165" s="2389" t="s">
        <v>2656</v>
      </c>
      <c r="L165" s="2385" t="s">
        <v>2536</v>
      </c>
      <c r="M165" s="2551" t="s">
        <v>2656</v>
      </c>
      <c r="N165" s="1623"/>
      <c r="O165" s="2384" t="s">
        <v>2563</v>
      </c>
      <c r="P165" s="2385" t="s">
        <v>2536</v>
      </c>
      <c r="Q165" s="2552" t="s">
        <v>2563</v>
      </c>
      <c r="R165" s="2387" t="s">
        <v>812</v>
      </c>
      <c r="S165" s="2385" t="s">
        <v>2536</v>
      </c>
      <c r="T165" s="2553" t="s">
        <v>812</v>
      </c>
      <c r="U165" s="2389" t="s">
        <v>816</v>
      </c>
      <c r="V165" s="2385" t="s">
        <v>2536</v>
      </c>
      <c r="W165" s="2552" t="s">
        <v>816</v>
      </c>
      <c r="X165" s="2389" t="s">
        <v>2656</v>
      </c>
      <c r="Y165" s="2385" t="s">
        <v>2536</v>
      </c>
      <c r="Z165" s="2554" t="s">
        <v>2656</v>
      </c>
      <c r="AA165" s="1623"/>
      <c r="AB165" s="1623"/>
      <c r="AC165" s="1623"/>
    </row>
    <row r="166" spans="1:29" s="807" customFormat="1" ht="45">
      <c r="A166" s="1623"/>
      <c r="B166" s="2384" t="s">
        <v>2571</v>
      </c>
      <c r="C166" s="2385" t="s">
        <v>2536</v>
      </c>
      <c r="D166" s="2548" t="s">
        <v>2571</v>
      </c>
      <c r="E166" s="2387" t="s">
        <v>2567</v>
      </c>
      <c r="F166" s="2385" t="s">
        <v>2536</v>
      </c>
      <c r="G166" s="2549" t="s">
        <v>2567</v>
      </c>
      <c r="H166" s="2389" t="s">
        <v>764</v>
      </c>
      <c r="I166" s="2385" t="s">
        <v>2536</v>
      </c>
      <c r="J166" s="2550" t="s">
        <v>764</v>
      </c>
      <c r="K166" s="2389" t="s">
        <v>2569</v>
      </c>
      <c r="L166" s="2385" t="s">
        <v>2536</v>
      </c>
      <c r="M166" s="2551" t="s">
        <v>2569</v>
      </c>
      <c r="N166" s="1623"/>
      <c r="O166" s="2384" t="s">
        <v>2571</v>
      </c>
      <c r="P166" s="2385" t="s">
        <v>2536</v>
      </c>
      <c r="Q166" s="2552" t="s">
        <v>2571</v>
      </c>
      <c r="R166" s="2387" t="s">
        <v>2567</v>
      </c>
      <c r="S166" s="2385" t="s">
        <v>2536</v>
      </c>
      <c r="T166" s="2553" t="s">
        <v>2567</v>
      </c>
      <c r="U166" s="2389" t="s">
        <v>764</v>
      </c>
      <c r="V166" s="2385" t="s">
        <v>2536</v>
      </c>
      <c r="W166" s="2552" t="s">
        <v>764</v>
      </c>
      <c r="X166" s="2389" t="s">
        <v>2569</v>
      </c>
      <c r="Y166" s="2385" t="s">
        <v>2536</v>
      </c>
      <c r="Z166" s="2554" t="s">
        <v>2569</v>
      </c>
      <c r="AA166" s="1623"/>
      <c r="AB166" s="1623"/>
      <c r="AC166" s="1623"/>
    </row>
    <row r="167" spans="1:29" s="807" customFormat="1" ht="45">
      <c r="A167" s="1623"/>
      <c r="B167" s="2384" t="s">
        <v>2669</v>
      </c>
      <c r="C167" s="2385" t="s">
        <v>2536</v>
      </c>
      <c r="D167" s="2548" t="s">
        <v>2669</v>
      </c>
      <c r="E167" s="2387" t="s">
        <v>2578</v>
      </c>
      <c r="F167" s="2385" t="s">
        <v>2536</v>
      </c>
      <c r="G167" s="2549" t="s">
        <v>2578</v>
      </c>
      <c r="H167" s="2389" t="s">
        <v>25</v>
      </c>
      <c r="I167" s="2385" t="s">
        <v>2536</v>
      </c>
      <c r="J167" s="2550" t="s">
        <v>25</v>
      </c>
      <c r="K167" s="2389" t="s">
        <v>7</v>
      </c>
      <c r="L167" s="2385" t="s">
        <v>2536</v>
      </c>
      <c r="M167" s="2551" t="s">
        <v>7</v>
      </c>
      <c r="N167" s="1623"/>
      <c r="O167" s="2384" t="s">
        <v>2669</v>
      </c>
      <c r="P167" s="2385" t="s">
        <v>2536</v>
      </c>
      <c r="Q167" s="2552" t="s">
        <v>2669</v>
      </c>
      <c r="R167" s="2387" t="s">
        <v>2578</v>
      </c>
      <c r="S167" s="2385" t="s">
        <v>2536</v>
      </c>
      <c r="T167" s="2553" t="s">
        <v>2578</v>
      </c>
      <c r="U167" s="2389" t="s">
        <v>25</v>
      </c>
      <c r="V167" s="2385" t="s">
        <v>2536</v>
      </c>
      <c r="W167" s="2552" t="s">
        <v>25</v>
      </c>
      <c r="X167" s="2389" t="s">
        <v>7</v>
      </c>
      <c r="Y167" s="2385" t="s">
        <v>2536</v>
      </c>
      <c r="Z167" s="2554" t="s">
        <v>7</v>
      </c>
      <c r="AA167" s="1623"/>
      <c r="AB167" s="1623"/>
      <c r="AC167" s="1623"/>
    </row>
    <row r="168" spans="1:29" s="807" customFormat="1" ht="45">
      <c r="A168" s="1623"/>
      <c r="B168" s="2384" t="s">
        <v>2575</v>
      </c>
      <c r="C168" s="2385" t="s">
        <v>2536</v>
      </c>
      <c r="D168" s="2548" t="s">
        <v>2575</v>
      </c>
      <c r="E168" s="2387" t="s">
        <v>2568</v>
      </c>
      <c r="F168" s="2385" t="s">
        <v>2536</v>
      </c>
      <c r="G168" s="2549" t="s">
        <v>2568</v>
      </c>
      <c r="H168" s="2389" t="s">
        <v>2670</v>
      </c>
      <c r="I168" s="2385" t="s">
        <v>2536</v>
      </c>
      <c r="J168" s="2550" t="s">
        <v>2670</v>
      </c>
      <c r="K168" s="2389" t="s">
        <v>2564</v>
      </c>
      <c r="L168" s="2385" t="s">
        <v>2536</v>
      </c>
      <c r="M168" s="2551" t="s">
        <v>2564</v>
      </c>
      <c r="N168" s="1623"/>
      <c r="O168" s="2384" t="s">
        <v>2575</v>
      </c>
      <c r="P168" s="2385" t="s">
        <v>2536</v>
      </c>
      <c r="Q168" s="2552" t="s">
        <v>2575</v>
      </c>
      <c r="R168" s="2387" t="s">
        <v>2568</v>
      </c>
      <c r="S168" s="2385" t="s">
        <v>2536</v>
      </c>
      <c r="T168" s="2553" t="s">
        <v>2568</v>
      </c>
      <c r="U168" s="2389" t="s">
        <v>2670</v>
      </c>
      <c r="V168" s="2385" t="s">
        <v>2536</v>
      </c>
      <c r="W168" s="2552" t="s">
        <v>2670</v>
      </c>
      <c r="X168" s="2389" t="s">
        <v>2564</v>
      </c>
      <c r="Y168" s="2385" t="s">
        <v>2536</v>
      </c>
      <c r="Z168" s="2554" t="s">
        <v>2564</v>
      </c>
      <c r="AA168" s="1623"/>
      <c r="AB168" s="1623"/>
      <c r="AC168" s="1623"/>
    </row>
    <row r="169" spans="1:29" s="807" customFormat="1" ht="45">
      <c r="A169" s="1623"/>
      <c r="B169" s="2384" t="s">
        <v>2577</v>
      </c>
      <c r="C169" s="2385" t="s">
        <v>2536</v>
      </c>
      <c r="D169" s="2548" t="s">
        <v>2577</v>
      </c>
      <c r="E169" s="2387" t="s">
        <v>2579</v>
      </c>
      <c r="F169" s="2385" t="s">
        <v>2536</v>
      </c>
      <c r="G169" s="2549" t="s">
        <v>2579</v>
      </c>
      <c r="H169" s="2389" t="s">
        <v>2671</v>
      </c>
      <c r="I169" s="2385" t="s">
        <v>2536</v>
      </c>
      <c r="J169" s="2550" t="s">
        <v>2671</v>
      </c>
      <c r="K169" s="2389" t="s">
        <v>811</v>
      </c>
      <c r="L169" s="2385" t="s">
        <v>2536</v>
      </c>
      <c r="M169" s="2551" t="s">
        <v>811</v>
      </c>
      <c r="N169" s="1623"/>
      <c r="O169" s="2384" t="s">
        <v>2577</v>
      </c>
      <c r="P169" s="2385" t="s">
        <v>2536</v>
      </c>
      <c r="Q169" s="2552" t="s">
        <v>2577</v>
      </c>
      <c r="R169" s="2387" t="s">
        <v>2579</v>
      </c>
      <c r="S169" s="2385" t="s">
        <v>2536</v>
      </c>
      <c r="T169" s="2553" t="s">
        <v>2579</v>
      </c>
      <c r="U169" s="2389" t="s">
        <v>2671</v>
      </c>
      <c r="V169" s="2385" t="s">
        <v>2536</v>
      </c>
      <c r="W169" s="2552" t="s">
        <v>2671</v>
      </c>
      <c r="X169" s="2389" t="s">
        <v>811</v>
      </c>
      <c r="Y169" s="2385" t="s">
        <v>2536</v>
      </c>
      <c r="Z169" s="2554" t="s">
        <v>811</v>
      </c>
      <c r="AA169" s="1623"/>
      <c r="AB169" s="1623"/>
      <c r="AC169" s="1623"/>
    </row>
    <row r="170" spans="1:29" s="807" customFormat="1" ht="45">
      <c r="A170" s="1623"/>
      <c r="B170" s="2384" t="s">
        <v>2673</v>
      </c>
      <c r="C170" s="2385" t="s">
        <v>2536</v>
      </c>
      <c r="D170" s="2548" t="s">
        <v>2673</v>
      </c>
      <c r="E170" s="2387" t="s">
        <v>2566</v>
      </c>
      <c r="F170" s="2385" t="s">
        <v>2536</v>
      </c>
      <c r="G170" s="2549" t="s">
        <v>2566</v>
      </c>
      <c r="H170" s="2389" t="s">
        <v>2574</v>
      </c>
      <c r="I170" s="2385" t="s">
        <v>2536</v>
      </c>
      <c r="J170" s="2550" t="s">
        <v>2574</v>
      </c>
      <c r="K170" s="2389" t="s">
        <v>2674</v>
      </c>
      <c r="L170" s="2385" t="s">
        <v>2536</v>
      </c>
      <c r="M170" s="2551" t="s">
        <v>2674</v>
      </c>
      <c r="N170" s="1623"/>
      <c r="O170" s="2384" t="s">
        <v>2673</v>
      </c>
      <c r="P170" s="2385" t="s">
        <v>2536</v>
      </c>
      <c r="Q170" s="2552" t="s">
        <v>2673</v>
      </c>
      <c r="R170" s="2387" t="s">
        <v>2566</v>
      </c>
      <c r="S170" s="2385" t="s">
        <v>2536</v>
      </c>
      <c r="T170" s="2553" t="s">
        <v>2566</v>
      </c>
      <c r="U170" s="2389" t="s">
        <v>2574</v>
      </c>
      <c r="V170" s="2385" t="s">
        <v>2536</v>
      </c>
      <c r="W170" s="2552" t="s">
        <v>2574</v>
      </c>
      <c r="X170" s="2389" t="s">
        <v>2674</v>
      </c>
      <c r="Y170" s="2385" t="s">
        <v>2536</v>
      </c>
      <c r="Z170" s="2554" t="s">
        <v>2674</v>
      </c>
      <c r="AA170" s="1623"/>
      <c r="AB170" s="1623"/>
      <c r="AC170" s="1623"/>
    </row>
    <row r="171" spans="1:29" s="807" customFormat="1" ht="45">
      <c r="A171" s="1623"/>
      <c r="B171" s="2384" t="s">
        <v>2675</v>
      </c>
      <c r="C171" s="2385" t="s">
        <v>2536</v>
      </c>
      <c r="D171" s="2548" t="s">
        <v>2675</v>
      </c>
      <c r="E171" s="2387" t="s">
        <v>2580</v>
      </c>
      <c r="F171" s="2385" t="s">
        <v>2536</v>
      </c>
      <c r="G171" s="2549" t="s">
        <v>2580</v>
      </c>
      <c r="H171" s="2389" t="s">
        <v>2676</v>
      </c>
      <c r="I171" s="2385" t="s">
        <v>2536</v>
      </c>
      <c r="J171" s="2550" t="s">
        <v>2676</v>
      </c>
      <c r="K171" s="2389" t="s">
        <v>8</v>
      </c>
      <c r="L171" s="2385" t="s">
        <v>2536</v>
      </c>
      <c r="M171" s="2551" t="s">
        <v>8</v>
      </c>
      <c r="N171" s="1623"/>
      <c r="O171" s="2384" t="s">
        <v>2675</v>
      </c>
      <c r="P171" s="2385" t="s">
        <v>2536</v>
      </c>
      <c r="Q171" s="2552" t="s">
        <v>2675</v>
      </c>
      <c r="R171" s="2387" t="s">
        <v>2580</v>
      </c>
      <c r="S171" s="2385" t="s">
        <v>2536</v>
      </c>
      <c r="T171" s="2553" t="s">
        <v>2580</v>
      </c>
      <c r="U171" s="2389" t="s">
        <v>2676</v>
      </c>
      <c r="V171" s="2385" t="s">
        <v>2536</v>
      </c>
      <c r="W171" s="2552" t="s">
        <v>2676</v>
      </c>
      <c r="X171" s="2389" t="s">
        <v>8</v>
      </c>
      <c r="Y171" s="2385" t="s">
        <v>2536</v>
      </c>
      <c r="Z171" s="2554" t="s">
        <v>8</v>
      </c>
      <c r="AA171" s="1623"/>
      <c r="AB171" s="1623"/>
      <c r="AC171" s="1623"/>
    </row>
    <row r="172" spans="1:29" s="807" customFormat="1" ht="45">
      <c r="A172" s="1623"/>
      <c r="B172" s="2384"/>
      <c r="C172" s="2385" t="s">
        <v>2536</v>
      </c>
      <c r="D172" s="2548"/>
      <c r="E172" s="2387" t="s">
        <v>2570</v>
      </c>
      <c r="F172" s="2385" t="s">
        <v>2536</v>
      </c>
      <c r="G172" s="2549" t="s">
        <v>2570</v>
      </c>
      <c r="H172" s="2389" t="s">
        <v>2573</v>
      </c>
      <c r="I172" s="2385" t="s">
        <v>2536</v>
      </c>
      <c r="J172" s="2550" t="s">
        <v>2573</v>
      </c>
      <c r="K172" s="2389"/>
      <c r="L172" s="2385" t="s">
        <v>2536</v>
      </c>
      <c r="M172" s="2551"/>
      <c r="N172" s="1623"/>
      <c r="O172" s="2384"/>
      <c r="P172" s="2385" t="s">
        <v>2536</v>
      </c>
      <c r="Q172" s="2552"/>
      <c r="R172" s="2387" t="s">
        <v>2570</v>
      </c>
      <c r="S172" s="2385" t="s">
        <v>2536</v>
      </c>
      <c r="T172" s="2553" t="s">
        <v>2570</v>
      </c>
      <c r="U172" s="2389" t="s">
        <v>2573</v>
      </c>
      <c r="V172" s="2385" t="s">
        <v>2536</v>
      </c>
      <c r="W172" s="2552" t="s">
        <v>2573</v>
      </c>
      <c r="X172" s="2389"/>
      <c r="Y172" s="2385" t="s">
        <v>2536</v>
      </c>
      <c r="Z172" s="2554"/>
      <c r="AA172" s="1623"/>
      <c r="AB172" s="1623"/>
      <c r="AC172" s="1623"/>
    </row>
    <row r="173" spans="1:29" s="807" customFormat="1" ht="15">
      <c r="A173" s="2515"/>
      <c r="B173" s="2516"/>
      <c r="C173" s="2517"/>
      <c r="D173" s="2517"/>
      <c r="E173" s="2517"/>
      <c r="F173" s="2517"/>
      <c r="G173" s="2517"/>
      <c r="H173" s="2517"/>
      <c r="I173" s="2517"/>
      <c r="J173" s="2517"/>
      <c r="K173" s="2517"/>
      <c r="L173" s="2517"/>
      <c r="M173" s="2518"/>
      <c r="N173" s="2515"/>
      <c r="O173" s="2538"/>
      <c r="P173" s="2539"/>
      <c r="Q173" s="2539"/>
      <c r="R173" s="2539"/>
      <c r="S173" s="2539"/>
      <c r="T173" s="2539"/>
      <c r="U173" s="2539"/>
      <c r="V173" s="2539"/>
      <c r="W173" s="2539"/>
      <c r="X173" s="2539"/>
      <c r="Y173" s="2539"/>
      <c r="Z173" s="2542"/>
      <c r="AA173" s="2515"/>
      <c r="AB173" s="2515"/>
      <c r="AC173" s="2515"/>
    </row>
    <row r="174" spans="1:29" s="807" customFormat="1" ht="15">
      <c r="A174" s="89"/>
      <c r="B174" s="89"/>
      <c r="C174" s="89"/>
      <c r="D174" s="89"/>
      <c r="E174" s="89"/>
      <c r="F174" s="89"/>
      <c r="G174" s="89"/>
      <c r="H174" s="89"/>
      <c r="I174" s="89"/>
      <c r="J174" s="89"/>
      <c r="K174" s="89"/>
      <c r="L174" s="89"/>
      <c r="M174" s="89"/>
      <c r="N174" s="2515"/>
      <c r="O174" s="89"/>
      <c r="P174" s="89"/>
      <c r="Q174" s="89"/>
      <c r="R174" s="89"/>
      <c r="S174" s="89"/>
      <c r="T174" s="89"/>
      <c r="U174" s="89"/>
      <c r="V174" s="89"/>
      <c r="W174" s="89"/>
      <c r="X174" s="89"/>
      <c r="Y174" s="89"/>
      <c r="Z174" s="89"/>
      <c r="AA174" s="2541"/>
      <c r="AB174" s="89"/>
      <c r="AC174" s="89"/>
    </row>
  </sheetData>
  <mergeCells count="55">
    <mergeCell ref="S11:T11"/>
    <mergeCell ref="C11:D11"/>
    <mergeCell ref="F11:G11"/>
    <mergeCell ref="I11:J11"/>
    <mergeCell ref="L11:M11"/>
    <mergeCell ref="P11:Q11"/>
    <mergeCell ref="BD40:BD41"/>
    <mergeCell ref="V11:W11"/>
    <mergeCell ref="Y11:Z11"/>
    <mergeCell ref="BD12:BD13"/>
    <mergeCell ref="BD15:BD16"/>
    <mergeCell ref="BD18:BD19"/>
    <mergeCell ref="BD21:BD22"/>
    <mergeCell ref="BD24:BD25"/>
    <mergeCell ref="BD28:BD29"/>
    <mergeCell ref="BD31:BD32"/>
    <mergeCell ref="BD34:BD35"/>
    <mergeCell ref="BD37:BD38"/>
    <mergeCell ref="BD44:BD45"/>
    <mergeCell ref="BD47:BD48"/>
    <mergeCell ref="BD50:BD51"/>
    <mergeCell ref="C53:D53"/>
    <mergeCell ref="F53:G53"/>
    <mergeCell ref="I53:J53"/>
    <mergeCell ref="L53:M53"/>
    <mergeCell ref="P53:Q53"/>
    <mergeCell ref="S53:T53"/>
    <mergeCell ref="V53:W53"/>
    <mergeCell ref="Y53:Z53"/>
    <mergeCell ref="BD53:BD54"/>
    <mergeCell ref="BD56:BD57"/>
    <mergeCell ref="BD60:BD61"/>
    <mergeCell ref="AE63:AU64"/>
    <mergeCell ref="BD63:BD64"/>
    <mergeCell ref="AE66:AQ68"/>
    <mergeCell ref="BD66:BD67"/>
    <mergeCell ref="BD69:BD70"/>
    <mergeCell ref="AG70:AU70"/>
    <mergeCell ref="BD72:BD73"/>
    <mergeCell ref="Y137:Z137"/>
    <mergeCell ref="S95:T95"/>
    <mergeCell ref="V95:W95"/>
    <mergeCell ref="Y95:Z95"/>
    <mergeCell ref="C137:D137"/>
    <mergeCell ref="F137:G137"/>
    <mergeCell ref="I137:J137"/>
    <mergeCell ref="L137:M137"/>
    <mergeCell ref="P137:Q137"/>
    <mergeCell ref="S137:T137"/>
    <mergeCell ref="V137:W137"/>
    <mergeCell ref="C95:D95"/>
    <mergeCell ref="F95:G95"/>
    <mergeCell ref="I95:J95"/>
    <mergeCell ref="L95:M95"/>
    <mergeCell ref="P95:Q9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FA00-BE74-472F-95AA-6ABBCE9E3206}">
  <dimension ref="A1:AI339"/>
  <sheetViews>
    <sheetView zoomScaleNormal="100" workbookViewId="0">
      <selection activeCell="S18" sqref="S18"/>
    </sheetView>
  </sheetViews>
  <sheetFormatPr baseColWidth="10" defaultRowHeight="46.5"/>
  <cols>
    <col min="1" max="1" width="4.85546875" style="628" customWidth="1"/>
    <col min="2" max="2" width="6" style="2580" customWidth="1"/>
    <col min="3" max="3" width="16.140625" style="2585" customWidth="1"/>
    <col min="4" max="4" width="18.140625" style="2586" customWidth="1"/>
    <col min="5" max="5" width="6.140625" style="628" customWidth="1"/>
    <col min="6" max="6" width="4.85546875" style="628" customWidth="1"/>
    <col min="7" max="7" width="6" style="2580" customWidth="1"/>
    <col min="8" max="8" width="11.42578125" style="628"/>
    <col min="9" max="9" width="18.140625" style="2586" customWidth="1"/>
    <col min="10" max="10" width="6.140625" style="628" customWidth="1"/>
    <col min="11" max="11" width="4.85546875" style="628" customWidth="1"/>
    <col min="12" max="12" width="7.42578125" style="2580" customWidth="1"/>
    <col min="13" max="13" width="11.42578125" style="628"/>
    <col min="14" max="14" width="18.140625" style="2586" customWidth="1"/>
    <col min="15" max="15" width="6.140625" style="628" customWidth="1"/>
    <col min="16" max="16" width="8.5703125" style="628" customWidth="1"/>
    <col min="17" max="17" width="6" style="2580" customWidth="1"/>
    <col min="18" max="18" width="11.42578125" style="628"/>
    <col min="19" max="19" width="18.140625" style="2586" customWidth="1"/>
    <col min="20" max="20" width="11.42578125" style="628"/>
    <col min="21" max="21" width="8.42578125" style="628" customWidth="1"/>
    <col min="22" max="16384" width="11.42578125" style="628"/>
  </cols>
  <sheetData>
    <row r="1" spans="1:30" ht="44.25" customHeight="1">
      <c r="A1" s="3858" t="s">
        <v>2715</v>
      </c>
      <c r="B1" s="3858"/>
      <c r="C1" s="3858"/>
      <c r="D1" s="3858"/>
      <c r="E1" s="3858"/>
      <c r="F1" s="3858"/>
      <c r="G1" s="3858"/>
      <c r="H1" s="3858"/>
      <c r="I1" s="3858"/>
      <c r="J1" s="3858"/>
      <c r="K1" s="3858"/>
      <c r="L1" s="3858"/>
      <c r="M1" s="3858"/>
      <c r="N1" s="3858"/>
      <c r="O1" s="3858"/>
      <c r="P1" s="3858"/>
      <c r="Q1" s="3858"/>
      <c r="R1" s="3858"/>
      <c r="S1" s="3858"/>
      <c r="T1" s="3858"/>
      <c r="U1" s="3858"/>
      <c r="V1" s="2555" t="s">
        <v>1643</v>
      </c>
      <c r="W1" s="2556"/>
      <c r="X1" s="2556"/>
      <c r="Y1" s="2556"/>
      <c r="Z1" s="2556"/>
      <c r="AA1" s="2556"/>
      <c r="AB1" s="2557" t="str">
        <f ca="1">"Page "&amp;_xlfn.SHEET()&amp;" sur "&amp;_xlfn.SHEETS()</f>
        <v>Page 13 sur 16</v>
      </c>
      <c r="AC1" s="2558"/>
      <c r="AD1" s="2558"/>
    </row>
    <row r="2" spans="1:30" ht="15.75" customHeight="1">
      <c r="A2" s="830"/>
      <c r="B2" s="2559"/>
      <c r="C2" s="2560"/>
      <c r="D2" s="2561"/>
      <c r="E2" s="830"/>
      <c r="F2" s="830"/>
      <c r="G2" s="2559"/>
      <c r="H2" s="830"/>
      <c r="I2" s="2561"/>
      <c r="J2" s="830"/>
      <c r="K2" s="830"/>
      <c r="L2" s="2559"/>
      <c r="M2" s="830"/>
      <c r="N2" s="2561"/>
      <c r="O2" s="830"/>
      <c r="P2" s="830"/>
      <c r="Q2" s="2559"/>
      <c r="R2" s="830"/>
      <c r="S2" s="2561"/>
      <c r="T2" s="830"/>
      <c r="U2" s="830"/>
      <c r="V2" s="830"/>
      <c r="W2" s="830"/>
      <c r="X2" s="830"/>
      <c r="Y2" s="830"/>
      <c r="Z2" s="830"/>
      <c r="AA2" s="830"/>
      <c r="AB2" s="830"/>
      <c r="AC2" s="830"/>
      <c r="AD2" s="830"/>
    </row>
    <row r="3" spans="1:30" ht="33.75">
      <c r="A3" s="830"/>
      <c r="B3" s="2559"/>
      <c r="C3" s="2562" t="s">
        <v>2716</v>
      </c>
      <c r="D3" s="2561"/>
      <c r="E3" s="830"/>
      <c r="F3" s="830"/>
      <c r="G3" s="2559"/>
      <c r="H3" s="830"/>
      <c r="I3" s="2561"/>
      <c r="J3" s="830"/>
      <c r="K3" s="830"/>
      <c r="L3" s="2559"/>
      <c r="M3" s="830"/>
      <c r="N3" s="2561"/>
      <c r="O3" s="2563"/>
      <c r="P3" s="830"/>
      <c r="Q3" s="2559"/>
      <c r="R3" s="830"/>
      <c r="S3" s="2561"/>
      <c r="T3" s="830"/>
      <c r="U3" s="830"/>
      <c r="V3" s="830"/>
      <c r="W3" s="830"/>
      <c r="X3" s="830"/>
      <c r="Y3" s="830"/>
      <c r="Z3" s="830"/>
      <c r="AA3" s="830"/>
      <c r="AB3" s="830"/>
      <c r="AC3" s="830"/>
      <c r="AD3" s="830"/>
    </row>
    <row r="4" spans="1:30" ht="21">
      <c r="A4" s="830"/>
      <c r="B4" s="2559"/>
      <c r="C4" s="2564" t="s">
        <v>2717</v>
      </c>
      <c r="D4" s="2565" t="s">
        <v>2718</v>
      </c>
      <c r="E4" s="830"/>
      <c r="F4" s="830"/>
      <c r="G4" s="2559"/>
      <c r="H4" s="830"/>
      <c r="I4" s="2561"/>
      <c r="J4" s="830"/>
      <c r="K4" s="830"/>
      <c r="L4" s="2559"/>
      <c r="M4" s="830"/>
      <c r="N4" s="2564" t="s">
        <v>2717</v>
      </c>
      <c r="O4" s="2566" t="s">
        <v>2719</v>
      </c>
      <c r="P4" s="2567"/>
      <c r="Q4" s="2559"/>
      <c r="R4" s="830"/>
      <c r="S4" s="2568"/>
      <c r="T4" s="2564" t="s">
        <v>2717</v>
      </c>
      <c r="U4" s="2566" t="s">
        <v>2720</v>
      </c>
      <c r="V4" s="2567"/>
      <c r="W4" s="830"/>
      <c r="X4" s="830"/>
      <c r="Y4" s="830"/>
      <c r="Z4" s="2564" t="s">
        <v>2717</v>
      </c>
      <c r="AA4" s="2566" t="s">
        <v>2721</v>
      </c>
      <c r="AB4" s="2567"/>
      <c r="AC4" s="830"/>
      <c r="AD4" s="830"/>
    </row>
    <row r="5" spans="1:30" ht="23.25">
      <c r="A5" s="830"/>
      <c r="B5" s="2559"/>
      <c r="C5" s="2569"/>
      <c r="D5" s="2565"/>
      <c r="E5" s="830"/>
      <c r="F5" s="830"/>
      <c r="G5" s="2559"/>
      <c r="H5" s="830"/>
      <c r="I5" s="2561"/>
      <c r="J5" s="830"/>
      <c r="K5" s="830"/>
      <c r="L5" s="2559"/>
      <c r="M5" s="830"/>
      <c r="N5" s="2570"/>
      <c r="O5" s="2563"/>
      <c r="P5" s="830"/>
      <c r="Q5" s="2559"/>
      <c r="R5" s="830"/>
      <c r="S5" s="2568"/>
      <c r="T5" s="2571"/>
      <c r="U5" s="830"/>
      <c r="V5" s="830"/>
      <c r="W5" s="830"/>
      <c r="X5" s="830"/>
      <c r="Y5" s="830"/>
      <c r="Z5" s="830"/>
      <c r="AA5" s="830"/>
      <c r="AB5" s="830"/>
      <c r="AC5" s="830"/>
      <c r="AD5" s="830"/>
    </row>
    <row r="6" spans="1:30" ht="21">
      <c r="A6" s="830"/>
      <c r="B6" s="2559"/>
      <c r="C6" s="2564" t="s">
        <v>2717</v>
      </c>
      <c r="D6" s="2572" t="s">
        <v>2722</v>
      </c>
      <c r="E6" s="830"/>
      <c r="F6" s="830"/>
      <c r="G6" s="2559"/>
      <c r="H6" s="830"/>
      <c r="I6" s="2561"/>
      <c r="J6" s="830"/>
      <c r="K6" s="830"/>
      <c r="L6" s="2559"/>
      <c r="M6" s="830"/>
      <c r="N6" s="2564" t="s">
        <v>2717</v>
      </c>
      <c r="O6" s="2566" t="s">
        <v>2723</v>
      </c>
      <c r="P6" s="2567"/>
      <c r="Q6" s="2559"/>
      <c r="R6" s="830"/>
      <c r="S6" s="2568"/>
      <c r="T6" s="2564" t="s">
        <v>2717</v>
      </c>
      <c r="U6" s="2566" t="s">
        <v>2724</v>
      </c>
      <c r="V6" s="2567"/>
      <c r="W6" s="830"/>
      <c r="X6" s="830"/>
      <c r="Y6" s="830"/>
      <c r="Z6" s="2564" t="s">
        <v>2717</v>
      </c>
      <c r="AA6" s="2566" t="s">
        <v>2725</v>
      </c>
      <c r="AB6" s="2567"/>
      <c r="AC6" s="830"/>
      <c r="AD6" s="830"/>
    </row>
    <row r="7" spans="1:30" ht="23.25">
      <c r="A7" s="830"/>
      <c r="B7" s="2559"/>
      <c r="C7" s="2569"/>
      <c r="D7" s="2565"/>
      <c r="E7" s="830"/>
      <c r="F7" s="830"/>
      <c r="G7" s="2559"/>
      <c r="H7" s="830"/>
      <c r="I7" s="2561"/>
      <c r="J7" s="830"/>
      <c r="K7" s="830"/>
      <c r="L7" s="2559"/>
      <c r="M7" s="830"/>
      <c r="N7" s="2570"/>
      <c r="O7" s="830"/>
      <c r="P7" s="830"/>
      <c r="Q7" s="2559"/>
      <c r="R7" s="830"/>
      <c r="S7" s="2568"/>
      <c r="T7" s="830"/>
      <c r="U7" s="830"/>
      <c r="V7" s="830"/>
      <c r="W7" s="830"/>
      <c r="X7" s="830"/>
      <c r="Y7" s="830"/>
      <c r="Z7" s="830"/>
      <c r="AA7" s="830"/>
      <c r="AB7" s="830"/>
      <c r="AC7" s="830"/>
      <c r="AD7" s="830"/>
    </row>
    <row r="8" spans="1:30" ht="21">
      <c r="A8" s="830"/>
      <c r="B8" s="2559"/>
      <c r="C8" s="2564" t="s">
        <v>2717</v>
      </c>
      <c r="D8" s="2566" t="s">
        <v>2726</v>
      </c>
      <c r="E8" s="830"/>
      <c r="F8" s="830"/>
      <c r="G8" s="2559"/>
      <c r="H8" s="830"/>
      <c r="I8" s="2561"/>
      <c r="J8" s="830"/>
      <c r="K8" s="830"/>
      <c r="L8" s="2559"/>
      <c r="M8" s="830"/>
      <c r="N8" s="2564" t="s">
        <v>2717</v>
      </c>
      <c r="O8" s="2566" t="s">
        <v>2727</v>
      </c>
      <c r="P8" s="2567"/>
      <c r="Q8" s="2559"/>
      <c r="R8" s="830"/>
      <c r="S8" s="2568"/>
      <c r="T8" s="2564" t="s">
        <v>2717</v>
      </c>
      <c r="U8" s="2566" t="s">
        <v>2728</v>
      </c>
      <c r="V8" s="2567"/>
      <c r="W8" s="830"/>
      <c r="X8" s="830"/>
      <c r="Y8" s="830"/>
      <c r="Z8" s="2564" t="s">
        <v>2717</v>
      </c>
      <c r="AA8" s="2566" t="s">
        <v>2729</v>
      </c>
      <c r="AB8" s="2567"/>
      <c r="AC8" s="830"/>
      <c r="AD8" s="830"/>
    </row>
    <row r="9" spans="1:30" ht="19.5" customHeight="1">
      <c r="A9" s="830"/>
      <c r="B9" s="2559"/>
      <c r="C9" s="2560"/>
      <c r="D9" s="2561"/>
      <c r="E9" s="830"/>
      <c r="F9" s="830"/>
      <c r="G9" s="2559"/>
      <c r="H9" s="830"/>
      <c r="I9" s="2561"/>
      <c r="J9" s="830"/>
      <c r="K9" s="830"/>
      <c r="L9" s="2559"/>
      <c r="M9" s="830"/>
      <c r="N9" s="2561"/>
      <c r="O9" s="830"/>
      <c r="P9" s="830"/>
      <c r="Q9" s="2559"/>
      <c r="R9" s="830"/>
      <c r="S9" s="2561"/>
      <c r="T9" s="830"/>
      <c r="U9" s="830"/>
      <c r="V9" s="830"/>
      <c r="W9" s="830"/>
      <c r="X9" s="830"/>
      <c r="Y9" s="830"/>
      <c r="Z9" s="830"/>
      <c r="AA9" s="830"/>
      <c r="AB9" s="830"/>
      <c r="AC9" s="830"/>
      <c r="AD9" s="830"/>
    </row>
    <row r="10" spans="1:30" ht="39" customHeight="1">
      <c r="A10" s="830"/>
      <c r="B10" s="2559"/>
      <c r="C10" s="2573" t="s">
        <v>2730</v>
      </c>
      <c r="D10" s="2574" t="s">
        <v>2731</v>
      </c>
      <c r="E10" s="2575"/>
      <c r="F10" s="2575"/>
      <c r="G10" s="2576"/>
      <c r="H10" s="2575"/>
      <c r="I10" s="2577"/>
      <c r="J10" s="2575"/>
      <c r="K10" s="2575"/>
      <c r="L10" s="2576"/>
      <c r="M10" s="2575"/>
      <c r="N10" s="2577"/>
      <c r="O10" s="2575"/>
      <c r="P10" s="2575"/>
      <c r="Q10" s="2576"/>
      <c r="R10" s="2575"/>
      <c r="S10" s="2577"/>
      <c r="T10" s="2575"/>
      <c r="U10" s="2575"/>
      <c r="V10" s="2575"/>
      <c r="W10" s="2575"/>
      <c r="X10" s="2575"/>
      <c r="Y10" s="2575"/>
      <c r="Z10" s="2575"/>
      <c r="AA10" s="830"/>
      <c r="AB10" s="830"/>
      <c r="AC10" s="830"/>
      <c r="AD10" s="830"/>
    </row>
    <row r="11" spans="1:30" ht="19.5" customHeight="1">
      <c r="A11" s="830"/>
      <c r="B11" s="2559"/>
      <c r="C11" s="2560"/>
      <c r="D11" s="2561"/>
      <c r="E11" s="830"/>
      <c r="F11" s="830"/>
      <c r="G11" s="2559"/>
      <c r="H11" s="830"/>
      <c r="I11" s="2561"/>
      <c r="J11" s="830"/>
      <c r="K11" s="830"/>
      <c r="L11" s="2559"/>
      <c r="M11" s="830"/>
      <c r="N11" s="2561"/>
      <c r="O11" s="830"/>
      <c r="P11" s="830"/>
      <c r="Q11" s="2559"/>
      <c r="R11" s="830"/>
      <c r="S11" s="2561"/>
      <c r="T11" s="830"/>
      <c r="U11" s="830"/>
      <c r="V11" s="830"/>
      <c r="W11" s="830"/>
      <c r="X11" s="830"/>
      <c r="Y11" s="830"/>
      <c r="Z11" s="830"/>
      <c r="AA11" s="830"/>
      <c r="AB11" s="830"/>
      <c r="AC11" s="830"/>
      <c r="AD11" s="830"/>
    </row>
    <row r="12" spans="1:30" ht="38.25" customHeight="1">
      <c r="A12" s="830"/>
      <c r="B12" s="2559"/>
      <c r="C12" s="2573" t="s">
        <v>2730</v>
      </c>
      <c r="D12" s="2574" t="s">
        <v>2732</v>
      </c>
      <c r="E12" s="2575"/>
      <c r="F12" s="2575"/>
      <c r="G12" s="2576"/>
      <c r="H12" s="2575"/>
      <c r="I12" s="2577"/>
      <c r="J12" s="2575"/>
      <c r="K12" s="2575"/>
      <c r="L12" s="2576"/>
      <c r="M12" s="2575"/>
      <c r="N12" s="2577"/>
      <c r="O12" s="2575"/>
      <c r="P12" s="2575"/>
      <c r="Q12" s="2576"/>
      <c r="R12" s="2575"/>
      <c r="S12" s="2577"/>
      <c r="T12" s="2575"/>
      <c r="U12" s="2575"/>
      <c r="V12" s="2575"/>
      <c r="W12" s="2575"/>
      <c r="X12" s="2575"/>
      <c r="Y12" s="2575"/>
      <c r="Z12" s="2575"/>
      <c r="AA12" s="2575"/>
      <c r="AB12" s="2575"/>
      <c r="AC12" s="2575"/>
      <c r="AD12" s="2575"/>
    </row>
    <row r="13" spans="1:30" ht="19.5" customHeight="1">
      <c r="A13" s="830"/>
      <c r="B13" s="2559"/>
      <c r="C13" s="2560"/>
      <c r="D13" s="2561"/>
      <c r="E13" s="830"/>
      <c r="F13" s="830"/>
      <c r="G13" s="2559"/>
      <c r="H13" s="830"/>
      <c r="I13" s="2561"/>
      <c r="J13" s="830"/>
      <c r="K13" s="830"/>
      <c r="L13" s="2559"/>
      <c r="M13" s="830"/>
      <c r="N13" s="2561"/>
      <c r="O13" s="830"/>
      <c r="P13" s="830"/>
      <c r="Q13" s="2559"/>
      <c r="R13" s="830"/>
      <c r="S13" s="2561"/>
      <c r="T13" s="830"/>
      <c r="U13" s="830"/>
      <c r="V13" s="830"/>
      <c r="W13" s="830"/>
      <c r="X13" s="830"/>
      <c r="Y13" s="830"/>
      <c r="Z13" s="830"/>
      <c r="AA13" s="830"/>
      <c r="AB13" s="830"/>
      <c r="AC13" s="830"/>
      <c r="AD13" s="830"/>
    </row>
    <row r="14" spans="1:30" ht="47.25">
      <c r="A14" s="830"/>
      <c r="B14" s="830"/>
      <c r="C14" s="628"/>
      <c r="D14" s="2578" t="s">
        <v>2733</v>
      </c>
      <c r="E14" s="2579" t="s">
        <v>2734</v>
      </c>
      <c r="F14" s="1518"/>
      <c r="G14" s="628"/>
      <c r="H14" s="2579" t="s">
        <v>2735</v>
      </c>
      <c r="I14" s="2579" t="s">
        <v>2736</v>
      </c>
      <c r="J14" s="2579" t="s">
        <v>2737</v>
      </c>
      <c r="M14" s="2581" t="s">
        <v>2738</v>
      </c>
      <c r="N14" s="2581" t="s">
        <v>2739</v>
      </c>
      <c r="O14" s="1518"/>
      <c r="P14" s="2581" t="s">
        <v>2740</v>
      </c>
      <c r="Q14" s="1518"/>
      <c r="S14" s="1518"/>
      <c r="T14" s="1518"/>
      <c r="U14" s="1518"/>
      <c r="V14" s="1518"/>
      <c r="W14" s="1518"/>
      <c r="X14" s="2582" t="s">
        <v>2741</v>
      </c>
      <c r="Y14" s="1518"/>
      <c r="AB14" s="2583" t="s">
        <v>2742</v>
      </c>
    </row>
    <row r="15" spans="1:30" ht="19.5" customHeight="1">
      <c r="A15" s="830"/>
      <c r="B15" s="2559"/>
      <c r="C15" s="2560"/>
      <c r="D15" s="2561"/>
      <c r="E15" s="830"/>
      <c r="F15" s="830"/>
      <c r="G15" s="2559"/>
      <c r="H15" s="830"/>
      <c r="I15" s="2561"/>
      <c r="J15" s="830"/>
      <c r="K15" s="830"/>
      <c r="L15" s="2559"/>
      <c r="M15" s="830"/>
      <c r="N15" s="2561"/>
      <c r="O15" s="830"/>
      <c r="P15" s="830"/>
      <c r="Q15" s="2559"/>
      <c r="R15" s="830"/>
      <c r="S15" s="2561"/>
      <c r="T15" s="830"/>
      <c r="U15" s="830"/>
      <c r="V15" s="830"/>
      <c r="W15" s="830"/>
      <c r="X15" s="830"/>
      <c r="Y15" s="830"/>
      <c r="Z15" s="830"/>
      <c r="AA15" s="830"/>
      <c r="AB15" s="830"/>
      <c r="AC15" s="830"/>
      <c r="AD15" s="830"/>
    </row>
    <row r="16" spans="1:30">
      <c r="A16" s="2584">
        <v>1</v>
      </c>
      <c r="B16" s="2580" t="s">
        <v>2743</v>
      </c>
      <c r="C16" s="2585" t="s">
        <v>2744</v>
      </c>
      <c r="D16" s="2586" t="s">
        <v>2745</v>
      </c>
      <c r="E16" s="2587"/>
      <c r="F16" s="2584">
        <v>325</v>
      </c>
      <c r="G16" s="2580" t="s">
        <v>2746</v>
      </c>
      <c r="H16" s="2585" t="s">
        <v>2747</v>
      </c>
      <c r="I16" s="2586" t="s">
        <v>2748</v>
      </c>
      <c r="J16" s="2587"/>
      <c r="K16" s="2584">
        <v>649</v>
      </c>
      <c r="L16" s="2580" t="s">
        <v>2749</v>
      </c>
      <c r="M16" s="2585" t="s">
        <v>2750</v>
      </c>
      <c r="N16" s="2586" t="s">
        <v>2751</v>
      </c>
      <c r="O16" s="2587"/>
      <c r="P16" s="2584">
        <v>973</v>
      </c>
      <c r="Q16" s="2580" t="s">
        <v>2752</v>
      </c>
      <c r="R16" s="2585" t="s">
        <v>2753</v>
      </c>
      <c r="S16" s="2586" t="s">
        <v>2754</v>
      </c>
      <c r="T16" s="830"/>
      <c r="U16" s="2588" t="s">
        <v>2755</v>
      </c>
      <c r="W16" s="2587"/>
      <c r="X16" s="2589"/>
      <c r="Y16" s="2589"/>
      <c r="Z16" s="2589"/>
      <c r="AA16" s="2589"/>
      <c r="AB16" s="2589"/>
      <c r="AC16" s="2589"/>
      <c r="AD16" s="2589"/>
    </row>
    <row r="17" spans="1:35">
      <c r="A17" s="2584">
        <v>2</v>
      </c>
      <c r="B17" s="2580" t="s">
        <v>2756</v>
      </c>
      <c r="C17" s="2585" t="s">
        <v>2757</v>
      </c>
      <c r="D17" s="2586" t="s">
        <v>2758</v>
      </c>
      <c r="E17" s="2587"/>
      <c r="F17" s="2584">
        <v>326</v>
      </c>
      <c r="G17" s="2580" t="s">
        <v>2759</v>
      </c>
      <c r="H17" s="2585" t="s">
        <v>2760</v>
      </c>
      <c r="I17" s="2586" t="s">
        <v>2761</v>
      </c>
      <c r="J17" s="2587"/>
      <c r="K17" s="2584">
        <v>650</v>
      </c>
      <c r="L17" s="2580" t="s">
        <v>2762</v>
      </c>
      <c r="M17" s="2585" t="s">
        <v>2763</v>
      </c>
      <c r="N17" s="2586" t="s">
        <v>2764</v>
      </c>
      <c r="O17" s="2587"/>
      <c r="P17" s="2584">
        <v>974</v>
      </c>
      <c r="Q17" s="2580" t="s">
        <v>2765</v>
      </c>
      <c r="R17" s="2585" t="s">
        <v>2766</v>
      </c>
      <c r="S17" s="2586" t="s">
        <v>2767</v>
      </c>
      <c r="T17" s="830"/>
      <c r="U17" s="2564" t="s">
        <v>2717</v>
      </c>
      <c r="V17" s="2590" t="s">
        <v>2768</v>
      </c>
      <c r="W17" s="2591"/>
      <c r="X17" s="2592"/>
      <c r="Y17" s="2589"/>
      <c r="Z17" s="2589"/>
      <c r="AA17" s="2589"/>
      <c r="AB17" s="2589"/>
      <c r="AC17" s="2589"/>
      <c r="AD17" s="2589"/>
      <c r="AH17" s="2593"/>
    </row>
    <row r="18" spans="1:35">
      <c r="A18" s="2584">
        <v>3</v>
      </c>
      <c r="B18" s="2580" t="s">
        <v>2769</v>
      </c>
      <c r="C18" s="2585" t="s">
        <v>2770</v>
      </c>
      <c r="D18" s="2586" t="s">
        <v>2771</v>
      </c>
      <c r="E18" s="2587"/>
      <c r="F18" s="2584">
        <v>327</v>
      </c>
      <c r="G18" s="2580" t="s">
        <v>2772</v>
      </c>
      <c r="H18" s="2585" t="s">
        <v>2773</v>
      </c>
      <c r="I18" s="2586" t="s">
        <v>2774</v>
      </c>
      <c r="J18" s="2587"/>
      <c r="K18" s="2584">
        <v>651</v>
      </c>
      <c r="L18" s="2580" t="s">
        <v>2775</v>
      </c>
      <c r="M18" s="2585" t="s">
        <v>2776</v>
      </c>
      <c r="N18" s="2586" t="s">
        <v>2777</v>
      </c>
      <c r="O18" s="2587"/>
      <c r="P18" s="2584">
        <v>975</v>
      </c>
      <c r="Q18" s="2580" t="s">
        <v>2778</v>
      </c>
      <c r="R18" s="2585" t="s">
        <v>2779</v>
      </c>
      <c r="S18" s="2586" t="s">
        <v>2780</v>
      </c>
      <c r="T18" s="830"/>
      <c r="U18" s="2588" t="s">
        <v>2716</v>
      </c>
      <c r="V18" s="2588"/>
      <c r="W18" s="2587"/>
      <c r="X18" s="2592"/>
      <c r="Y18" s="2589"/>
      <c r="Z18" s="2589"/>
      <c r="AA18" s="2589"/>
      <c r="AB18" s="2589"/>
      <c r="AC18" s="2589"/>
      <c r="AD18" s="2589"/>
      <c r="AH18" s="2593"/>
    </row>
    <row r="19" spans="1:35">
      <c r="A19" s="2584">
        <v>4</v>
      </c>
      <c r="B19" s="2580" t="s">
        <v>2781</v>
      </c>
      <c r="C19" s="2585" t="s">
        <v>2782</v>
      </c>
      <c r="D19" s="2586" t="s">
        <v>2783</v>
      </c>
      <c r="E19" s="2587"/>
      <c r="F19" s="2584">
        <v>328</v>
      </c>
      <c r="G19" s="2580" t="s">
        <v>2784</v>
      </c>
      <c r="H19" s="2585" t="s">
        <v>2785</v>
      </c>
      <c r="I19" s="2586" t="s">
        <v>2786</v>
      </c>
      <c r="J19" s="2587"/>
      <c r="K19" s="2584">
        <v>652</v>
      </c>
      <c r="L19" s="2580" t="s">
        <v>2787</v>
      </c>
      <c r="M19" s="2585" t="s">
        <v>2788</v>
      </c>
      <c r="N19" s="2586" t="s">
        <v>2789</v>
      </c>
      <c r="O19" s="2587"/>
      <c r="P19" s="2584">
        <v>976</v>
      </c>
      <c r="Q19" s="2580" t="s">
        <v>2790</v>
      </c>
      <c r="R19" s="2585" t="s">
        <v>2791</v>
      </c>
      <c r="S19" s="2586" t="s">
        <v>2792</v>
      </c>
      <c r="T19" s="830"/>
      <c r="U19" s="2564" t="s">
        <v>2717</v>
      </c>
      <c r="V19" s="2590" t="s">
        <v>2718</v>
      </c>
      <c r="W19" s="2591"/>
      <c r="X19" s="2592"/>
      <c r="Y19" s="2589"/>
      <c r="Z19" s="2589"/>
      <c r="AA19" s="2589"/>
      <c r="AB19" s="2589"/>
      <c r="AC19" s="2589"/>
      <c r="AD19" s="2589"/>
      <c r="AH19" s="2593"/>
      <c r="AI19" s="2593"/>
    </row>
    <row r="20" spans="1:35">
      <c r="A20" s="2584">
        <v>5</v>
      </c>
      <c r="B20" s="2580" t="s">
        <v>2793</v>
      </c>
      <c r="C20" s="2585" t="s">
        <v>2794</v>
      </c>
      <c r="D20" s="2586" t="s">
        <v>2795</v>
      </c>
      <c r="E20" s="2587"/>
      <c r="F20" s="2584">
        <v>329</v>
      </c>
      <c r="G20" s="2580" t="s">
        <v>2796</v>
      </c>
      <c r="H20" s="2585" t="s">
        <v>2797</v>
      </c>
      <c r="I20" s="2586" t="s">
        <v>2798</v>
      </c>
      <c r="J20" s="2587"/>
      <c r="K20" s="2584">
        <v>653</v>
      </c>
      <c r="L20" s="2580" t="s">
        <v>2799</v>
      </c>
      <c r="M20" s="2585" t="s">
        <v>2800</v>
      </c>
      <c r="N20" s="2586" t="s">
        <v>2801</v>
      </c>
      <c r="O20" s="2587"/>
      <c r="P20" s="2584">
        <v>977</v>
      </c>
      <c r="Q20" s="2580" t="s">
        <v>2802</v>
      </c>
      <c r="R20" s="2585" t="s">
        <v>2803</v>
      </c>
      <c r="S20" s="2586" t="s">
        <v>2804</v>
      </c>
      <c r="T20" s="830"/>
      <c r="U20" s="2594"/>
      <c r="V20" s="2588" t="s">
        <v>2805</v>
      </c>
      <c r="W20" s="2587"/>
      <c r="X20" s="2592"/>
      <c r="Y20" s="2589"/>
      <c r="Z20" s="2589"/>
      <c r="AA20" s="2589"/>
      <c r="AB20" s="2589"/>
      <c r="AC20" s="2589"/>
      <c r="AD20" s="2589"/>
    </row>
    <row r="21" spans="1:35">
      <c r="A21" s="2584">
        <v>6</v>
      </c>
      <c r="B21" s="2580">
        <v>2795</v>
      </c>
      <c r="C21" s="2585" t="s">
        <v>2806</v>
      </c>
      <c r="D21" s="2586" t="s">
        <v>2807</v>
      </c>
      <c r="E21" s="2587"/>
      <c r="F21" s="2584">
        <v>330</v>
      </c>
      <c r="G21" s="2580" t="s">
        <v>2808</v>
      </c>
      <c r="H21" s="2585" t="s">
        <v>2809</v>
      </c>
      <c r="I21" s="2586" t="s">
        <v>2810</v>
      </c>
      <c r="J21" s="2587"/>
      <c r="K21" s="2584">
        <v>654</v>
      </c>
      <c r="L21" s="2580" t="s">
        <v>2811</v>
      </c>
      <c r="M21" s="2585" t="s">
        <v>2812</v>
      </c>
      <c r="N21" s="2586" t="s">
        <v>2813</v>
      </c>
      <c r="O21" s="2587"/>
      <c r="P21" s="2584">
        <v>978</v>
      </c>
      <c r="Q21" s="2580" t="s">
        <v>2814</v>
      </c>
      <c r="R21" s="2585" t="s">
        <v>2815</v>
      </c>
      <c r="S21" s="2586" t="s">
        <v>2816</v>
      </c>
      <c r="T21" s="830"/>
      <c r="U21" s="2587"/>
      <c r="V21" s="2587"/>
      <c r="W21" s="2587"/>
      <c r="X21" s="2587"/>
      <c r="Y21" s="2587"/>
      <c r="Z21" s="2587"/>
      <c r="AA21" s="2587"/>
      <c r="AB21" s="2587"/>
      <c r="AC21" s="2587"/>
      <c r="AD21" s="2587"/>
    </row>
    <row r="22" spans="1:35">
      <c r="A22" s="2584">
        <v>7</v>
      </c>
      <c r="B22" s="2580">
        <v>2796</v>
      </c>
      <c r="C22" s="2585" t="s">
        <v>2817</v>
      </c>
      <c r="D22" s="2586" t="s">
        <v>2818</v>
      </c>
      <c r="E22" s="2587"/>
      <c r="F22" s="2584">
        <v>331</v>
      </c>
      <c r="G22" s="2580" t="s">
        <v>2819</v>
      </c>
      <c r="H22" s="2585" t="s">
        <v>2820</v>
      </c>
      <c r="I22" s="2586" t="s">
        <v>2821</v>
      </c>
      <c r="J22" s="2587"/>
      <c r="K22" s="2584">
        <v>655</v>
      </c>
      <c r="L22" s="2580" t="s">
        <v>2822</v>
      </c>
      <c r="M22" s="2585" t="s">
        <v>2823</v>
      </c>
      <c r="N22" s="2586" t="s">
        <v>2824</v>
      </c>
      <c r="O22" s="2587"/>
      <c r="P22" s="2584">
        <v>979</v>
      </c>
      <c r="Q22" s="2580" t="s">
        <v>2825</v>
      </c>
      <c r="R22" s="2585" t="s">
        <v>2826</v>
      </c>
      <c r="S22" s="2586" t="s">
        <v>2827</v>
      </c>
      <c r="T22" s="830"/>
      <c r="U22" s="2587"/>
      <c r="V22" s="2587"/>
      <c r="W22" s="2587"/>
      <c r="X22" s="2591"/>
      <c r="Y22" s="2591"/>
      <c r="Z22" s="2591"/>
      <c r="AA22" s="2591"/>
      <c r="AB22" s="2591"/>
      <c r="AC22" s="2591"/>
      <c r="AD22" s="2587"/>
    </row>
    <row r="23" spans="1:35">
      <c r="A23" s="2584">
        <v>8</v>
      </c>
      <c r="B23" s="2580">
        <v>2797</v>
      </c>
      <c r="C23" s="2585" t="s">
        <v>2828</v>
      </c>
      <c r="D23" s="2586" t="s">
        <v>2829</v>
      </c>
      <c r="E23" s="2587"/>
      <c r="F23" s="2584">
        <v>332</v>
      </c>
      <c r="G23" s="2580" t="s">
        <v>2830</v>
      </c>
      <c r="H23" s="2585" t="s">
        <v>2831</v>
      </c>
      <c r="I23" s="2586" t="s">
        <v>2832</v>
      </c>
      <c r="J23" s="2587"/>
      <c r="K23" s="2584">
        <v>656</v>
      </c>
      <c r="L23" s="2580" t="s">
        <v>2833</v>
      </c>
      <c r="M23" s="2585" t="s">
        <v>2834</v>
      </c>
      <c r="N23" s="2586" t="s">
        <v>2835</v>
      </c>
      <c r="O23" s="2587"/>
      <c r="P23" s="2584">
        <v>980</v>
      </c>
      <c r="Q23" s="2580" t="s">
        <v>2836</v>
      </c>
      <c r="R23" s="2585" t="s">
        <v>2837</v>
      </c>
      <c r="S23" s="2586" t="s">
        <v>2838</v>
      </c>
      <c r="T23" s="830"/>
      <c r="U23" s="2591" t="s">
        <v>2839</v>
      </c>
      <c r="V23" s="2591"/>
      <c r="W23" s="2591"/>
      <c r="X23" s="2591"/>
      <c r="Y23" s="2587"/>
      <c r="Z23" s="2587"/>
      <c r="AA23" s="2587"/>
      <c r="AB23" s="2587"/>
      <c r="AC23" s="2587"/>
      <c r="AD23" s="2587"/>
      <c r="AE23" s="830"/>
    </row>
    <row r="24" spans="1:35">
      <c r="A24" s="2584">
        <v>9</v>
      </c>
      <c r="B24" s="2580" t="s">
        <v>2840</v>
      </c>
      <c r="C24" s="2585" t="s">
        <v>2841</v>
      </c>
      <c r="D24" s="2586" t="s">
        <v>2842</v>
      </c>
      <c r="E24" s="2587"/>
      <c r="F24" s="2584">
        <v>333</v>
      </c>
      <c r="G24" s="2580" t="s">
        <v>2843</v>
      </c>
      <c r="H24" s="2585" t="s">
        <v>2844</v>
      </c>
      <c r="I24" s="2586" t="s">
        <v>2845</v>
      </c>
      <c r="J24" s="2587"/>
      <c r="K24" s="2584">
        <v>657</v>
      </c>
      <c r="L24" s="2580" t="s">
        <v>2846</v>
      </c>
      <c r="M24" s="2585" t="s">
        <v>2847</v>
      </c>
      <c r="N24" s="2586" t="s">
        <v>2848</v>
      </c>
      <c r="O24" s="2587"/>
      <c r="P24" s="2584">
        <v>981</v>
      </c>
      <c r="Q24" s="2580" t="s">
        <v>2849</v>
      </c>
      <c r="R24" s="2585" t="s">
        <v>2850</v>
      </c>
      <c r="S24" s="2586" t="s">
        <v>2851</v>
      </c>
      <c r="T24" s="830"/>
      <c r="U24" s="2591" t="s">
        <v>2852</v>
      </c>
      <c r="V24" s="2591"/>
      <c r="W24" s="2591"/>
      <c r="X24" s="2591"/>
      <c r="Y24" s="2587"/>
      <c r="Z24" s="2587"/>
      <c r="AA24" s="2587"/>
      <c r="AB24" s="2587"/>
      <c r="AC24" s="2587"/>
      <c r="AD24" s="2587"/>
    </row>
    <row r="25" spans="1:35">
      <c r="A25" s="2584">
        <v>10</v>
      </c>
      <c r="B25" s="2580" t="s">
        <v>2853</v>
      </c>
      <c r="C25" s="2585" t="s">
        <v>2854</v>
      </c>
      <c r="E25" s="2587"/>
      <c r="F25" s="2584">
        <v>334</v>
      </c>
      <c r="G25" s="2580" t="s">
        <v>2855</v>
      </c>
      <c r="H25" s="2585" t="s">
        <v>2856</v>
      </c>
      <c r="I25" s="2586" t="s">
        <v>2857</v>
      </c>
      <c r="J25" s="2587"/>
      <c r="K25" s="2584">
        <v>658</v>
      </c>
      <c r="L25" s="2580" t="s">
        <v>2858</v>
      </c>
      <c r="M25" s="2585" t="s">
        <v>2859</v>
      </c>
      <c r="N25" s="2586" t="s">
        <v>2860</v>
      </c>
      <c r="O25" s="2587"/>
      <c r="P25" s="2584">
        <v>982</v>
      </c>
      <c r="Q25" s="2580" t="s">
        <v>2861</v>
      </c>
      <c r="R25" s="2585" t="s">
        <v>2862</v>
      </c>
      <c r="S25" s="2586" t="s">
        <v>2863</v>
      </c>
      <c r="T25" s="830"/>
      <c r="U25" s="2591"/>
      <c r="V25" s="2591" t="s">
        <v>2864</v>
      </c>
      <c r="W25" s="2591"/>
      <c r="X25" s="2591"/>
      <c r="Y25" s="2587"/>
      <c r="Z25" s="2587"/>
      <c r="AA25" s="2587"/>
      <c r="AB25" s="2587"/>
      <c r="AC25" s="2587"/>
      <c r="AD25" s="2587"/>
    </row>
    <row r="26" spans="1:35">
      <c r="A26" s="2584">
        <v>11</v>
      </c>
      <c r="B26" s="2580" t="s">
        <v>2865</v>
      </c>
      <c r="C26" s="2585" t="s">
        <v>2866</v>
      </c>
      <c r="E26" s="2587"/>
      <c r="F26" s="2584">
        <v>335</v>
      </c>
      <c r="G26" s="2580" t="s">
        <v>2867</v>
      </c>
      <c r="H26" s="2585" t="s">
        <v>2868</v>
      </c>
      <c r="I26" s="2586" t="s">
        <v>2869</v>
      </c>
      <c r="J26" s="2587"/>
      <c r="K26" s="2584">
        <v>659</v>
      </c>
      <c r="L26" s="2580" t="s">
        <v>2870</v>
      </c>
      <c r="M26" s="2585" t="s">
        <v>2871</v>
      </c>
      <c r="N26" s="2586" t="s">
        <v>2872</v>
      </c>
      <c r="O26" s="2587"/>
      <c r="P26" s="2584">
        <v>983</v>
      </c>
      <c r="Q26" s="2580" t="s">
        <v>2873</v>
      </c>
      <c r="R26" s="2585" t="s">
        <v>2874</v>
      </c>
      <c r="S26" s="2586" t="s">
        <v>2875</v>
      </c>
      <c r="T26" s="830"/>
      <c r="U26" s="2591"/>
      <c r="V26" s="2591" t="s">
        <v>2876</v>
      </c>
      <c r="W26" s="2591"/>
      <c r="X26" s="2591"/>
      <c r="Y26" s="2587"/>
      <c r="Z26" s="2587"/>
      <c r="AA26" s="2587"/>
      <c r="AB26" s="2587"/>
      <c r="AC26" s="2587"/>
      <c r="AD26" s="2587"/>
    </row>
    <row r="27" spans="1:35">
      <c r="A27" s="2584">
        <v>12</v>
      </c>
      <c r="B27" s="2580">
        <v>3030</v>
      </c>
      <c r="C27" s="2585" t="s">
        <v>2877</v>
      </c>
      <c r="E27" s="2587"/>
      <c r="F27" s="2584">
        <v>336</v>
      </c>
      <c r="G27" s="2580" t="s">
        <v>2878</v>
      </c>
      <c r="H27" s="2585" t="s">
        <v>2879</v>
      </c>
      <c r="I27" s="2586" t="s">
        <v>2880</v>
      </c>
      <c r="J27" s="2587"/>
      <c r="K27" s="2584">
        <v>660</v>
      </c>
      <c r="L27" s="2580" t="s">
        <v>2881</v>
      </c>
      <c r="M27" s="2585" t="s">
        <v>2882</v>
      </c>
      <c r="N27" s="2586" t="s">
        <v>2883</v>
      </c>
      <c r="O27" s="2587"/>
      <c r="P27" s="2584">
        <v>984</v>
      </c>
      <c r="Q27" s="2580" t="s">
        <v>2884</v>
      </c>
      <c r="R27" s="2585" t="s">
        <v>2885</v>
      </c>
      <c r="S27" s="2586" t="s">
        <v>2886</v>
      </c>
      <c r="T27" s="830"/>
      <c r="U27" s="2594"/>
      <c r="V27" s="2587"/>
      <c r="W27" s="2587"/>
      <c r="X27" s="2587"/>
      <c r="Y27" s="2587"/>
      <c r="Z27" s="2587"/>
      <c r="AA27" s="2587"/>
      <c r="AB27" s="2587"/>
      <c r="AC27" s="2587"/>
      <c r="AD27" s="2587"/>
    </row>
    <row r="28" spans="1:35">
      <c r="A28" s="2584">
        <v>13</v>
      </c>
      <c r="B28" s="2580" t="s">
        <v>2887</v>
      </c>
      <c r="C28" s="2585" t="s">
        <v>2888</v>
      </c>
      <c r="E28" s="2587"/>
      <c r="F28" s="2584">
        <v>337</v>
      </c>
      <c r="G28" s="2580" t="s">
        <v>2889</v>
      </c>
      <c r="H28" s="2585" t="s">
        <v>2890</v>
      </c>
      <c r="I28" s="2586" t="s">
        <v>2891</v>
      </c>
      <c r="J28" s="2587"/>
      <c r="K28" s="2584">
        <v>661</v>
      </c>
      <c r="L28" s="2580" t="s">
        <v>2892</v>
      </c>
      <c r="M28" s="2585" t="s">
        <v>2893</v>
      </c>
      <c r="N28" s="2586" t="s">
        <v>2894</v>
      </c>
      <c r="O28" s="2587"/>
      <c r="P28" s="2584">
        <v>985</v>
      </c>
      <c r="Q28" s="2580" t="s">
        <v>2895</v>
      </c>
      <c r="R28" s="2585" t="s">
        <v>2896</v>
      </c>
      <c r="S28" s="2586" t="s">
        <v>2897</v>
      </c>
      <c r="T28" s="830"/>
      <c r="U28" s="830"/>
      <c r="V28" s="830"/>
      <c r="W28" s="830"/>
      <c r="X28" s="830"/>
      <c r="Y28" s="830"/>
      <c r="Z28" s="830"/>
      <c r="AA28" s="830"/>
      <c r="AB28" s="830"/>
      <c r="AC28" s="830"/>
      <c r="AD28" s="830"/>
      <c r="AE28" s="830"/>
      <c r="AF28" s="830"/>
      <c r="AG28" s="830"/>
    </row>
    <row r="29" spans="1:35">
      <c r="A29" s="2584">
        <v>14</v>
      </c>
      <c r="B29" s="2580" t="s">
        <v>2898</v>
      </c>
      <c r="C29" s="2585" t="s">
        <v>2899</v>
      </c>
      <c r="E29" s="2587"/>
      <c r="F29" s="2584">
        <v>338</v>
      </c>
      <c r="G29" s="2580" t="s">
        <v>2900</v>
      </c>
      <c r="H29" s="2585" t="s">
        <v>2901</v>
      </c>
      <c r="I29" s="2586" t="s">
        <v>2902</v>
      </c>
      <c r="J29" s="2587"/>
      <c r="K29" s="2584">
        <v>662</v>
      </c>
      <c r="L29" s="2580" t="s">
        <v>2903</v>
      </c>
      <c r="M29" s="2585" t="s">
        <v>2904</v>
      </c>
      <c r="N29" s="2586" t="s">
        <v>2905</v>
      </c>
      <c r="O29" s="2587"/>
      <c r="P29" s="2584">
        <v>986</v>
      </c>
      <c r="Q29" s="2580" t="s">
        <v>2906</v>
      </c>
      <c r="R29" s="2585" t="s">
        <v>2907</v>
      </c>
      <c r="S29" s="2586" t="s">
        <v>2908</v>
      </c>
      <c r="T29" s="830"/>
      <c r="U29" s="830"/>
      <c r="V29" s="830"/>
      <c r="W29" s="830"/>
      <c r="X29" s="830"/>
      <c r="Y29" s="830"/>
      <c r="Z29" s="830"/>
      <c r="AA29" s="830"/>
      <c r="AB29" s="830"/>
      <c r="AC29" s="830"/>
      <c r="AD29" s="830"/>
    </row>
    <row r="30" spans="1:35">
      <c r="A30" s="2584">
        <v>15</v>
      </c>
      <c r="B30" s="2580">
        <v>2049</v>
      </c>
      <c r="C30" s="2585" t="s">
        <v>2909</v>
      </c>
      <c r="E30" s="2587"/>
      <c r="F30" s="2584">
        <v>339</v>
      </c>
      <c r="G30" s="2580" t="s">
        <v>2910</v>
      </c>
      <c r="H30" s="2585" t="s">
        <v>2911</v>
      </c>
      <c r="I30" s="2586" t="s">
        <v>2912</v>
      </c>
      <c r="J30" s="2587"/>
      <c r="K30" s="2584">
        <v>663</v>
      </c>
      <c r="L30" s="2580" t="s">
        <v>2913</v>
      </c>
      <c r="M30" s="2585" t="s">
        <v>2914</v>
      </c>
      <c r="N30" s="2586" t="s">
        <v>2915</v>
      </c>
      <c r="O30" s="2587"/>
      <c r="P30" s="2584">
        <v>987</v>
      </c>
      <c r="Q30" s="2580" t="s">
        <v>2916</v>
      </c>
      <c r="R30" s="2585" t="s">
        <v>2917</v>
      </c>
      <c r="S30" s="2586" t="s">
        <v>2918</v>
      </c>
      <c r="T30" s="830"/>
      <c r="U30" s="830"/>
      <c r="V30" s="830"/>
      <c r="W30" s="830"/>
      <c r="X30" s="830"/>
      <c r="Y30" s="830"/>
      <c r="Z30" s="830"/>
      <c r="AA30" s="830"/>
      <c r="AB30" s="830"/>
      <c r="AC30" s="830"/>
      <c r="AD30" s="830"/>
    </row>
    <row r="31" spans="1:35">
      <c r="A31" s="2584">
        <v>16</v>
      </c>
      <c r="B31" s="2580" t="s">
        <v>2919</v>
      </c>
      <c r="C31" s="2585" t="s">
        <v>2920</v>
      </c>
      <c r="E31" s="2587"/>
      <c r="F31" s="2584">
        <v>340</v>
      </c>
      <c r="G31" s="2580" t="s">
        <v>2921</v>
      </c>
      <c r="H31" s="2585" t="s">
        <v>2922</v>
      </c>
      <c r="I31" s="2586" t="s">
        <v>2923</v>
      </c>
      <c r="J31" s="2587"/>
      <c r="K31" s="2584">
        <v>664</v>
      </c>
      <c r="L31" s="2580" t="s">
        <v>2924</v>
      </c>
      <c r="M31" s="2585" t="s">
        <v>2925</v>
      </c>
      <c r="N31" s="2586" t="s">
        <v>2926</v>
      </c>
      <c r="O31" s="2587"/>
      <c r="P31" s="2584">
        <v>988</v>
      </c>
      <c r="Q31" s="2580" t="s">
        <v>2927</v>
      </c>
      <c r="R31" s="2585" t="s">
        <v>2928</v>
      </c>
      <c r="S31" s="2586" t="s">
        <v>2929</v>
      </c>
      <c r="T31" s="830"/>
      <c r="U31" s="830"/>
      <c r="V31" s="830"/>
      <c r="W31" s="830"/>
      <c r="X31" s="830"/>
      <c r="Y31" s="830"/>
      <c r="Z31" s="830"/>
      <c r="AA31" s="830"/>
      <c r="AB31" s="830"/>
      <c r="AC31" s="830"/>
      <c r="AD31" s="830"/>
    </row>
    <row r="32" spans="1:35">
      <c r="A32" s="2584">
        <v>17</v>
      </c>
      <c r="B32" s="2580" t="s">
        <v>2930</v>
      </c>
      <c r="C32" s="2585" t="s">
        <v>2931</v>
      </c>
      <c r="E32" s="2587"/>
      <c r="F32" s="2584">
        <v>341</v>
      </c>
      <c r="G32" s="2580" t="s">
        <v>2932</v>
      </c>
      <c r="H32" s="2585" t="s">
        <v>2933</v>
      </c>
      <c r="I32" s="2586" t="s">
        <v>2934</v>
      </c>
      <c r="J32" s="2587"/>
      <c r="K32" s="2584">
        <v>665</v>
      </c>
      <c r="L32" s="2580" t="s">
        <v>2935</v>
      </c>
      <c r="M32" s="2585" t="s">
        <v>2936</v>
      </c>
      <c r="N32" s="2586" t="s">
        <v>2937</v>
      </c>
      <c r="O32" s="2587"/>
      <c r="P32" s="2584">
        <v>989</v>
      </c>
      <c r="Q32" s="2580" t="s">
        <v>2938</v>
      </c>
      <c r="R32" s="2585" t="s">
        <v>2939</v>
      </c>
      <c r="S32" s="2586" t="s">
        <v>2940</v>
      </c>
      <c r="T32" s="830"/>
      <c r="U32" s="830"/>
      <c r="V32" s="830"/>
      <c r="W32" s="830"/>
      <c r="X32" s="830"/>
      <c r="Y32" s="830"/>
      <c r="Z32" s="830"/>
      <c r="AA32" s="830"/>
      <c r="AB32" s="830"/>
      <c r="AC32" s="830"/>
      <c r="AD32" s="830"/>
    </row>
    <row r="33" spans="1:30">
      <c r="A33" s="2584">
        <v>18</v>
      </c>
      <c r="B33" s="2580" t="s">
        <v>2941</v>
      </c>
      <c r="C33" s="2585" t="s">
        <v>2942</v>
      </c>
      <c r="E33" s="2587"/>
      <c r="F33" s="2584">
        <v>342</v>
      </c>
      <c r="G33" s="2580" t="s">
        <v>2943</v>
      </c>
      <c r="H33" s="2585" t="s">
        <v>2944</v>
      </c>
      <c r="I33" s="2586" t="s">
        <v>2945</v>
      </c>
      <c r="J33" s="2587"/>
      <c r="K33" s="2584">
        <v>666</v>
      </c>
      <c r="L33" s="2580" t="s">
        <v>2946</v>
      </c>
      <c r="M33" s="2585" t="s">
        <v>2947</v>
      </c>
      <c r="N33" s="2586" t="s">
        <v>2948</v>
      </c>
      <c r="O33" s="2587"/>
      <c r="P33" s="2584">
        <v>990</v>
      </c>
      <c r="Q33" s="2580" t="s">
        <v>2949</v>
      </c>
      <c r="R33" s="2585" t="s">
        <v>2950</v>
      </c>
      <c r="S33" s="2586" t="s">
        <v>2951</v>
      </c>
      <c r="T33" s="830"/>
      <c r="U33" s="830"/>
      <c r="V33" s="830"/>
      <c r="W33" s="830"/>
      <c r="X33" s="830"/>
      <c r="Y33" s="830"/>
      <c r="Z33" s="830"/>
      <c r="AA33" s="830"/>
      <c r="AB33" s="830"/>
      <c r="AC33" s="830"/>
      <c r="AD33" s="830"/>
    </row>
    <row r="34" spans="1:30">
      <c r="A34" s="2584">
        <v>19</v>
      </c>
      <c r="B34" s="2580" t="s">
        <v>2952</v>
      </c>
      <c r="C34" s="2585" t="s">
        <v>2953</v>
      </c>
      <c r="E34" s="2587"/>
      <c r="F34" s="2584">
        <v>343</v>
      </c>
      <c r="G34" s="2580" t="s">
        <v>2954</v>
      </c>
      <c r="H34" s="2585" t="s">
        <v>2955</v>
      </c>
      <c r="I34" s="2586" t="s">
        <v>2956</v>
      </c>
      <c r="J34" s="2587"/>
      <c r="K34" s="2584">
        <v>667</v>
      </c>
      <c r="L34" s="2580" t="s">
        <v>2957</v>
      </c>
      <c r="M34" s="2585" t="s">
        <v>2958</v>
      </c>
      <c r="N34" s="2586" t="s">
        <v>2959</v>
      </c>
      <c r="O34" s="2587"/>
      <c r="P34" s="2584">
        <v>991</v>
      </c>
      <c r="Q34" s="2580" t="s">
        <v>2960</v>
      </c>
      <c r="R34" s="2585" t="s">
        <v>2961</v>
      </c>
      <c r="S34" s="2586" t="s">
        <v>2962</v>
      </c>
      <c r="T34" s="830"/>
      <c r="U34" s="830"/>
      <c r="V34" s="830"/>
      <c r="W34" s="830"/>
      <c r="X34" s="830"/>
      <c r="Y34" s="830"/>
      <c r="Z34" s="830"/>
      <c r="AA34" s="830"/>
      <c r="AB34" s="830"/>
      <c r="AC34" s="830"/>
      <c r="AD34" s="830"/>
    </row>
    <row r="35" spans="1:30">
      <c r="A35" s="2584">
        <v>20</v>
      </c>
      <c r="B35" s="2580" t="s">
        <v>2963</v>
      </c>
      <c r="C35" s="2585" t="s">
        <v>2964</v>
      </c>
      <c r="E35" s="2587"/>
      <c r="F35" s="2584">
        <v>344</v>
      </c>
      <c r="G35" s="2580" t="s">
        <v>2965</v>
      </c>
      <c r="H35" s="2585" t="s">
        <v>2966</v>
      </c>
      <c r="I35" s="2586" t="s">
        <v>2967</v>
      </c>
      <c r="J35" s="2587"/>
      <c r="K35" s="2584">
        <v>668</v>
      </c>
      <c r="L35" s="2580" t="s">
        <v>2968</v>
      </c>
      <c r="M35" s="2585" t="s">
        <v>2969</v>
      </c>
      <c r="N35" s="2586" t="s">
        <v>2970</v>
      </c>
      <c r="O35" s="2587"/>
      <c r="P35" s="2584">
        <v>992</v>
      </c>
      <c r="Q35" s="2580" t="s">
        <v>2971</v>
      </c>
      <c r="R35" s="2585" t="s">
        <v>2972</v>
      </c>
      <c r="S35" s="2586" t="s">
        <v>2973</v>
      </c>
      <c r="T35" s="830"/>
      <c r="U35" s="830"/>
      <c r="V35" s="830"/>
      <c r="W35" s="830"/>
      <c r="X35" s="830"/>
      <c r="Y35" s="830"/>
      <c r="Z35" s="830"/>
      <c r="AA35" s="830"/>
      <c r="AB35" s="830"/>
      <c r="AC35" s="830"/>
      <c r="AD35" s="830"/>
    </row>
    <row r="36" spans="1:30">
      <c r="A36" s="2584">
        <v>21</v>
      </c>
      <c r="B36" s="2580" t="s">
        <v>2974</v>
      </c>
      <c r="C36" s="2585" t="s">
        <v>2975</v>
      </c>
      <c r="E36" s="2587"/>
      <c r="F36" s="2584">
        <v>345</v>
      </c>
      <c r="G36" s="2580" t="s">
        <v>2976</v>
      </c>
      <c r="H36" s="2585" t="s">
        <v>2977</v>
      </c>
      <c r="I36" s="2586" t="s">
        <v>2978</v>
      </c>
      <c r="J36" s="2587"/>
      <c r="K36" s="2584">
        <v>669</v>
      </c>
      <c r="L36" s="2580" t="s">
        <v>2979</v>
      </c>
      <c r="M36" s="2585" t="s">
        <v>2980</v>
      </c>
      <c r="N36" s="2586" t="s">
        <v>2981</v>
      </c>
      <c r="O36" s="2587"/>
      <c r="P36" s="2584">
        <v>993</v>
      </c>
      <c r="Q36" s="2580" t="s">
        <v>2982</v>
      </c>
      <c r="R36" s="2585" t="s">
        <v>2983</v>
      </c>
      <c r="S36" s="2586" t="s">
        <v>2984</v>
      </c>
      <c r="T36" s="830"/>
      <c r="U36" s="830"/>
      <c r="V36" s="830"/>
      <c r="W36" s="830"/>
      <c r="X36" s="830"/>
      <c r="Y36" s="830"/>
      <c r="Z36" s="830"/>
      <c r="AA36" s="830"/>
      <c r="AB36" s="830"/>
      <c r="AC36" s="830"/>
      <c r="AD36" s="830"/>
    </row>
    <row r="37" spans="1:30">
      <c r="A37" s="2584">
        <v>22</v>
      </c>
      <c r="B37" s="2580" t="s">
        <v>2985</v>
      </c>
      <c r="C37" s="2585" t="s">
        <v>2986</v>
      </c>
      <c r="E37" s="2587"/>
      <c r="F37" s="2584">
        <v>346</v>
      </c>
      <c r="G37" s="2580" t="s">
        <v>2987</v>
      </c>
      <c r="H37" s="2585" t="s">
        <v>2988</v>
      </c>
      <c r="I37" s="2586" t="s">
        <v>2989</v>
      </c>
      <c r="J37" s="2587"/>
      <c r="K37" s="2584">
        <v>670</v>
      </c>
      <c r="L37" s="2580" t="s">
        <v>2990</v>
      </c>
      <c r="M37" s="2585" t="s">
        <v>2991</v>
      </c>
      <c r="N37" s="2586" t="s">
        <v>2992</v>
      </c>
      <c r="O37" s="2587"/>
      <c r="P37" s="2584">
        <v>994</v>
      </c>
      <c r="Q37" s="2580" t="s">
        <v>2993</v>
      </c>
      <c r="R37" s="2585" t="s">
        <v>2994</v>
      </c>
      <c r="S37" s="2586" t="s">
        <v>2995</v>
      </c>
      <c r="T37" s="830"/>
      <c r="U37" s="830"/>
      <c r="V37" s="830"/>
      <c r="W37" s="830"/>
      <c r="X37" s="830"/>
      <c r="Y37" s="830"/>
      <c r="Z37" s="830"/>
      <c r="AA37" s="830"/>
      <c r="AB37" s="830"/>
      <c r="AC37" s="830"/>
      <c r="AD37" s="830"/>
    </row>
    <row r="38" spans="1:30">
      <c r="A38" s="2584">
        <v>23</v>
      </c>
      <c r="B38" s="2580" t="s">
        <v>2996</v>
      </c>
      <c r="C38" s="2585" t="s">
        <v>2997</v>
      </c>
      <c r="E38" s="2587"/>
      <c r="F38" s="2584">
        <v>347</v>
      </c>
      <c r="G38" s="2580" t="s">
        <v>2998</v>
      </c>
      <c r="H38" s="2585" t="s">
        <v>2999</v>
      </c>
      <c r="I38" s="2586" t="s">
        <v>3000</v>
      </c>
      <c r="J38" s="2587"/>
      <c r="K38" s="2584">
        <v>671</v>
      </c>
      <c r="L38" s="2580" t="s">
        <v>3001</v>
      </c>
      <c r="M38" s="2585" t="s">
        <v>3002</v>
      </c>
      <c r="N38" s="2586" t="s">
        <v>3003</v>
      </c>
      <c r="O38" s="2587"/>
      <c r="P38" s="2584">
        <v>995</v>
      </c>
      <c r="Q38" s="2580" t="s">
        <v>3004</v>
      </c>
      <c r="R38" s="2585" t="s">
        <v>3005</v>
      </c>
      <c r="S38" s="2586" t="s">
        <v>3006</v>
      </c>
      <c r="T38" s="830"/>
      <c r="U38" s="830"/>
      <c r="V38" s="830"/>
      <c r="W38" s="830"/>
      <c r="X38" s="830"/>
      <c r="Y38" s="830"/>
      <c r="Z38" s="830"/>
      <c r="AA38" s="830"/>
      <c r="AB38" s="830"/>
      <c r="AC38" s="830"/>
      <c r="AD38" s="830"/>
    </row>
    <row r="39" spans="1:30">
      <c r="A39" s="2584">
        <v>24</v>
      </c>
      <c r="B39" s="2580" t="s">
        <v>3007</v>
      </c>
      <c r="C39" s="2585" t="s">
        <v>3008</v>
      </c>
      <c r="D39" s="2586" t="s">
        <v>3009</v>
      </c>
      <c r="E39" s="2587"/>
      <c r="F39" s="2584">
        <v>348</v>
      </c>
      <c r="G39" s="2580" t="s">
        <v>3010</v>
      </c>
      <c r="H39" s="2585" t="s">
        <v>3011</v>
      </c>
      <c r="I39" s="2586" t="s">
        <v>3012</v>
      </c>
      <c r="J39" s="2587"/>
      <c r="K39" s="2584">
        <v>672</v>
      </c>
      <c r="L39" s="2580" t="s">
        <v>3013</v>
      </c>
      <c r="M39" s="2585" t="s">
        <v>3014</v>
      </c>
      <c r="N39" s="2586" t="s">
        <v>3015</v>
      </c>
      <c r="O39" s="2587"/>
      <c r="P39" s="2584">
        <v>996</v>
      </c>
      <c r="Q39" s="2580" t="s">
        <v>3016</v>
      </c>
      <c r="R39" s="2585" t="s">
        <v>3017</v>
      </c>
      <c r="T39" s="830"/>
      <c r="U39" s="830"/>
      <c r="V39" s="830"/>
      <c r="W39" s="830"/>
      <c r="X39" s="830"/>
      <c r="Y39" s="830"/>
      <c r="Z39" s="830"/>
      <c r="AA39" s="830"/>
      <c r="AB39" s="830"/>
      <c r="AC39" s="830"/>
      <c r="AD39" s="830"/>
    </row>
    <row r="40" spans="1:30">
      <c r="A40" s="2584">
        <v>25</v>
      </c>
      <c r="B40" s="2580" t="s">
        <v>3018</v>
      </c>
      <c r="C40" s="2585" t="s">
        <v>3019</v>
      </c>
      <c r="D40" s="2586" t="s">
        <v>3020</v>
      </c>
      <c r="E40" s="2587"/>
      <c r="F40" s="2584">
        <v>349</v>
      </c>
      <c r="G40" s="2580" t="s">
        <v>3021</v>
      </c>
      <c r="H40" s="2585" t="s">
        <v>3022</v>
      </c>
      <c r="I40" s="2586" t="s">
        <v>3023</v>
      </c>
      <c r="J40" s="2587"/>
      <c r="K40" s="2584">
        <v>673</v>
      </c>
      <c r="L40" s="2580" t="s">
        <v>3024</v>
      </c>
      <c r="M40" s="2585" t="s">
        <v>3025</v>
      </c>
      <c r="N40" s="2586" t="s">
        <v>3026</v>
      </c>
      <c r="O40" s="2587"/>
      <c r="P40" s="2584">
        <v>997</v>
      </c>
      <c r="Q40" s="2580" t="s">
        <v>3027</v>
      </c>
      <c r="R40" s="2585" t="s">
        <v>3028</v>
      </c>
      <c r="T40" s="830"/>
      <c r="U40" s="830"/>
      <c r="V40" s="830"/>
      <c r="W40" s="830"/>
      <c r="X40" s="830"/>
      <c r="Y40" s="830"/>
      <c r="Z40" s="830"/>
      <c r="AA40" s="830"/>
      <c r="AB40" s="830"/>
      <c r="AC40" s="830"/>
      <c r="AD40" s="830"/>
    </row>
    <row r="41" spans="1:30">
      <c r="A41" s="2584">
        <v>26</v>
      </c>
      <c r="B41" s="2580" t="s">
        <v>3029</v>
      </c>
      <c r="C41" s="2585" t="s">
        <v>3030</v>
      </c>
      <c r="D41" s="2586" t="s">
        <v>3020</v>
      </c>
      <c r="E41" s="2587"/>
      <c r="F41" s="2584">
        <v>350</v>
      </c>
      <c r="G41" s="2580" t="s">
        <v>3031</v>
      </c>
      <c r="H41" s="2585" t="s">
        <v>3032</v>
      </c>
      <c r="I41" s="2586" t="s">
        <v>3033</v>
      </c>
      <c r="J41" s="2587"/>
      <c r="K41" s="2584">
        <v>674</v>
      </c>
      <c r="L41" s="2580" t="s">
        <v>3034</v>
      </c>
      <c r="M41" s="2585" t="s">
        <v>3035</v>
      </c>
      <c r="N41" s="2586" t="s">
        <v>3036</v>
      </c>
      <c r="O41" s="2587"/>
      <c r="P41" s="2584">
        <v>998</v>
      </c>
      <c r="Q41" s="2580" t="s">
        <v>3037</v>
      </c>
      <c r="R41" s="2585" t="s">
        <v>3038</v>
      </c>
      <c r="T41" s="830"/>
      <c r="U41" s="830"/>
      <c r="V41" s="830"/>
      <c r="W41" s="830"/>
      <c r="X41" s="830"/>
      <c r="Y41" s="830"/>
      <c r="Z41" s="830"/>
      <c r="AA41" s="830"/>
      <c r="AB41" s="830"/>
      <c r="AC41" s="830"/>
      <c r="AD41" s="830"/>
    </row>
    <row r="42" spans="1:30">
      <c r="A42" s="2584">
        <v>27</v>
      </c>
      <c r="B42" s="2580" t="s">
        <v>3039</v>
      </c>
      <c r="C42" s="2585" t="s">
        <v>3040</v>
      </c>
      <c r="D42" s="2586" t="s">
        <v>3041</v>
      </c>
      <c r="E42" s="2587"/>
      <c r="F42" s="2584">
        <v>351</v>
      </c>
      <c r="G42" s="2580" t="s">
        <v>3042</v>
      </c>
      <c r="H42" s="2585" t="s">
        <v>3043</v>
      </c>
      <c r="I42" s="2586" t="s">
        <v>3044</v>
      </c>
      <c r="J42" s="2587"/>
      <c r="K42" s="2584">
        <v>675</v>
      </c>
      <c r="L42" s="2580" t="s">
        <v>3045</v>
      </c>
      <c r="M42" s="2585" t="s">
        <v>3046</v>
      </c>
      <c r="N42" s="2586" t="s">
        <v>3047</v>
      </c>
      <c r="O42" s="2587"/>
      <c r="P42" s="2584">
        <v>999</v>
      </c>
      <c r="Q42" s="2580" t="s">
        <v>3048</v>
      </c>
      <c r="R42" s="2585" t="s">
        <v>3049</v>
      </c>
      <c r="S42" s="2586" t="s">
        <v>3050</v>
      </c>
      <c r="T42" s="830"/>
      <c r="U42" s="830"/>
      <c r="V42" s="830"/>
      <c r="W42" s="830"/>
      <c r="X42" s="830"/>
      <c r="Y42" s="830"/>
      <c r="Z42" s="830"/>
      <c r="AA42" s="830"/>
      <c r="AB42" s="830"/>
      <c r="AC42" s="830"/>
      <c r="AD42" s="830"/>
    </row>
    <row r="43" spans="1:30">
      <c r="A43" s="2584">
        <v>28</v>
      </c>
      <c r="B43" s="2580" t="s">
        <v>3051</v>
      </c>
      <c r="C43" s="2585" t="s">
        <v>3052</v>
      </c>
      <c r="D43" s="2586" t="s">
        <v>3053</v>
      </c>
      <c r="E43" s="2587"/>
      <c r="F43" s="2584">
        <v>352</v>
      </c>
      <c r="G43" s="2580" t="s">
        <v>3054</v>
      </c>
      <c r="H43" s="2585" t="s">
        <v>3055</v>
      </c>
      <c r="I43" s="2586" t="s">
        <v>3056</v>
      </c>
      <c r="J43" s="2587"/>
      <c r="K43" s="2584">
        <v>676</v>
      </c>
      <c r="L43" s="2580" t="s">
        <v>3057</v>
      </c>
      <c r="M43" s="2585" t="s">
        <v>3058</v>
      </c>
      <c r="N43" s="2586" t="s">
        <v>3059</v>
      </c>
      <c r="O43" s="2587"/>
      <c r="P43" s="2584">
        <v>1000</v>
      </c>
      <c r="Q43" s="2580" t="s">
        <v>3060</v>
      </c>
      <c r="R43" s="2585" t="s">
        <v>3061</v>
      </c>
      <c r="S43" s="2586" t="s">
        <v>3062</v>
      </c>
      <c r="T43" s="830"/>
      <c r="U43" s="830"/>
      <c r="V43" s="830"/>
      <c r="W43" s="830"/>
      <c r="X43" s="830"/>
      <c r="Y43" s="830"/>
      <c r="Z43" s="830"/>
      <c r="AA43" s="830"/>
      <c r="AB43" s="830"/>
      <c r="AC43" s="830"/>
      <c r="AD43" s="830"/>
    </row>
    <row r="44" spans="1:30">
      <c r="A44" s="2584">
        <v>29</v>
      </c>
      <c r="B44" s="2580" t="s">
        <v>3063</v>
      </c>
      <c r="C44" s="2585" t="s">
        <v>3064</v>
      </c>
      <c r="D44" s="2586" t="s">
        <v>3065</v>
      </c>
      <c r="E44" s="2587"/>
      <c r="F44" s="2584">
        <v>353</v>
      </c>
      <c r="G44" s="2580" t="s">
        <v>3066</v>
      </c>
      <c r="H44" s="2585" t="s">
        <v>3067</v>
      </c>
      <c r="I44" s="2586" t="s">
        <v>3068</v>
      </c>
      <c r="J44" s="2587"/>
      <c r="K44" s="2584">
        <v>677</v>
      </c>
      <c r="L44" s="2580" t="s">
        <v>3069</v>
      </c>
      <c r="M44" s="2585" t="s">
        <v>3070</v>
      </c>
      <c r="N44" s="2586" t="s">
        <v>3071</v>
      </c>
      <c r="O44" s="2587"/>
      <c r="P44" s="2584">
        <v>1001</v>
      </c>
      <c r="Q44" s="2580" t="s">
        <v>3072</v>
      </c>
      <c r="R44" s="2585" t="s">
        <v>3073</v>
      </c>
      <c r="S44" s="2586" t="s">
        <v>3074</v>
      </c>
      <c r="T44" s="830"/>
      <c r="U44" s="830"/>
      <c r="V44" s="830"/>
      <c r="W44" s="830"/>
      <c r="X44" s="830"/>
      <c r="Y44" s="830"/>
      <c r="Z44" s="830"/>
      <c r="AA44" s="830"/>
      <c r="AB44" s="830"/>
      <c r="AC44" s="830"/>
      <c r="AD44" s="830"/>
    </row>
    <row r="45" spans="1:30">
      <c r="A45" s="2584">
        <v>30</v>
      </c>
      <c r="B45" s="2580">
        <v>2328</v>
      </c>
      <c r="C45" s="2585" t="s">
        <v>3075</v>
      </c>
      <c r="D45" s="2586" t="s">
        <v>3076</v>
      </c>
      <c r="E45" s="2587"/>
      <c r="F45" s="2584">
        <v>354</v>
      </c>
      <c r="G45" s="2580" t="s">
        <v>3077</v>
      </c>
      <c r="H45" s="2585" t="s">
        <v>3078</v>
      </c>
      <c r="I45" s="2586" t="s">
        <v>3079</v>
      </c>
      <c r="J45" s="2587"/>
      <c r="K45" s="2584">
        <v>678</v>
      </c>
      <c r="L45" s="2580" t="s">
        <v>3080</v>
      </c>
      <c r="M45" s="2585" t="s">
        <v>3081</v>
      </c>
      <c r="N45" s="2586" t="s">
        <v>3082</v>
      </c>
      <c r="O45" s="2587"/>
      <c r="P45" s="2584">
        <v>1002</v>
      </c>
      <c r="Q45" s="2580" t="s">
        <v>3083</v>
      </c>
      <c r="R45" s="2585" t="s">
        <v>3084</v>
      </c>
      <c r="S45" s="2586" t="s">
        <v>3085</v>
      </c>
      <c r="T45" s="830"/>
      <c r="U45" s="830"/>
      <c r="V45" s="830"/>
      <c r="W45" s="830"/>
      <c r="X45" s="830"/>
      <c r="Y45" s="830"/>
      <c r="Z45" s="830"/>
      <c r="AA45" s="830"/>
      <c r="AB45" s="830"/>
      <c r="AC45" s="830"/>
      <c r="AD45" s="830"/>
    </row>
    <row r="46" spans="1:30">
      <c r="A46" s="2584">
        <v>31</v>
      </c>
      <c r="B46" s="2580">
        <v>2935</v>
      </c>
      <c r="C46" s="2585" t="s">
        <v>3086</v>
      </c>
      <c r="D46" s="2586" t="s">
        <v>3087</v>
      </c>
      <c r="E46" s="2587"/>
      <c r="F46" s="2584">
        <v>355</v>
      </c>
      <c r="G46" s="2580" t="s">
        <v>3088</v>
      </c>
      <c r="H46" s="2585" t="s">
        <v>3089</v>
      </c>
      <c r="I46" s="2586" t="s">
        <v>3090</v>
      </c>
      <c r="J46" s="2587"/>
      <c r="K46" s="2584">
        <v>679</v>
      </c>
      <c r="L46" s="2580" t="s">
        <v>3091</v>
      </c>
      <c r="M46" s="2585" t="s">
        <v>3092</v>
      </c>
      <c r="N46" s="2586" t="s">
        <v>3093</v>
      </c>
      <c r="O46" s="2587"/>
      <c r="P46" s="2584">
        <v>1003</v>
      </c>
      <c r="Q46" s="2580" t="s">
        <v>3094</v>
      </c>
      <c r="R46" s="2585" t="s">
        <v>3095</v>
      </c>
      <c r="S46" s="2586" t="s">
        <v>3096</v>
      </c>
      <c r="T46" s="830"/>
      <c r="U46" s="830"/>
      <c r="V46" s="830"/>
      <c r="W46" s="830"/>
      <c r="X46" s="830"/>
      <c r="Y46" s="830"/>
      <c r="Z46" s="830"/>
      <c r="AA46" s="830"/>
      <c r="AB46" s="830"/>
      <c r="AC46" s="830"/>
      <c r="AD46" s="830"/>
    </row>
    <row r="47" spans="1:30">
      <c r="A47" s="2584">
        <v>32</v>
      </c>
      <c r="B47" s="2580">
        <v>2934</v>
      </c>
      <c r="C47" s="2585" t="s">
        <v>3097</v>
      </c>
      <c r="D47" s="2586" t="s">
        <v>3098</v>
      </c>
      <c r="E47" s="2587"/>
      <c r="F47" s="2584">
        <v>356</v>
      </c>
      <c r="G47" s="2580" t="s">
        <v>3099</v>
      </c>
      <c r="H47" s="2585" t="s">
        <v>3100</v>
      </c>
      <c r="I47" s="2586" t="s">
        <v>3101</v>
      </c>
      <c r="J47" s="2587"/>
      <c r="K47" s="2584">
        <v>680</v>
      </c>
      <c r="L47" s="2580" t="s">
        <v>3102</v>
      </c>
      <c r="M47" s="2585" t="s">
        <v>3103</v>
      </c>
      <c r="N47" s="2586" t="s">
        <v>3104</v>
      </c>
      <c r="O47" s="2587"/>
      <c r="P47" s="2584">
        <v>1004</v>
      </c>
      <c r="Q47" s="2580" t="s">
        <v>3105</v>
      </c>
      <c r="R47" s="2585" t="s">
        <v>3106</v>
      </c>
      <c r="S47" s="2586" t="s">
        <v>3107</v>
      </c>
      <c r="T47" s="830"/>
      <c r="U47" s="830"/>
      <c r="V47" s="830"/>
      <c r="W47" s="830"/>
      <c r="X47" s="830"/>
      <c r="Y47" s="830"/>
      <c r="Z47" s="830"/>
      <c r="AA47" s="830"/>
      <c r="AB47" s="830"/>
      <c r="AC47" s="830"/>
      <c r="AD47" s="830"/>
    </row>
    <row r="48" spans="1:30">
      <c r="A48" s="2584">
        <v>33</v>
      </c>
      <c r="B48" s="2580" t="s">
        <v>3108</v>
      </c>
      <c r="C48" s="2585" t="s">
        <v>3109</v>
      </c>
      <c r="D48" s="2586" t="s">
        <v>3110</v>
      </c>
      <c r="E48" s="2587"/>
      <c r="F48" s="2584">
        <v>357</v>
      </c>
      <c r="G48" s="2580" t="s">
        <v>3111</v>
      </c>
      <c r="H48" s="2585" t="s">
        <v>3112</v>
      </c>
      <c r="I48" s="2586" t="s">
        <v>3113</v>
      </c>
      <c r="J48" s="2587"/>
      <c r="K48" s="2584">
        <v>681</v>
      </c>
      <c r="L48" s="2580" t="s">
        <v>3114</v>
      </c>
      <c r="M48" s="2585" t="s">
        <v>3115</v>
      </c>
      <c r="N48" s="2586" t="s">
        <v>3116</v>
      </c>
      <c r="O48" s="2587"/>
      <c r="P48" s="2584">
        <v>1005</v>
      </c>
      <c r="Q48" s="2580" t="s">
        <v>3117</v>
      </c>
      <c r="R48" s="2585" t="s">
        <v>3118</v>
      </c>
      <c r="S48" s="2586" t="s">
        <v>3119</v>
      </c>
      <c r="T48" s="830"/>
      <c r="U48" s="830"/>
      <c r="V48" s="830"/>
      <c r="W48" s="830"/>
      <c r="X48" s="830"/>
      <c r="Y48" s="830"/>
      <c r="Z48" s="830"/>
      <c r="AA48" s="830"/>
      <c r="AB48" s="830"/>
      <c r="AC48" s="830"/>
      <c r="AD48" s="830"/>
    </row>
    <row r="49" spans="1:30">
      <c r="A49" s="2584">
        <v>34</v>
      </c>
      <c r="B49" s="2580" t="s">
        <v>3120</v>
      </c>
      <c r="C49" s="2585" t="s">
        <v>3121</v>
      </c>
      <c r="D49" s="2586" t="s">
        <v>3122</v>
      </c>
      <c r="E49" s="2587"/>
      <c r="F49" s="2584">
        <v>358</v>
      </c>
      <c r="G49" s="2580" t="s">
        <v>3123</v>
      </c>
      <c r="H49" s="2585" t="s">
        <v>3124</v>
      </c>
      <c r="I49" s="2586" t="s">
        <v>3125</v>
      </c>
      <c r="J49" s="2587"/>
      <c r="K49" s="2584">
        <v>682</v>
      </c>
      <c r="L49" s="2580" t="s">
        <v>3126</v>
      </c>
      <c r="M49" s="2585" t="s">
        <v>3127</v>
      </c>
      <c r="N49" s="2586" t="s">
        <v>3128</v>
      </c>
      <c r="O49" s="2587"/>
      <c r="P49" s="2584">
        <v>1006</v>
      </c>
      <c r="Q49" s="2580" t="s">
        <v>3129</v>
      </c>
      <c r="R49" s="2585" t="s">
        <v>3130</v>
      </c>
      <c r="S49" s="2586" t="s">
        <v>3131</v>
      </c>
      <c r="T49" s="830"/>
      <c r="U49" s="830"/>
      <c r="V49" s="830"/>
      <c r="W49" s="830"/>
      <c r="X49" s="830"/>
      <c r="Y49" s="830"/>
      <c r="Z49" s="830"/>
      <c r="AA49" s="830"/>
      <c r="AB49" s="830"/>
      <c r="AC49" s="830"/>
      <c r="AD49" s="830"/>
    </row>
    <row r="50" spans="1:30">
      <c r="A50" s="2584">
        <v>35</v>
      </c>
      <c r="B50" s="2580" t="s">
        <v>3132</v>
      </c>
      <c r="C50" s="2585" t="s">
        <v>3133</v>
      </c>
      <c r="D50" s="2586" t="s">
        <v>3134</v>
      </c>
      <c r="E50" s="2587"/>
      <c r="F50" s="2584">
        <v>359</v>
      </c>
      <c r="G50" s="2580" t="s">
        <v>3135</v>
      </c>
      <c r="H50" s="2585" t="s">
        <v>3136</v>
      </c>
      <c r="I50" s="2586" t="s">
        <v>3137</v>
      </c>
      <c r="J50" s="2587"/>
      <c r="K50" s="2584">
        <v>683</v>
      </c>
      <c r="L50" s="2580" t="s">
        <v>3138</v>
      </c>
      <c r="M50" s="2585" t="s">
        <v>3139</v>
      </c>
      <c r="N50" s="2586" t="s">
        <v>3140</v>
      </c>
      <c r="O50" s="2587"/>
      <c r="P50" s="2584">
        <v>1007</v>
      </c>
      <c r="Q50" s="2580" t="s">
        <v>3141</v>
      </c>
      <c r="R50" s="2585" t="s">
        <v>3142</v>
      </c>
      <c r="S50" s="2586" t="s">
        <v>3143</v>
      </c>
      <c r="T50" s="830"/>
      <c r="U50" s="830"/>
      <c r="V50" s="830"/>
      <c r="W50" s="830"/>
      <c r="X50" s="830"/>
      <c r="Y50" s="830"/>
      <c r="Z50" s="830"/>
      <c r="AA50" s="830"/>
      <c r="AB50" s="830"/>
      <c r="AC50" s="830"/>
      <c r="AD50" s="830"/>
    </row>
    <row r="51" spans="1:30">
      <c r="A51" s="2584">
        <v>36</v>
      </c>
      <c r="B51" s="2580" t="s">
        <v>3144</v>
      </c>
      <c r="C51" s="2585" t="s">
        <v>3145</v>
      </c>
      <c r="D51" s="2586" t="s">
        <v>3146</v>
      </c>
      <c r="E51" s="2587"/>
      <c r="F51" s="2584">
        <v>360</v>
      </c>
      <c r="G51" s="2580" t="s">
        <v>3147</v>
      </c>
      <c r="H51" s="2585" t="s">
        <v>3148</v>
      </c>
      <c r="I51" s="2586" t="s">
        <v>3149</v>
      </c>
      <c r="J51" s="2587"/>
      <c r="K51" s="2584">
        <v>684</v>
      </c>
      <c r="L51" s="2580" t="s">
        <v>3150</v>
      </c>
      <c r="M51" s="2585" t="s">
        <v>3151</v>
      </c>
      <c r="N51" s="2586" t="s">
        <v>3152</v>
      </c>
      <c r="O51" s="2587"/>
      <c r="P51" s="2584">
        <v>1008</v>
      </c>
      <c r="Q51" s="2580" t="s">
        <v>3153</v>
      </c>
      <c r="R51" s="2585" t="s">
        <v>3154</v>
      </c>
      <c r="S51" s="2586" t="s">
        <v>3155</v>
      </c>
      <c r="T51" s="830"/>
      <c r="U51" s="830"/>
      <c r="V51" s="830"/>
      <c r="W51" s="830"/>
      <c r="X51" s="830"/>
      <c r="Y51" s="830"/>
      <c r="Z51" s="830"/>
      <c r="AA51" s="830"/>
      <c r="AB51" s="830"/>
      <c r="AC51" s="830"/>
      <c r="AD51" s="830"/>
    </row>
    <row r="52" spans="1:30">
      <c r="A52" s="2584">
        <v>37</v>
      </c>
      <c r="B52" s="2580" t="s">
        <v>3156</v>
      </c>
      <c r="C52" s="2585" t="s">
        <v>3157</v>
      </c>
      <c r="D52" s="2586" t="s">
        <v>3158</v>
      </c>
      <c r="E52" s="2587"/>
      <c r="F52" s="2584">
        <v>361</v>
      </c>
      <c r="G52" s="2580" t="s">
        <v>3159</v>
      </c>
      <c r="H52" s="2585" t="s">
        <v>3160</v>
      </c>
      <c r="I52" s="2586" t="s">
        <v>3161</v>
      </c>
      <c r="J52" s="2587"/>
      <c r="K52" s="2584">
        <v>685</v>
      </c>
      <c r="L52" s="2580" t="s">
        <v>3162</v>
      </c>
      <c r="M52" s="2585" t="s">
        <v>3163</v>
      </c>
      <c r="N52" s="2586" t="s">
        <v>3164</v>
      </c>
      <c r="O52" s="2587"/>
      <c r="P52" s="2584">
        <v>1009</v>
      </c>
      <c r="Q52" s="2580" t="s">
        <v>3165</v>
      </c>
      <c r="R52" s="2585" t="s">
        <v>3166</v>
      </c>
      <c r="S52" s="2586" t="s">
        <v>3167</v>
      </c>
      <c r="T52" s="830"/>
      <c r="U52" s="830"/>
      <c r="V52" s="830"/>
      <c r="W52" s="830"/>
      <c r="X52" s="830"/>
      <c r="Y52" s="830"/>
      <c r="Z52" s="830"/>
      <c r="AA52" s="830"/>
      <c r="AB52" s="830"/>
      <c r="AC52" s="830"/>
      <c r="AD52" s="830"/>
    </row>
    <row r="53" spans="1:30">
      <c r="A53" s="2584">
        <v>38</v>
      </c>
      <c r="B53" s="2580" t="s">
        <v>3168</v>
      </c>
      <c r="C53" s="2585" t="s">
        <v>3169</v>
      </c>
      <c r="D53" s="2586" t="s">
        <v>3170</v>
      </c>
      <c r="E53" s="2587"/>
      <c r="F53" s="2584">
        <v>362</v>
      </c>
      <c r="G53" s="2580" t="s">
        <v>3171</v>
      </c>
      <c r="H53" s="2585" t="s">
        <v>3172</v>
      </c>
      <c r="I53" s="2586" t="s">
        <v>3173</v>
      </c>
      <c r="J53" s="2587"/>
      <c r="K53" s="2584">
        <v>686</v>
      </c>
      <c r="L53" s="2580" t="s">
        <v>3174</v>
      </c>
      <c r="M53" s="2585" t="s">
        <v>3175</v>
      </c>
      <c r="N53" s="2586" t="s">
        <v>3176</v>
      </c>
      <c r="O53" s="2587"/>
      <c r="P53" s="2584">
        <v>1010</v>
      </c>
      <c r="Q53" s="2580" t="s">
        <v>3177</v>
      </c>
      <c r="R53" s="2585" t="s">
        <v>3178</v>
      </c>
      <c r="S53" s="2586" t="s">
        <v>3179</v>
      </c>
      <c r="T53" s="830"/>
      <c r="U53" s="830"/>
      <c r="V53" s="830"/>
      <c r="W53" s="830"/>
      <c r="X53" s="830"/>
      <c r="Y53" s="830"/>
      <c r="Z53" s="830"/>
      <c r="AA53" s="830"/>
      <c r="AB53" s="830"/>
      <c r="AC53" s="830"/>
      <c r="AD53" s="830"/>
    </row>
    <row r="54" spans="1:30">
      <c r="A54" s="2584">
        <v>39</v>
      </c>
      <c r="B54" s="2580" t="s">
        <v>3180</v>
      </c>
      <c r="C54" s="2585" t="s">
        <v>3181</v>
      </c>
      <c r="D54" s="2586" t="s">
        <v>3182</v>
      </c>
      <c r="E54" s="2587"/>
      <c r="F54" s="2584">
        <v>363</v>
      </c>
      <c r="G54" s="2580" t="s">
        <v>3183</v>
      </c>
      <c r="H54" s="2585" t="s">
        <v>3184</v>
      </c>
      <c r="I54" s="2586" t="s">
        <v>3185</v>
      </c>
      <c r="J54" s="2587"/>
      <c r="K54" s="2584">
        <v>687</v>
      </c>
      <c r="L54" s="2580" t="s">
        <v>3186</v>
      </c>
      <c r="M54" s="2585" t="s">
        <v>3187</v>
      </c>
      <c r="N54" s="2586" t="s">
        <v>3188</v>
      </c>
      <c r="O54" s="2587"/>
      <c r="P54" s="2584">
        <v>1011</v>
      </c>
      <c r="Q54" s="2580" t="s">
        <v>3189</v>
      </c>
      <c r="R54" s="2585" t="s">
        <v>3190</v>
      </c>
      <c r="S54" s="2586" t="s">
        <v>3191</v>
      </c>
      <c r="T54" s="830"/>
      <c r="U54" s="830"/>
      <c r="V54" s="830"/>
      <c r="W54" s="830"/>
      <c r="X54" s="830"/>
      <c r="Y54" s="830"/>
      <c r="Z54" s="830"/>
      <c r="AA54" s="830"/>
      <c r="AB54" s="830"/>
      <c r="AC54" s="830"/>
      <c r="AD54" s="830"/>
    </row>
    <row r="55" spans="1:30">
      <c r="A55" s="2584">
        <v>40</v>
      </c>
      <c r="B55" s="2580" t="s">
        <v>3192</v>
      </c>
      <c r="C55" s="2585" t="s">
        <v>3193</v>
      </c>
      <c r="D55" s="2586" t="s">
        <v>3194</v>
      </c>
      <c r="E55" s="2587"/>
      <c r="F55" s="2584">
        <v>364</v>
      </c>
      <c r="G55" s="2580" t="s">
        <v>3195</v>
      </c>
      <c r="H55" s="2585" t="s">
        <v>3196</v>
      </c>
      <c r="I55" s="2586" t="s">
        <v>3197</v>
      </c>
      <c r="J55" s="2587"/>
      <c r="K55" s="2584">
        <v>688</v>
      </c>
      <c r="L55" s="2580" t="s">
        <v>3198</v>
      </c>
      <c r="M55" s="2585" t="s">
        <v>3199</v>
      </c>
      <c r="N55" s="2586" t="s">
        <v>3200</v>
      </c>
      <c r="O55" s="2587"/>
      <c r="P55" s="2584">
        <v>1012</v>
      </c>
      <c r="Q55" s="2580" t="s">
        <v>3201</v>
      </c>
      <c r="R55" s="2585" t="s">
        <v>3202</v>
      </c>
      <c r="S55" s="2586" t="s">
        <v>3203</v>
      </c>
      <c r="T55" s="830"/>
      <c r="U55" s="830"/>
      <c r="V55" s="830"/>
      <c r="W55" s="830"/>
      <c r="X55" s="830"/>
      <c r="Y55" s="830"/>
      <c r="Z55" s="830"/>
      <c r="AA55" s="830"/>
      <c r="AB55" s="830"/>
      <c r="AC55" s="830"/>
      <c r="AD55" s="830"/>
    </row>
    <row r="56" spans="1:30">
      <c r="A56" s="2584">
        <v>41</v>
      </c>
      <c r="B56" s="2580">
        <v>2197</v>
      </c>
      <c r="C56" s="2585" t="s">
        <v>3204</v>
      </c>
      <c r="D56" s="2586" t="s">
        <v>3205</v>
      </c>
      <c r="E56" s="2587"/>
      <c r="F56" s="2584">
        <v>365</v>
      </c>
      <c r="G56" s="2580" t="s">
        <v>3206</v>
      </c>
      <c r="H56" s="2585" t="s">
        <v>3207</v>
      </c>
      <c r="I56" s="2586" t="s">
        <v>3208</v>
      </c>
      <c r="J56" s="2587"/>
      <c r="K56" s="2584">
        <v>689</v>
      </c>
      <c r="L56" s="2580" t="s">
        <v>3209</v>
      </c>
      <c r="M56" s="2585" t="s">
        <v>3210</v>
      </c>
      <c r="N56" s="2586" t="s">
        <v>3137</v>
      </c>
      <c r="O56" s="2587"/>
      <c r="P56" s="2584">
        <v>1013</v>
      </c>
      <c r="Q56" s="2580" t="s">
        <v>3211</v>
      </c>
      <c r="R56" s="2585" t="s">
        <v>3212</v>
      </c>
      <c r="S56" s="2586" t="s">
        <v>3213</v>
      </c>
      <c r="T56" s="830"/>
      <c r="U56" s="830"/>
      <c r="V56" s="830"/>
      <c r="W56" s="830"/>
      <c r="X56" s="830"/>
      <c r="Y56" s="830"/>
      <c r="Z56" s="830"/>
      <c r="AA56" s="830"/>
      <c r="AB56" s="830"/>
      <c r="AC56" s="830"/>
      <c r="AD56" s="830"/>
    </row>
    <row r="57" spans="1:30">
      <c r="A57" s="2584">
        <v>42</v>
      </c>
      <c r="B57" s="2580" t="s">
        <v>3214</v>
      </c>
      <c r="C57" s="2585" t="s">
        <v>3215</v>
      </c>
      <c r="D57" s="2586" t="s">
        <v>3216</v>
      </c>
      <c r="E57" s="2587"/>
      <c r="F57" s="2584">
        <v>366</v>
      </c>
      <c r="G57" s="2580" t="s">
        <v>3217</v>
      </c>
      <c r="H57" s="2585" t="s">
        <v>3218</v>
      </c>
      <c r="I57" s="2586" t="s">
        <v>3219</v>
      </c>
      <c r="J57" s="2587"/>
      <c r="K57" s="2584">
        <v>690</v>
      </c>
      <c r="L57" s="2580" t="s">
        <v>3220</v>
      </c>
      <c r="M57" s="2585" t="s">
        <v>3221</v>
      </c>
      <c r="N57" s="2586" t="s">
        <v>3222</v>
      </c>
      <c r="O57" s="2587"/>
      <c r="P57" s="2584">
        <v>1014</v>
      </c>
      <c r="Q57" s="2580" t="s">
        <v>3223</v>
      </c>
      <c r="R57" s="2585" t="s">
        <v>3224</v>
      </c>
      <c r="S57" s="2586" t="s">
        <v>3225</v>
      </c>
      <c r="T57" s="830"/>
      <c r="U57" s="830"/>
      <c r="V57" s="830"/>
      <c r="W57" s="830"/>
      <c r="X57" s="830"/>
      <c r="Y57" s="830"/>
      <c r="Z57" s="830"/>
      <c r="AA57" s="830"/>
      <c r="AB57" s="830"/>
      <c r="AC57" s="830"/>
      <c r="AD57" s="830"/>
    </row>
    <row r="58" spans="1:30">
      <c r="A58" s="2584">
        <v>43</v>
      </c>
      <c r="B58" s="2580" t="s">
        <v>3226</v>
      </c>
      <c r="C58" s="2585" t="s">
        <v>3227</v>
      </c>
      <c r="D58" s="2586" t="s">
        <v>3228</v>
      </c>
      <c r="E58" s="2587"/>
      <c r="F58" s="2584">
        <v>367</v>
      </c>
      <c r="G58" s="2580" t="s">
        <v>3229</v>
      </c>
      <c r="H58" s="2585" t="s">
        <v>3230</v>
      </c>
      <c r="I58" s="2586" t="s">
        <v>3231</v>
      </c>
      <c r="J58" s="2587"/>
      <c r="K58" s="2584">
        <v>691</v>
      </c>
      <c r="L58" s="2580" t="s">
        <v>3232</v>
      </c>
      <c r="M58" s="2585" t="s">
        <v>3233</v>
      </c>
      <c r="N58" s="2586" t="s">
        <v>3234</v>
      </c>
      <c r="O58" s="2587"/>
      <c r="P58" s="2584">
        <v>1015</v>
      </c>
      <c r="Q58" s="2580" t="s">
        <v>3235</v>
      </c>
      <c r="R58" s="2585" t="s">
        <v>3236</v>
      </c>
      <c r="S58" s="2586" t="s">
        <v>3237</v>
      </c>
      <c r="T58" s="830"/>
      <c r="U58" s="830"/>
      <c r="V58" s="830"/>
      <c r="W58" s="830"/>
      <c r="X58" s="830"/>
      <c r="Y58" s="830"/>
      <c r="Z58" s="830"/>
      <c r="AA58" s="830"/>
      <c r="AB58" s="830"/>
      <c r="AC58" s="830"/>
      <c r="AD58" s="830"/>
    </row>
    <row r="59" spans="1:30">
      <c r="A59" s="2584">
        <v>44</v>
      </c>
      <c r="B59" s="2580">
        <v>2198</v>
      </c>
      <c r="C59" s="2585" t="s">
        <v>3238</v>
      </c>
      <c r="D59" s="2586" t="s">
        <v>3239</v>
      </c>
      <c r="E59" s="2587"/>
      <c r="F59" s="2584">
        <v>368</v>
      </c>
      <c r="G59" s="2580" t="s">
        <v>3240</v>
      </c>
      <c r="H59" s="2585" t="s">
        <v>3241</v>
      </c>
      <c r="I59" s="2586" t="s">
        <v>3242</v>
      </c>
      <c r="J59" s="2587"/>
      <c r="K59" s="2584">
        <v>692</v>
      </c>
      <c r="L59" s="2580" t="s">
        <v>3243</v>
      </c>
      <c r="M59" s="2585" t="s">
        <v>3244</v>
      </c>
      <c r="N59" s="2586" t="s">
        <v>3245</v>
      </c>
      <c r="O59" s="2587"/>
      <c r="P59" s="2584">
        <v>1016</v>
      </c>
      <c r="Q59" s="2580" t="s">
        <v>3246</v>
      </c>
      <c r="R59" s="2585" t="s">
        <v>3247</v>
      </c>
      <c r="S59" s="2586" t="s">
        <v>3248</v>
      </c>
      <c r="T59" s="830"/>
      <c r="U59" s="830"/>
      <c r="V59" s="830"/>
      <c r="W59" s="830"/>
      <c r="X59" s="830"/>
      <c r="Y59" s="830"/>
      <c r="Z59" s="830"/>
      <c r="AA59" s="830"/>
      <c r="AB59" s="830"/>
      <c r="AC59" s="830"/>
      <c r="AD59" s="830"/>
    </row>
    <row r="60" spans="1:30">
      <c r="A60" s="2584">
        <v>45</v>
      </c>
      <c r="B60" s="2580">
        <v>2199</v>
      </c>
      <c r="C60" s="2585" t="s">
        <v>3249</v>
      </c>
      <c r="D60" s="2586" t="s">
        <v>3250</v>
      </c>
      <c r="E60" s="2587"/>
      <c r="F60" s="2584">
        <v>369</v>
      </c>
      <c r="G60" s="2580" t="s">
        <v>3251</v>
      </c>
      <c r="H60" s="2585" t="s">
        <v>3252</v>
      </c>
      <c r="I60" s="2586" t="s">
        <v>3253</v>
      </c>
      <c r="J60" s="2587"/>
      <c r="K60" s="2584">
        <v>693</v>
      </c>
      <c r="L60" s="2580" t="s">
        <v>3254</v>
      </c>
      <c r="M60" s="2585" t="s">
        <v>3255</v>
      </c>
      <c r="N60" s="2586" t="s">
        <v>3256</v>
      </c>
      <c r="O60" s="2587"/>
      <c r="P60" s="2584">
        <v>1017</v>
      </c>
      <c r="Q60" s="2580" t="s">
        <v>3257</v>
      </c>
      <c r="R60" s="2585" t="s">
        <v>3258</v>
      </c>
      <c r="S60" s="2586" t="s">
        <v>3259</v>
      </c>
      <c r="T60" s="830"/>
      <c r="U60" s="830"/>
      <c r="V60" s="830"/>
      <c r="W60" s="830"/>
      <c r="X60" s="830"/>
      <c r="Y60" s="830"/>
      <c r="Z60" s="830"/>
      <c r="AA60" s="830"/>
      <c r="AB60" s="830"/>
      <c r="AC60" s="830"/>
      <c r="AD60" s="830"/>
    </row>
    <row r="61" spans="1:30">
      <c r="A61" s="2584">
        <v>46</v>
      </c>
      <c r="B61" s="2580" t="s">
        <v>3260</v>
      </c>
      <c r="C61" s="2585" t="s">
        <v>3261</v>
      </c>
      <c r="D61" s="2586" t="s">
        <v>3262</v>
      </c>
      <c r="E61" s="2587"/>
      <c r="F61" s="2584">
        <v>370</v>
      </c>
      <c r="G61" s="2580" t="s">
        <v>3263</v>
      </c>
      <c r="H61" s="2585" t="s">
        <v>3264</v>
      </c>
      <c r="I61" s="2586" t="s">
        <v>3265</v>
      </c>
      <c r="J61" s="2587"/>
      <c r="K61" s="2584">
        <v>694</v>
      </c>
      <c r="L61" s="2580" t="s">
        <v>3266</v>
      </c>
      <c r="M61" s="2585" t="s">
        <v>3267</v>
      </c>
      <c r="N61" s="2586" t="s">
        <v>3268</v>
      </c>
      <c r="O61" s="2587"/>
      <c r="P61" s="2584">
        <v>1018</v>
      </c>
      <c r="Q61" s="2580" t="s">
        <v>3269</v>
      </c>
      <c r="R61" s="2585" t="s">
        <v>3270</v>
      </c>
      <c r="S61" s="2586" t="s">
        <v>3271</v>
      </c>
      <c r="T61" s="830"/>
      <c r="U61" s="830"/>
      <c r="V61" s="830"/>
      <c r="W61" s="830"/>
      <c r="X61" s="830"/>
      <c r="Y61" s="830"/>
      <c r="Z61" s="830"/>
      <c r="AA61" s="830"/>
      <c r="AB61" s="830"/>
      <c r="AC61" s="830"/>
      <c r="AD61" s="830"/>
    </row>
    <row r="62" spans="1:30">
      <c r="A62" s="2584">
        <v>47</v>
      </c>
      <c r="B62" s="2580">
        <v>2196</v>
      </c>
      <c r="C62" s="2585" t="s">
        <v>3272</v>
      </c>
      <c r="D62" s="2586" t="s">
        <v>3273</v>
      </c>
      <c r="E62" s="2587"/>
      <c r="F62" s="2584">
        <v>371</v>
      </c>
      <c r="G62" s="2580" t="s">
        <v>3274</v>
      </c>
      <c r="H62" s="2585" t="s">
        <v>3275</v>
      </c>
      <c r="I62" s="2586" t="s">
        <v>3276</v>
      </c>
      <c r="J62" s="2587"/>
      <c r="K62" s="2584">
        <v>695</v>
      </c>
      <c r="L62" s="2580" t="s">
        <v>3277</v>
      </c>
      <c r="M62" s="2585" t="s">
        <v>3278</v>
      </c>
      <c r="N62" s="2586" t="s">
        <v>3279</v>
      </c>
      <c r="O62" s="2587"/>
      <c r="P62" s="2584">
        <v>1019</v>
      </c>
      <c r="Q62" s="2580" t="s">
        <v>3280</v>
      </c>
      <c r="R62" s="2585" t="s">
        <v>3281</v>
      </c>
      <c r="S62" s="2586" t="s">
        <v>3282</v>
      </c>
      <c r="T62" s="830"/>
      <c r="U62" s="830"/>
      <c r="V62" s="830"/>
      <c r="W62" s="830"/>
      <c r="X62" s="830"/>
      <c r="Y62" s="830"/>
      <c r="Z62" s="830"/>
      <c r="AA62" s="830"/>
      <c r="AB62" s="830"/>
      <c r="AC62" s="830"/>
      <c r="AD62" s="830"/>
    </row>
    <row r="63" spans="1:30">
      <c r="A63" s="2584">
        <v>48</v>
      </c>
      <c r="B63" s="2580">
        <v>2194</v>
      </c>
      <c r="C63" s="2585" t="s">
        <v>3283</v>
      </c>
      <c r="D63" s="2586" t="s">
        <v>3284</v>
      </c>
      <c r="E63" s="2587"/>
      <c r="F63" s="2584">
        <v>372</v>
      </c>
      <c r="G63" s="2580" t="s">
        <v>3285</v>
      </c>
      <c r="H63" s="2585" t="s">
        <v>3286</v>
      </c>
      <c r="I63" s="2586" t="s">
        <v>3287</v>
      </c>
      <c r="J63" s="2587"/>
      <c r="K63" s="2584">
        <v>696</v>
      </c>
      <c r="L63" s="2580" t="s">
        <v>3288</v>
      </c>
      <c r="M63" s="2585" t="s">
        <v>3289</v>
      </c>
      <c r="N63" s="2586" t="s">
        <v>3290</v>
      </c>
      <c r="O63" s="2587"/>
      <c r="P63" s="2584">
        <v>1020</v>
      </c>
      <c r="Q63" s="2580" t="s">
        <v>3291</v>
      </c>
      <c r="R63" s="2585" t="s">
        <v>3292</v>
      </c>
      <c r="S63" s="2586" t="s">
        <v>3293</v>
      </c>
      <c r="T63" s="830"/>
      <c r="U63" s="830"/>
      <c r="V63" s="830"/>
      <c r="W63" s="830"/>
      <c r="X63" s="830"/>
      <c r="Y63" s="830"/>
      <c r="Z63" s="830"/>
      <c r="AA63" s="830"/>
      <c r="AB63" s="830"/>
      <c r="AC63" s="830"/>
      <c r="AD63" s="830"/>
    </row>
    <row r="64" spans="1:30">
      <c r="A64" s="2584">
        <v>49</v>
      </c>
      <c r="B64" s="2580">
        <v>2195</v>
      </c>
      <c r="C64" s="2585" t="s">
        <v>3294</v>
      </c>
      <c r="D64" s="2586" t="s">
        <v>3295</v>
      </c>
      <c r="E64" s="2587"/>
      <c r="F64" s="2584">
        <v>373</v>
      </c>
      <c r="G64" s="2580" t="s">
        <v>3296</v>
      </c>
      <c r="H64" s="2585" t="s">
        <v>3297</v>
      </c>
      <c r="I64" s="2586" t="s">
        <v>3298</v>
      </c>
      <c r="J64" s="2587"/>
      <c r="K64" s="2584">
        <v>697</v>
      </c>
      <c r="L64" s="2580" t="s">
        <v>3299</v>
      </c>
      <c r="M64" s="2585" t="s">
        <v>3300</v>
      </c>
      <c r="N64" s="2586" t="s">
        <v>3301</v>
      </c>
      <c r="O64" s="2587"/>
      <c r="P64" s="2584">
        <v>1021</v>
      </c>
      <c r="Q64" s="2580" t="s">
        <v>3302</v>
      </c>
      <c r="R64" s="2585" t="s">
        <v>3303</v>
      </c>
      <c r="S64" s="2586" t="s">
        <v>3304</v>
      </c>
      <c r="T64" s="830"/>
      <c r="U64" s="830"/>
      <c r="V64" s="830"/>
      <c r="W64" s="830"/>
      <c r="X64" s="830"/>
      <c r="Y64" s="830"/>
      <c r="Z64" s="830"/>
      <c r="AA64" s="830"/>
      <c r="AB64" s="830"/>
      <c r="AC64" s="830"/>
      <c r="AD64" s="830"/>
    </row>
    <row r="65" spans="1:30">
      <c r="A65" s="2584">
        <v>50</v>
      </c>
      <c r="B65" s="2580" t="s">
        <v>3305</v>
      </c>
      <c r="C65" s="2585" t="s">
        <v>2582</v>
      </c>
      <c r="D65" s="2586" t="s">
        <v>3306</v>
      </c>
      <c r="E65" s="2587"/>
      <c r="F65" s="2584">
        <v>374</v>
      </c>
      <c r="G65" s="2580" t="s">
        <v>3307</v>
      </c>
      <c r="H65" s="2585" t="s">
        <v>3308</v>
      </c>
      <c r="I65" s="2586" t="s">
        <v>3309</v>
      </c>
      <c r="J65" s="2587"/>
      <c r="K65" s="2584">
        <v>698</v>
      </c>
      <c r="L65" s="2580" t="s">
        <v>3310</v>
      </c>
      <c r="M65" s="2585" t="s">
        <v>3311</v>
      </c>
      <c r="N65" s="2586" t="s">
        <v>3312</v>
      </c>
      <c r="O65" s="2587"/>
      <c r="P65" s="2584">
        <v>1022</v>
      </c>
      <c r="Q65" s="2580" t="s">
        <v>3313</v>
      </c>
      <c r="R65" s="2585" t="s">
        <v>3314</v>
      </c>
      <c r="S65" s="2586" t="s">
        <v>3315</v>
      </c>
      <c r="T65" s="830"/>
      <c r="U65" s="830"/>
      <c r="V65" s="830"/>
      <c r="W65" s="830"/>
      <c r="X65" s="830"/>
      <c r="Y65" s="830"/>
      <c r="Z65" s="830"/>
      <c r="AA65" s="830"/>
      <c r="AB65" s="830"/>
      <c r="AC65" s="830"/>
      <c r="AD65" s="830"/>
    </row>
    <row r="66" spans="1:30">
      <c r="A66" s="2584">
        <v>51</v>
      </c>
      <c r="B66" s="2580" t="s">
        <v>3316</v>
      </c>
      <c r="C66" s="2585" t="s">
        <v>2585</v>
      </c>
      <c r="D66" s="2586" t="s">
        <v>3317</v>
      </c>
      <c r="E66" s="2587"/>
      <c r="F66" s="2584">
        <v>375</v>
      </c>
      <c r="G66" s="2580" t="s">
        <v>3318</v>
      </c>
      <c r="H66" s="2585" t="s">
        <v>3319</v>
      </c>
      <c r="I66" s="2586" t="s">
        <v>3320</v>
      </c>
      <c r="J66" s="2587"/>
      <c r="K66" s="2584">
        <v>699</v>
      </c>
      <c r="L66" s="2580" t="s">
        <v>3321</v>
      </c>
      <c r="M66" s="2585" t="s">
        <v>3322</v>
      </c>
      <c r="N66" s="2586" t="s">
        <v>3323</v>
      </c>
      <c r="O66" s="2587"/>
      <c r="P66" s="2584">
        <v>1023</v>
      </c>
      <c r="Q66" s="2580" t="s">
        <v>3324</v>
      </c>
      <c r="R66" s="2585" t="s">
        <v>3325</v>
      </c>
      <c r="S66" s="2586" t="s">
        <v>3326</v>
      </c>
      <c r="T66" s="830"/>
      <c r="U66" s="830"/>
      <c r="V66" s="830"/>
      <c r="W66" s="830"/>
      <c r="X66" s="830"/>
      <c r="Y66" s="830"/>
      <c r="Z66" s="830"/>
      <c r="AA66" s="830"/>
      <c r="AB66" s="830"/>
      <c r="AC66" s="830"/>
      <c r="AD66" s="830"/>
    </row>
    <row r="67" spans="1:30" ht="51">
      <c r="A67" s="2584">
        <v>52</v>
      </c>
      <c r="B67" s="2580">
        <v>2600</v>
      </c>
      <c r="C67" s="2585" t="s">
        <v>3327</v>
      </c>
      <c r="D67" s="2586" t="s">
        <v>3328</v>
      </c>
      <c r="E67" s="2587"/>
      <c r="F67" s="2584">
        <v>376</v>
      </c>
      <c r="G67" s="2580" t="s">
        <v>3329</v>
      </c>
      <c r="H67" s="2585" t="s">
        <v>3330</v>
      </c>
      <c r="I67" s="2586" t="s">
        <v>3331</v>
      </c>
      <c r="J67" s="2587"/>
      <c r="K67" s="2584">
        <v>700</v>
      </c>
      <c r="L67" s="2580" t="s">
        <v>3332</v>
      </c>
      <c r="M67" s="2585" t="s">
        <v>3333</v>
      </c>
      <c r="N67" s="2586" t="s">
        <v>3334</v>
      </c>
      <c r="O67" s="2587"/>
      <c r="P67" s="2584">
        <v>1024</v>
      </c>
      <c r="Q67" s="2580" t="s">
        <v>3335</v>
      </c>
      <c r="R67" s="2585" t="s">
        <v>3336</v>
      </c>
      <c r="S67" s="2586" t="s">
        <v>3337</v>
      </c>
      <c r="T67" s="830"/>
      <c r="U67" s="830"/>
      <c r="V67" s="830"/>
      <c r="W67" s="830"/>
      <c r="X67" s="830"/>
      <c r="Y67" s="830"/>
      <c r="Z67" s="830"/>
      <c r="AA67" s="830"/>
      <c r="AB67" s="830"/>
      <c r="AC67" s="830"/>
      <c r="AD67" s="830"/>
    </row>
    <row r="68" spans="1:30" ht="51">
      <c r="A68" s="2584">
        <v>53</v>
      </c>
      <c r="B68" s="2580">
        <v>2601</v>
      </c>
      <c r="C68" s="2585" t="s">
        <v>3338</v>
      </c>
      <c r="D68" s="2586" t="s">
        <v>3339</v>
      </c>
      <c r="E68" s="2587"/>
      <c r="F68" s="2584">
        <v>377</v>
      </c>
      <c r="G68" s="2580" t="s">
        <v>3340</v>
      </c>
      <c r="H68" s="2585" t="s">
        <v>3341</v>
      </c>
      <c r="I68" s="2586" t="s">
        <v>3342</v>
      </c>
      <c r="J68" s="2587"/>
      <c r="K68" s="2584">
        <v>701</v>
      </c>
      <c r="L68" s="2580" t="s">
        <v>3343</v>
      </c>
      <c r="M68" s="2585" t="s">
        <v>3344</v>
      </c>
      <c r="N68" s="2586" t="s">
        <v>3345</v>
      </c>
      <c r="O68" s="2587"/>
      <c r="P68" s="2584">
        <v>1025</v>
      </c>
      <c r="Q68" s="2580" t="s">
        <v>3346</v>
      </c>
      <c r="R68" s="2585" t="s">
        <v>3347</v>
      </c>
      <c r="S68" s="2586" t="s">
        <v>3348</v>
      </c>
      <c r="T68" s="830"/>
      <c r="U68" s="830"/>
      <c r="V68" s="830"/>
      <c r="W68" s="830"/>
      <c r="X68" s="830"/>
      <c r="Y68" s="830"/>
      <c r="Z68" s="830"/>
      <c r="AA68" s="830"/>
      <c r="AB68" s="830"/>
      <c r="AC68" s="830"/>
      <c r="AD68" s="830"/>
    </row>
    <row r="69" spans="1:30">
      <c r="A69" s="2584">
        <v>54</v>
      </c>
      <c r="B69" s="2580">
        <v>2602</v>
      </c>
      <c r="C69" s="2585" t="s">
        <v>3349</v>
      </c>
      <c r="D69" s="2586" t="s">
        <v>3350</v>
      </c>
      <c r="E69" s="2587"/>
      <c r="F69" s="2584">
        <v>378</v>
      </c>
      <c r="G69" s="2580" t="s">
        <v>3351</v>
      </c>
      <c r="H69" s="2585" t="s">
        <v>3352</v>
      </c>
      <c r="I69" s="2586" t="s">
        <v>3353</v>
      </c>
      <c r="J69" s="2587"/>
      <c r="K69" s="2584">
        <v>702</v>
      </c>
      <c r="L69" s="2580" t="s">
        <v>3354</v>
      </c>
      <c r="M69" s="2585" t="s">
        <v>3355</v>
      </c>
      <c r="N69" s="2586" t="s">
        <v>3356</v>
      </c>
      <c r="O69" s="2587"/>
      <c r="P69" s="2584">
        <v>1026</v>
      </c>
      <c r="Q69" s="2580" t="s">
        <v>3357</v>
      </c>
      <c r="R69" s="2585" t="s">
        <v>3358</v>
      </c>
      <c r="S69" s="2586" t="s">
        <v>3359</v>
      </c>
      <c r="T69" s="830"/>
      <c r="U69" s="830"/>
      <c r="V69" s="830"/>
      <c r="W69" s="830"/>
      <c r="X69" s="830"/>
      <c r="Y69" s="830"/>
      <c r="Z69" s="830"/>
      <c r="AA69" s="830"/>
      <c r="AB69" s="830"/>
      <c r="AC69" s="830"/>
      <c r="AD69" s="830"/>
    </row>
    <row r="70" spans="1:30">
      <c r="A70" s="2584">
        <v>55</v>
      </c>
      <c r="B70" s="2580">
        <v>2603</v>
      </c>
      <c r="C70" s="2585" t="s">
        <v>3360</v>
      </c>
      <c r="D70" s="2586" t="s">
        <v>3361</v>
      </c>
      <c r="E70" s="2587"/>
      <c r="F70" s="2584">
        <v>379</v>
      </c>
      <c r="G70" s="2580" t="s">
        <v>3362</v>
      </c>
      <c r="H70" s="2585" t="s">
        <v>3363</v>
      </c>
      <c r="I70" s="2586" t="s">
        <v>3364</v>
      </c>
      <c r="J70" s="2587"/>
      <c r="K70" s="2584">
        <v>703</v>
      </c>
      <c r="L70" s="2580" t="s">
        <v>3365</v>
      </c>
      <c r="M70" s="2585" t="s">
        <v>3366</v>
      </c>
      <c r="N70" s="2586" t="s">
        <v>3367</v>
      </c>
      <c r="O70" s="2587"/>
      <c r="P70" s="2584">
        <v>1027</v>
      </c>
      <c r="Q70" s="2580" t="s">
        <v>3368</v>
      </c>
      <c r="R70" s="2585" t="s">
        <v>3369</v>
      </c>
      <c r="S70" s="2586" t="s">
        <v>3370</v>
      </c>
      <c r="T70" s="830"/>
      <c r="U70" s="830"/>
      <c r="V70" s="830"/>
      <c r="W70" s="830"/>
      <c r="X70" s="830"/>
      <c r="Y70" s="830"/>
      <c r="Z70" s="830"/>
      <c r="AA70" s="830"/>
      <c r="AB70" s="830"/>
      <c r="AC70" s="830"/>
      <c r="AD70" s="830"/>
    </row>
    <row r="71" spans="1:30">
      <c r="A71" s="2584">
        <v>56</v>
      </c>
      <c r="B71" s="2580">
        <v>2604</v>
      </c>
      <c r="C71" s="2585" t="s">
        <v>3371</v>
      </c>
      <c r="D71" s="2586" t="s">
        <v>3372</v>
      </c>
      <c r="E71" s="2587"/>
      <c r="F71" s="2584">
        <v>380</v>
      </c>
      <c r="G71" s="2580" t="s">
        <v>3373</v>
      </c>
      <c r="H71" s="2585" t="s">
        <v>3374</v>
      </c>
      <c r="I71" s="2586" t="s">
        <v>3375</v>
      </c>
      <c r="J71" s="2587"/>
      <c r="K71" s="2584">
        <v>704</v>
      </c>
      <c r="L71" s="2580" t="s">
        <v>3376</v>
      </c>
      <c r="M71" s="2585" t="s">
        <v>3377</v>
      </c>
      <c r="N71" s="2586" t="s">
        <v>3378</v>
      </c>
      <c r="O71" s="2587"/>
      <c r="P71" s="2584">
        <v>1028</v>
      </c>
      <c r="Q71" s="2580" t="s">
        <v>3379</v>
      </c>
      <c r="R71" s="2585" t="s">
        <v>3380</v>
      </c>
      <c r="S71" s="2586" t="s">
        <v>3381</v>
      </c>
      <c r="T71" s="830"/>
      <c r="U71" s="830"/>
      <c r="V71" s="830"/>
      <c r="W71" s="830"/>
      <c r="X71" s="830"/>
      <c r="Y71" s="830"/>
      <c r="Z71" s="830"/>
      <c r="AA71" s="830"/>
      <c r="AB71" s="830"/>
      <c r="AC71" s="830"/>
      <c r="AD71" s="830"/>
    </row>
    <row r="72" spans="1:30">
      <c r="A72" s="2584">
        <v>57</v>
      </c>
      <c r="B72" s="2580" t="s">
        <v>3382</v>
      </c>
      <c r="C72" s="2585" t="s">
        <v>3383</v>
      </c>
      <c r="D72" s="2586" t="s">
        <v>3384</v>
      </c>
      <c r="E72" s="2587"/>
      <c r="F72" s="2584">
        <v>381</v>
      </c>
      <c r="G72" s="2580" t="s">
        <v>3385</v>
      </c>
      <c r="H72" s="2585" t="s">
        <v>3386</v>
      </c>
      <c r="I72" s="2586" t="s">
        <v>3387</v>
      </c>
      <c r="J72" s="2587"/>
      <c r="K72" s="2584">
        <v>705</v>
      </c>
      <c r="L72" s="2580" t="s">
        <v>3388</v>
      </c>
      <c r="M72" s="2585" t="s">
        <v>3389</v>
      </c>
      <c r="N72" s="2586" t="s">
        <v>3390</v>
      </c>
      <c r="O72" s="2587"/>
      <c r="P72" s="2584">
        <v>1029</v>
      </c>
      <c r="Q72" s="2580" t="s">
        <v>3391</v>
      </c>
      <c r="R72" s="2585" t="s">
        <v>3392</v>
      </c>
      <c r="S72" s="2586" t="s">
        <v>3393</v>
      </c>
      <c r="T72" s="830"/>
      <c r="U72" s="830"/>
      <c r="V72" s="830"/>
      <c r="W72" s="830"/>
      <c r="X72" s="830"/>
      <c r="Y72" s="830"/>
      <c r="Z72" s="830"/>
      <c r="AA72" s="830"/>
      <c r="AB72" s="830"/>
      <c r="AC72" s="830"/>
      <c r="AD72" s="830"/>
    </row>
    <row r="73" spans="1:30">
      <c r="A73" s="2584">
        <v>58</v>
      </c>
      <c r="B73" s="2580">
        <v>2611</v>
      </c>
      <c r="C73" s="2585" t="s">
        <v>3394</v>
      </c>
      <c r="D73" s="2586" t="s">
        <v>3395</v>
      </c>
      <c r="E73" s="2587"/>
      <c r="F73" s="2584">
        <v>382</v>
      </c>
      <c r="G73" s="2580" t="s">
        <v>3396</v>
      </c>
      <c r="H73" s="2585" t="s">
        <v>3397</v>
      </c>
      <c r="I73" s="2586" t="s">
        <v>3398</v>
      </c>
      <c r="J73" s="2587"/>
      <c r="K73" s="2584">
        <v>706</v>
      </c>
      <c r="L73" s="2580" t="s">
        <v>3399</v>
      </c>
      <c r="M73" s="2585" t="s">
        <v>3400</v>
      </c>
      <c r="N73" s="2586" t="s">
        <v>3401</v>
      </c>
      <c r="O73" s="2587"/>
      <c r="P73" s="2584">
        <v>1030</v>
      </c>
      <c r="Q73" s="2580" t="s">
        <v>3402</v>
      </c>
      <c r="R73" s="2585" t="s">
        <v>3403</v>
      </c>
      <c r="S73" s="2586" t="s">
        <v>3404</v>
      </c>
      <c r="T73" s="830"/>
      <c r="U73" s="830"/>
      <c r="V73" s="830"/>
      <c r="W73" s="830"/>
      <c r="X73" s="830"/>
      <c r="Y73" s="830"/>
      <c r="Z73" s="830"/>
      <c r="AA73" s="830"/>
      <c r="AB73" s="830"/>
      <c r="AC73" s="830"/>
      <c r="AD73" s="830"/>
    </row>
    <row r="74" spans="1:30">
      <c r="A74" s="2584">
        <v>59</v>
      </c>
      <c r="B74" s="2580">
        <v>2620</v>
      </c>
      <c r="C74" s="2585" t="s">
        <v>3405</v>
      </c>
      <c r="D74" s="2586" t="s">
        <v>3406</v>
      </c>
      <c r="E74" s="2587"/>
      <c r="F74" s="2584">
        <v>383</v>
      </c>
      <c r="G74" s="2580" t="s">
        <v>3407</v>
      </c>
      <c r="H74" s="2585" t="s">
        <v>3408</v>
      </c>
      <c r="I74" s="2586" t="s">
        <v>3409</v>
      </c>
      <c r="J74" s="2587"/>
      <c r="K74" s="2584">
        <v>707</v>
      </c>
      <c r="L74" s="2580" t="s">
        <v>3410</v>
      </c>
      <c r="M74" s="2585" t="s">
        <v>3411</v>
      </c>
      <c r="N74" s="2586" t="s">
        <v>3412</v>
      </c>
      <c r="O74" s="2587"/>
      <c r="P74" s="2584">
        <v>1031</v>
      </c>
      <c r="Q74" s="2580" t="s">
        <v>3413</v>
      </c>
      <c r="R74" s="2585" t="s">
        <v>3414</v>
      </c>
      <c r="T74" s="830"/>
      <c r="U74" s="830"/>
      <c r="V74" s="830"/>
      <c r="W74" s="830"/>
      <c r="X74" s="830"/>
      <c r="Y74" s="830"/>
      <c r="Z74" s="830"/>
      <c r="AA74" s="830"/>
      <c r="AB74" s="830"/>
      <c r="AC74" s="830"/>
      <c r="AD74" s="830"/>
    </row>
    <row r="75" spans="1:30">
      <c r="A75" s="2584">
        <v>60</v>
      </c>
      <c r="B75" s="2580">
        <v>2622</v>
      </c>
      <c r="C75" s="2585" t="s">
        <v>3415</v>
      </c>
      <c r="D75" s="2586" t="s">
        <v>3416</v>
      </c>
      <c r="E75" s="2587"/>
      <c r="F75" s="2584">
        <v>384</v>
      </c>
      <c r="G75" s="2580" t="s">
        <v>3417</v>
      </c>
      <c r="H75" s="2585" t="s">
        <v>3418</v>
      </c>
      <c r="I75" s="2586" t="s">
        <v>3419</v>
      </c>
      <c r="J75" s="2587"/>
      <c r="K75" s="2584">
        <v>708</v>
      </c>
      <c r="L75" s="2580" t="s">
        <v>3420</v>
      </c>
      <c r="M75" s="2585" t="s">
        <v>3421</v>
      </c>
      <c r="N75" s="2586" t="s">
        <v>3422</v>
      </c>
      <c r="O75" s="2587"/>
      <c r="P75" s="2584">
        <v>1032</v>
      </c>
      <c r="Q75" s="2580" t="s">
        <v>3423</v>
      </c>
      <c r="R75" s="2585" t="s">
        <v>3424</v>
      </c>
      <c r="S75" s="2586" t="s">
        <v>3425</v>
      </c>
      <c r="T75" s="830"/>
      <c r="U75" s="830"/>
      <c r="V75" s="830"/>
      <c r="W75" s="830"/>
      <c r="X75" s="830"/>
      <c r="Y75" s="830"/>
      <c r="Z75" s="830"/>
      <c r="AA75" s="830"/>
      <c r="AB75" s="830"/>
      <c r="AC75" s="830"/>
      <c r="AD75" s="830"/>
    </row>
    <row r="76" spans="1:30">
      <c r="A76" s="2584">
        <v>61</v>
      </c>
      <c r="B76" s="2580">
        <v>2623</v>
      </c>
      <c r="C76" s="2585" t="s">
        <v>3426</v>
      </c>
      <c r="D76" s="2586" t="s">
        <v>3427</v>
      </c>
      <c r="E76" s="2587"/>
      <c r="F76" s="2584">
        <v>385</v>
      </c>
      <c r="G76" s="2580" t="s">
        <v>3428</v>
      </c>
      <c r="H76" s="2585" t="s">
        <v>3429</v>
      </c>
      <c r="I76" s="2586" t="s">
        <v>3430</v>
      </c>
      <c r="J76" s="2587"/>
      <c r="K76" s="2584">
        <v>709</v>
      </c>
      <c r="L76" s="2580" t="s">
        <v>3431</v>
      </c>
      <c r="M76" s="2585" t="s">
        <v>3432</v>
      </c>
      <c r="N76" s="2586" t="s">
        <v>3433</v>
      </c>
      <c r="O76" s="2587"/>
      <c r="P76" s="2584">
        <v>1033</v>
      </c>
      <c r="Q76" s="2580" t="s">
        <v>3434</v>
      </c>
      <c r="R76" s="2585" t="s">
        <v>3435</v>
      </c>
      <c r="S76" s="2586" t="s">
        <v>3436</v>
      </c>
      <c r="T76" s="830"/>
      <c r="U76" s="830"/>
      <c r="V76" s="830"/>
      <c r="W76" s="830"/>
      <c r="X76" s="830"/>
      <c r="Y76" s="830"/>
      <c r="Z76" s="830"/>
      <c r="AA76" s="830"/>
      <c r="AB76" s="830"/>
      <c r="AC76" s="830"/>
      <c r="AD76" s="830"/>
    </row>
    <row r="77" spans="1:30">
      <c r="A77" s="2584">
        <v>62</v>
      </c>
      <c r="B77" s="2580">
        <v>2626</v>
      </c>
      <c r="C77" s="2585" t="s">
        <v>3437</v>
      </c>
      <c r="D77" s="2586" t="s">
        <v>3438</v>
      </c>
      <c r="E77" s="2587"/>
      <c r="F77" s="2584">
        <v>386</v>
      </c>
      <c r="G77" s="2580" t="s">
        <v>3439</v>
      </c>
      <c r="H77" s="2585" t="s">
        <v>3440</v>
      </c>
      <c r="I77" s="2586" t="s">
        <v>3441</v>
      </c>
      <c r="J77" s="2587"/>
      <c r="K77" s="2584">
        <v>710</v>
      </c>
      <c r="L77" s="2580" t="s">
        <v>3442</v>
      </c>
      <c r="M77" s="2585" t="s">
        <v>3443</v>
      </c>
      <c r="N77" s="2586" t="s">
        <v>3444</v>
      </c>
      <c r="O77" s="2587"/>
      <c r="P77" s="2584">
        <v>1034</v>
      </c>
      <c r="Q77" s="2580" t="s">
        <v>3445</v>
      </c>
      <c r="R77" s="2585" t="s">
        <v>3446</v>
      </c>
      <c r="S77" s="2586" t="s">
        <v>3447</v>
      </c>
      <c r="T77" s="830"/>
      <c r="U77" s="830"/>
      <c r="V77" s="830"/>
      <c r="W77" s="830"/>
      <c r="X77" s="830"/>
      <c r="Y77" s="830"/>
      <c r="Z77" s="830"/>
      <c r="AA77" s="830"/>
      <c r="AB77" s="830"/>
      <c r="AC77" s="830"/>
      <c r="AD77" s="830"/>
    </row>
    <row r="78" spans="1:30">
      <c r="A78" s="2584">
        <v>63</v>
      </c>
      <c r="B78" s="2580" t="s">
        <v>3448</v>
      </c>
      <c r="C78" s="2585" t="s">
        <v>3449</v>
      </c>
      <c r="D78" s="2586" t="s">
        <v>3450</v>
      </c>
      <c r="E78" s="2587"/>
      <c r="F78" s="2584">
        <v>387</v>
      </c>
      <c r="G78" s="2580" t="s">
        <v>3451</v>
      </c>
      <c r="H78" s="2585" t="s">
        <v>3452</v>
      </c>
      <c r="I78" s="2586" t="s">
        <v>3453</v>
      </c>
      <c r="J78" s="2587"/>
      <c r="K78" s="2584">
        <v>711</v>
      </c>
      <c r="L78" s="2580" t="s">
        <v>3454</v>
      </c>
      <c r="M78" s="2585" t="s">
        <v>3455</v>
      </c>
      <c r="N78" s="2586" t="s">
        <v>3456</v>
      </c>
      <c r="O78" s="2587"/>
      <c r="P78" s="2584">
        <v>1035</v>
      </c>
      <c r="Q78" s="2580" t="s">
        <v>3457</v>
      </c>
      <c r="R78" s="2585" t="s">
        <v>3458</v>
      </c>
      <c r="S78" s="2586" t="s">
        <v>3459</v>
      </c>
      <c r="T78" s="830"/>
      <c r="U78" s="830"/>
      <c r="V78" s="830"/>
      <c r="W78" s="830"/>
      <c r="X78" s="830"/>
      <c r="Y78" s="830"/>
      <c r="Z78" s="830"/>
      <c r="AA78" s="830"/>
      <c r="AB78" s="830"/>
      <c r="AC78" s="830"/>
      <c r="AD78" s="830"/>
    </row>
    <row r="79" spans="1:30">
      <c r="A79" s="2584">
        <v>64</v>
      </c>
      <c r="B79" s="2580" t="s">
        <v>3460</v>
      </c>
      <c r="C79" s="2585" t="s">
        <v>3461</v>
      </c>
      <c r="D79" s="2586" t="s">
        <v>3462</v>
      </c>
      <c r="E79" s="2587"/>
      <c r="F79" s="2584">
        <v>388</v>
      </c>
      <c r="G79" s="2580" t="s">
        <v>3463</v>
      </c>
      <c r="H79" s="2585" t="s">
        <v>3464</v>
      </c>
      <c r="I79" s="2586" t="s">
        <v>3465</v>
      </c>
      <c r="J79" s="2587"/>
      <c r="K79" s="2584">
        <v>712</v>
      </c>
      <c r="L79" s="2580" t="s">
        <v>3466</v>
      </c>
      <c r="M79" s="2585" t="s">
        <v>3467</v>
      </c>
      <c r="N79" s="2586" t="s">
        <v>3468</v>
      </c>
      <c r="O79" s="2587"/>
      <c r="P79" s="2584">
        <v>1036</v>
      </c>
      <c r="Q79" s="2580" t="s">
        <v>3469</v>
      </c>
      <c r="R79" s="2585" t="s">
        <v>3470</v>
      </c>
      <c r="S79" s="2586" t="s">
        <v>3471</v>
      </c>
      <c r="T79" s="830"/>
      <c r="U79" s="830"/>
      <c r="V79" s="830"/>
      <c r="W79" s="830"/>
      <c r="X79" s="830"/>
      <c r="Y79" s="830"/>
      <c r="Z79" s="830"/>
      <c r="AA79" s="830"/>
      <c r="AB79" s="830"/>
      <c r="AC79" s="830"/>
      <c r="AD79" s="830"/>
    </row>
    <row r="80" spans="1:30">
      <c r="A80" s="2584">
        <v>65</v>
      </c>
      <c r="B80" s="2580" t="s">
        <v>3472</v>
      </c>
      <c r="C80" s="2585" t="s">
        <v>3473</v>
      </c>
      <c r="D80" s="2586" t="s">
        <v>3474</v>
      </c>
      <c r="E80" s="2587"/>
      <c r="F80" s="2584">
        <v>389</v>
      </c>
      <c r="G80" s="2580" t="s">
        <v>3475</v>
      </c>
      <c r="H80" s="2585" t="s">
        <v>3476</v>
      </c>
      <c r="I80" s="2586" t="s">
        <v>3477</v>
      </c>
      <c r="J80" s="2587"/>
      <c r="K80" s="2584">
        <v>713</v>
      </c>
      <c r="L80" s="2580" t="s">
        <v>3478</v>
      </c>
      <c r="M80" s="2585" t="s">
        <v>3479</v>
      </c>
      <c r="N80" s="2586" t="s">
        <v>3480</v>
      </c>
      <c r="O80" s="2587"/>
      <c r="P80" s="2584">
        <v>1037</v>
      </c>
      <c r="Q80" s="2580" t="s">
        <v>3481</v>
      </c>
      <c r="R80" s="2585" t="s">
        <v>3482</v>
      </c>
      <c r="S80" s="2586" t="s">
        <v>3483</v>
      </c>
      <c r="T80" s="830"/>
      <c r="U80" s="830"/>
      <c r="V80" s="830"/>
      <c r="W80" s="830"/>
      <c r="X80" s="830"/>
      <c r="Y80" s="830"/>
      <c r="Z80" s="830"/>
      <c r="AA80" s="830"/>
      <c r="AB80" s="830"/>
      <c r="AC80" s="830"/>
      <c r="AD80" s="830"/>
    </row>
    <row r="81" spans="1:30">
      <c r="A81" s="2584">
        <v>66</v>
      </c>
      <c r="B81" s="2580">
        <v>2638</v>
      </c>
      <c r="C81" s="2585" t="s">
        <v>3484</v>
      </c>
      <c r="D81" s="2586" t="s">
        <v>3485</v>
      </c>
      <c r="E81" s="2587"/>
      <c r="F81" s="2584">
        <v>390</v>
      </c>
      <c r="G81" s="2580" t="s">
        <v>3486</v>
      </c>
      <c r="H81" s="2585" t="s">
        <v>3487</v>
      </c>
      <c r="I81" s="2586" t="s">
        <v>3488</v>
      </c>
      <c r="J81" s="2587"/>
      <c r="K81" s="2584">
        <v>714</v>
      </c>
      <c r="L81" s="2580" t="s">
        <v>3489</v>
      </c>
      <c r="M81" s="2585" t="s">
        <v>3490</v>
      </c>
      <c r="N81" s="2586" t="s">
        <v>3491</v>
      </c>
      <c r="O81" s="2587"/>
      <c r="P81" s="2584">
        <v>1038</v>
      </c>
      <c r="Q81" s="2580" t="s">
        <v>3492</v>
      </c>
      <c r="R81" s="2585" t="s">
        <v>3493</v>
      </c>
      <c r="S81" s="2586" t="s">
        <v>3494</v>
      </c>
      <c r="T81" s="830"/>
      <c r="U81" s="830"/>
      <c r="V81" s="830"/>
      <c r="W81" s="830"/>
      <c r="X81" s="830"/>
      <c r="Y81" s="830"/>
      <c r="Z81" s="830"/>
      <c r="AA81" s="830"/>
      <c r="AB81" s="830"/>
      <c r="AC81" s="830"/>
      <c r="AD81" s="830"/>
    </row>
    <row r="82" spans="1:30">
      <c r="A82" s="2584">
        <v>67</v>
      </c>
      <c r="B82" s="2580">
        <v>2639</v>
      </c>
      <c r="C82" s="2585" t="s">
        <v>3495</v>
      </c>
      <c r="D82" s="2586" t="s">
        <v>3496</v>
      </c>
      <c r="E82" s="2587"/>
      <c r="F82" s="2584">
        <v>391</v>
      </c>
      <c r="G82" s="2580" t="s">
        <v>3497</v>
      </c>
      <c r="H82" s="2585" t="s">
        <v>3498</v>
      </c>
      <c r="I82" s="2586" t="s">
        <v>3499</v>
      </c>
      <c r="J82" s="2587"/>
      <c r="K82" s="2584">
        <v>715</v>
      </c>
      <c r="L82" s="2580" t="s">
        <v>3500</v>
      </c>
      <c r="M82" s="2585" t="s">
        <v>3501</v>
      </c>
      <c r="N82" s="2586" t="s">
        <v>3502</v>
      </c>
      <c r="O82" s="2587"/>
      <c r="P82" s="2584">
        <v>1039</v>
      </c>
      <c r="Q82" s="2580" t="s">
        <v>3503</v>
      </c>
      <c r="R82" s="2585" t="s">
        <v>2739</v>
      </c>
      <c r="S82" s="2586" t="s">
        <v>3504</v>
      </c>
      <c r="T82" s="830"/>
      <c r="U82" s="830"/>
      <c r="V82" s="830"/>
      <c r="W82" s="830"/>
      <c r="X82" s="830"/>
      <c r="Y82" s="830"/>
      <c r="Z82" s="830"/>
      <c r="AA82" s="830"/>
      <c r="AB82" s="830"/>
      <c r="AC82" s="830"/>
      <c r="AD82" s="830"/>
    </row>
    <row r="83" spans="1:30">
      <c r="A83" s="2584">
        <v>68</v>
      </c>
      <c r="B83" s="2580" t="s">
        <v>3505</v>
      </c>
      <c r="C83" s="2585" t="s">
        <v>3506</v>
      </c>
      <c r="D83" s="2586" t="s">
        <v>3507</v>
      </c>
      <c r="E83" s="2587"/>
      <c r="F83" s="2584">
        <v>392</v>
      </c>
      <c r="G83" s="2580" t="s">
        <v>3508</v>
      </c>
      <c r="H83" s="2585" t="s">
        <v>3509</v>
      </c>
      <c r="I83" s="2586" t="s">
        <v>3510</v>
      </c>
      <c r="J83" s="2587"/>
      <c r="K83" s="2584">
        <v>716</v>
      </c>
      <c r="L83" s="2580" t="s">
        <v>3511</v>
      </c>
      <c r="M83" s="2585" t="s">
        <v>3512</v>
      </c>
      <c r="N83" s="2586" t="s">
        <v>3513</v>
      </c>
      <c r="O83" s="2587"/>
      <c r="P83" s="2584">
        <v>1040</v>
      </c>
      <c r="Q83" s="2580" t="s">
        <v>3514</v>
      </c>
      <c r="R83" s="2585" t="s">
        <v>3515</v>
      </c>
      <c r="S83" s="2586" t="s">
        <v>3516</v>
      </c>
      <c r="T83" s="830"/>
      <c r="U83" s="830"/>
      <c r="V83" s="830"/>
      <c r="W83" s="830"/>
      <c r="X83" s="830"/>
      <c r="Y83" s="830"/>
      <c r="Z83" s="830"/>
      <c r="AA83" s="830"/>
      <c r="AB83" s="830"/>
      <c r="AC83" s="830"/>
      <c r="AD83" s="830"/>
    </row>
    <row r="84" spans="1:30">
      <c r="A84" s="2584">
        <v>69</v>
      </c>
      <c r="B84" s="2580">
        <v>2640</v>
      </c>
      <c r="C84" s="2585" t="s">
        <v>2699</v>
      </c>
      <c r="D84" s="2586" t="s">
        <v>3517</v>
      </c>
      <c r="E84" s="2587"/>
      <c r="F84" s="2584">
        <v>393</v>
      </c>
      <c r="G84" s="2580" t="s">
        <v>3518</v>
      </c>
      <c r="H84" s="2585" t="s">
        <v>3519</v>
      </c>
      <c r="I84" s="2586" t="s">
        <v>3520</v>
      </c>
      <c r="J84" s="2587"/>
      <c r="K84" s="2584">
        <v>717</v>
      </c>
      <c r="L84" s="2580" t="s">
        <v>3521</v>
      </c>
      <c r="M84" s="2585" t="s">
        <v>3522</v>
      </c>
      <c r="N84" s="2586" t="s">
        <v>2929</v>
      </c>
      <c r="O84" s="2587"/>
      <c r="P84" s="2584">
        <v>1041</v>
      </c>
      <c r="Q84" s="2580" t="s">
        <v>3523</v>
      </c>
      <c r="R84" s="2585" t="s">
        <v>3524</v>
      </c>
      <c r="S84" s="2586" t="s">
        <v>3525</v>
      </c>
      <c r="T84" s="830"/>
      <c r="U84" s="830"/>
      <c r="V84" s="830"/>
      <c r="W84" s="830"/>
      <c r="X84" s="830"/>
      <c r="Y84" s="830"/>
      <c r="Z84" s="830"/>
      <c r="AA84" s="830"/>
      <c r="AB84" s="830"/>
      <c r="AC84" s="830"/>
      <c r="AD84" s="830"/>
    </row>
    <row r="85" spans="1:30">
      <c r="A85" s="2584">
        <v>70</v>
      </c>
      <c r="B85" s="2580">
        <v>2642</v>
      </c>
      <c r="C85" s="2585" t="s">
        <v>2698</v>
      </c>
      <c r="D85" s="2586" t="s">
        <v>3526</v>
      </c>
      <c r="E85" s="2587"/>
      <c r="F85" s="2584">
        <v>394</v>
      </c>
      <c r="G85" s="2580" t="s">
        <v>3527</v>
      </c>
      <c r="H85" s="2585" t="s">
        <v>3528</v>
      </c>
      <c r="I85" s="2586" t="s">
        <v>3529</v>
      </c>
      <c r="J85" s="2587"/>
      <c r="K85" s="2584">
        <v>718</v>
      </c>
      <c r="L85" s="2580" t="s">
        <v>3530</v>
      </c>
      <c r="M85" s="2585" t="s">
        <v>3531</v>
      </c>
      <c r="N85" s="2586" t="s">
        <v>3532</v>
      </c>
      <c r="O85" s="2587"/>
      <c r="P85" s="2584">
        <v>1042</v>
      </c>
      <c r="Q85" s="2580" t="s">
        <v>3533</v>
      </c>
      <c r="R85" s="2585" t="s">
        <v>3534</v>
      </c>
      <c r="S85" s="2586" t="s">
        <v>3535</v>
      </c>
      <c r="T85" s="830"/>
      <c r="U85" s="830"/>
      <c r="V85" s="830"/>
      <c r="W85" s="830"/>
      <c r="X85" s="830"/>
      <c r="Y85" s="830"/>
      <c r="Z85" s="830"/>
      <c r="AA85" s="830"/>
      <c r="AB85" s="830"/>
      <c r="AC85" s="830"/>
      <c r="AD85" s="830"/>
    </row>
    <row r="86" spans="1:30">
      <c r="A86" s="2584">
        <v>71</v>
      </c>
      <c r="B86" s="2580">
        <v>2648</v>
      </c>
      <c r="C86" s="2585" t="s">
        <v>3536</v>
      </c>
      <c r="D86" s="2586" t="s">
        <v>3537</v>
      </c>
      <c r="E86" s="2587"/>
      <c r="F86" s="2584">
        <v>395</v>
      </c>
      <c r="G86" s="2580" t="s">
        <v>3538</v>
      </c>
      <c r="H86" s="2585" t="s">
        <v>3539</v>
      </c>
      <c r="I86" s="2586" t="s">
        <v>3540</v>
      </c>
      <c r="J86" s="2587"/>
      <c r="K86" s="2584">
        <v>719</v>
      </c>
      <c r="L86" s="2580" t="s">
        <v>3541</v>
      </c>
      <c r="M86" s="2585" t="s">
        <v>3542</v>
      </c>
      <c r="N86" s="2586" t="s">
        <v>3543</v>
      </c>
      <c r="O86" s="2587"/>
      <c r="P86" s="2584">
        <v>1043</v>
      </c>
      <c r="Q86" s="2580" t="s">
        <v>3544</v>
      </c>
      <c r="R86" s="2585" t="s">
        <v>3545</v>
      </c>
      <c r="S86" s="2586" t="s">
        <v>3546</v>
      </c>
      <c r="T86" s="830"/>
      <c r="U86" s="830"/>
      <c r="V86" s="830"/>
      <c r="W86" s="830"/>
      <c r="X86" s="830"/>
      <c r="Y86" s="830"/>
      <c r="Z86" s="830"/>
      <c r="AA86" s="830"/>
      <c r="AB86" s="830"/>
      <c r="AC86" s="830"/>
      <c r="AD86" s="830"/>
    </row>
    <row r="87" spans="1:30">
      <c r="A87" s="2584">
        <v>72</v>
      </c>
      <c r="B87" s="2580">
        <v>2649</v>
      </c>
      <c r="C87" s="2585" t="s">
        <v>3547</v>
      </c>
      <c r="D87" s="2586" t="s">
        <v>3548</v>
      </c>
      <c r="E87" s="2587"/>
      <c r="F87" s="2584">
        <v>396</v>
      </c>
      <c r="G87" s="2580" t="s">
        <v>3549</v>
      </c>
      <c r="H87" s="2585" t="s">
        <v>3550</v>
      </c>
      <c r="I87" s="2586" t="s">
        <v>3551</v>
      </c>
      <c r="J87" s="2587"/>
      <c r="K87" s="2584">
        <v>720</v>
      </c>
      <c r="L87" s="2580" t="s">
        <v>3552</v>
      </c>
      <c r="M87" s="2585" t="s">
        <v>3553</v>
      </c>
      <c r="N87" s="2586" t="s">
        <v>3554</v>
      </c>
      <c r="O87" s="2587"/>
      <c r="P87" s="2584">
        <v>1044</v>
      </c>
      <c r="Q87" s="2580" t="s">
        <v>3555</v>
      </c>
      <c r="R87" s="2585" t="s">
        <v>3556</v>
      </c>
      <c r="S87" s="2586" t="s">
        <v>3557</v>
      </c>
      <c r="T87" s="830"/>
      <c r="U87" s="830"/>
      <c r="V87" s="830"/>
      <c r="W87" s="830"/>
      <c r="X87" s="830"/>
      <c r="Y87" s="830"/>
      <c r="Z87" s="830"/>
      <c r="AA87" s="830"/>
      <c r="AB87" s="830"/>
      <c r="AC87" s="830"/>
      <c r="AD87" s="830"/>
    </row>
    <row r="88" spans="1:30">
      <c r="A88" s="2584">
        <v>73</v>
      </c>
      <c r="B88" s="2580" t="s">
        <v>3558</v>
      </c>
      <c r="C88" s="2585" t="s">
        <v>3559</v>
      </c>
      <c r="D88" s="2586" t="s">
        <v>3560</v>
      </c>
      <c r="E88" s="2587"/>
      <c r="F88" s="2584">
        <v>397</v>
      </c>
      <c r="G88" s="2580" t="s">
        <v>3561</v>
      </c>
      <c r="H88" s="2585" t="s">
        <v>3562</v>
      </c>
      <c r="I88" s="2586" t="s">
        <v>3563</v>
      </c>
      <c r="J88" s="2587"/>
      <c r="K88" s="2584">
        <v>721</v>
      </c>
      <c r="L88" s="2580" t="s">
        <v>3564</v>
      </c>
      <c r="M88" s="2585" t="s">
        <v>3565</v>
      </c>
      <c r="N88" s="2586" t="s">
        <v>3566</v>
      </c>
      <c r="O88" s="2587"/>
      <c r="P88" s="2584">
        <v>1045</v>
      </c>
      <c r="Q88" s="2580" t="s">
        <v>3567</v>
      </c>
      <c r="R88" s="2585" t="s">
        <v>3568</v>
      </c>
      <c r="S88" s="2586" t="s">
        <v>3569</v>
      </c>
      <c r="T88" s="830"/>
      <c r="U88" s="830"/>
      <c r="V88" s="830"/>
      <c r="W88" s="830"/>
      <c r="X88" s="830"/>
      <c r="Y88" s="830"/>
      <c r="Z88" s="830"/>
      <c r="AA88" s="830"/>
      <c r="AB88" s="830"/>
      <c r="AC88" s="830"/>
      <c r="AD88" s="830"/>
    </row>
    <row r="89" spans="1:30">
      <c r="A89" s="2584">
        <v>74</v>
      </c>
      <c r="B89" s="2580" t="s">
        <v>3570</v>
      </c>
      <c r="C89" s="2585" t="s">
        <v>3571</v>
      </c>
      <c r="D89" s="2586" t="s">
        <v>3572</v>
      </c>
      <c r="E89" s="2587"/>
      <c r="F89" s="2584">
        <v>398</v>
      </c>
      <c r="G89" s="2580" t="s">
        <v>3573</v>
      </c>
      <c r="H89" s="2585" t="s">
        <v>3574</v>
      </c>
      <c r="I89" s="2586" t="s">
        <v>3575</v>
      </c>
      <c r="J89" s="2587"/>
      <c r="K89" s="2584">
        <v>722</v>
      </c>
      <c r="L89" s="2580" t="s">
        <v>3576</v>
      </c>
      <c r="M89" s="2585" t="s">
        <v>3577</v>
      </c>
      <c r="N89" s="2586" t="s">
        <v>3578</v>
      </c>
      <c r="O89" s="2587"/>
      <c r="P89" s="2584">
        <v>1046</v>
      </c>
      <c r="Q89" s="2580" t="s">
        <v>3579</v>
      </c>
      <c r="R89" s="2585" t="s">
        <v>3580</v>
      </c>
      <c r="S89" s="2586" t="s">
        <v>3581</v>
      </c>
      <c r="T89" s="830"/>
      <c r="U89" s="830"/>
      <c r="V89" s="830"/>
      <c r="W89" s="830"/>
      <c r="X89" s="830"/>
      <c r="Y89" s="830"/>
      <c r="Z89" s="830"/>
      <c r="AA89" s="830"/>
      <c r="AB89" s="830"/>
      <c r="AC89" s="830"/>
      <c r="AD89" s="830"/>
    </row>
    <row r="90" spans="1:30">
      <c r="A90" s="2584">
        <v>75</v>
      </c>
      <c r="B90" s="2580" t="s">
        <v>3582</v>
      </c>
      <c r="C90" s="2585" t="s">
        <v>3583</v>
      </c>
      <c r="D90" s="2586" t="s">
        <v>3584</v>
      </c>
      <c r="E90" s="2587"/>
      <c r="F90" s="2584">
        <v>399</v>
      </c>
      <c r="G90" s="2580" t="s">
        <v>3585</v>
      </c>
      <c r="H90" s="2585" t="s">
        <v>3586</v>
      </c>
      <c r="I90" s="2586" t="s">
        <v>3587</v>
      </c>
      <c r="J90" s="2587"/>
      <c r="K90" s="2584">
        <v>723</v>
      </c>
      <c r="L90" s="2580" t="s">
        <v>3588</v>
      </c>
      <c r="M90" s="2585" t="s">
        <v>3589</v>
      </c>
      <c r="N90" s="2586" t="s">
        <v>3590</v>
      </c>
      <c r="O90" s="2587"/>
      <c r="P90" s="2584">
        <v>1047</v>
      </c>
      <c r="Q90" s="2580" t="s">
        <v>3591</v>
      </c>
      <c r="R90" s="2585" t="s">
        <v>3592</v>
      </c>
      <c r="S90" s="2586" t="s">
        <v>3593</v>
      </c>
      <c r="T90" s="830"/>
      <c r="U90" s="830"/>
      <c r="V90" s="830"/>
      <c r="W90" s="830"/>
      <c r="X90" s="830"/>
      <c r="Y90" s="830"/>
      <c r="Z90" s="830"/>
      <c r="AA90" s="830"/>
      <c r="AB90" s="830"/>
      <c r="AC90" s="830"/>
      <c r="AD90" s="830"/>
    </row>
    <row r="91" spans="1:30">
      <c r="A91" s="2584">
        <v>76</v>
      </c>
      <c r="B91" s="2580" t="s">
        <v>3594</v>
      </c>
      <c r="C91" s="2585" t="s">
        <v>3595</v>
      </c>
      <c r="D91" s="2586" t="s">
        <v>3596</v>
      </c>
      <c r="E91" s="2587"/>
      <c r="F91" s="2584">
        <v>400</v>
      </c>
      <c r="G91" s="2580" t="s">
        <v>3597</v>
      </c>
      <c r="H91" s="2585" t="s">
        <v>3598</v>
      </c>
      <c r="I91" s="2586" t="s">
        <v>3599</v>
      </c>
      <c r="J91" s="2587"/>
      <c r="K91" s="2584">
        <v>724</v>
      </c>
      <c r="L91" s="2580" t="s">
        <v>3600</v>
      </c>
      <c r="M91" s="2585" t="s">
        <v>3601</v>
      </c>
      <c r="N91" s="2586" t="s">
        <v>3602</v>
      </c>
      <c r="O91" s="2587"/>
      <c r="P91" s="2584">
        <v>1048</v>
      </c>
      <c r="Q91" s="2580" t="s">
        <v>3603</v>
      </c>
      <c r="R91" s="2585" t="s">
        <v>3604</v>
      </c>
      <c r="S91" s="2586" t="s">
        <v>3605</v>
      </c>
      <c r="T91" s="830"/>
      <c r="U91" s="830"/>
      <c r="V91" s="830"/>
      <c r="W91" s="830"/>
      <c r="X91" s="830"/>
      <c r="Y91" s="830"/>
      <c r="Z91" s="830"/>
      <c r="AA91" s="830"/>
      <c r="AB91" s="830"/>
      <c r="AC91" s="830"/>
      <c r="AD91" s="830"/>
    </row>
    <row r="92" spans="1:30">
      <c r="A92" s="2584">
        <v>77</v>
      </c>
      <c r="B92" s="2580" t="s">
        <v>3606</v>
      </c>
      <c r="C92" s="2585" t="s">
        <v>3607</v>
      </c>
      <c r="D92" s="2586" t="s">
        <v>713</v>
      </c>
      <c r="E92" s="2587"/>
      <c r="F92" s="2584">
        <v>401</v>
      </c>
      <c r="G92" s="2580" t="s">
        <v>3608</v>
      </c>
      <c r="H92" s="2585" t="s">
        <v>3609</v>
      </c>
      <c r="I92" s="2586" t="s">
        <v>3610</v>
      </c>
      <c r="J92" s="2587"/>
      <c r="K92" s="2584">
        <v>725</v>
      </c>
      <c r="L92" s="2580" t="s">
        <v>3611</v>
      </c>
      <c r="M92" s="2585" t="s">
        <v>3612</v>
      </c>
      <c r="N92" s="2586" t="s">
        <v>3613</v>
      </c>
      <c r="O92" s="2587"/>
      <c r="P92" s="2584">
        <v>1049</v>
      </c>
      <c r="Q92" s="2580" t="s">
        <v>3614</v>
      </c>
      <c r="R92" s="2585" t="s">
        <v>3615</v>
      </c>
      <c r="S92" s="2586" t="s">
        <v>3616</v>
      </c>
      <c r="T92" s="830"/>
      <c r="U92" s="830"/>
      <c r="V92" s="830"/>
      <c r="W92" s="830"/>
      <c r="X92" s="830"/>
      <c r="Y92" s="830"/>
      <c r="Z92" s="830"/>
      <c r="AA92" s="830"/>
      <c r="AB92" s="830"/>
      <c r="AC92" s="830"/>
      <c r="AD92" s="830"/>
    </row>
    <row r="93" spans="1:30">
      <c r="A93" s="2584">
        <v>78</v>
      </c>
      <c r="B93" s="2580" t="s">
        <v>3617</v>
      </c>
      <c r="C93" s="2585" t="s">
        <v>3618</v>
      </c>
      <c r="D93" s="2586" t="s">
        <v>3619</v>
      </c>
      <c r="E93" s="2587"/>
      <c r="F93" s="2584">
        <v>402</v>
      </c>
      <c r="G93" s="2580" t="s">
        <v>3620</v>
      </c>
      <c r="H93" s="2585" t="s">
        <v>3621</v>
      </c>
      <c r="I93" s="2586" t="s">
        <v>3622</v>
      </c>
      <c r="J93" s="2587"/>
      <c r="K93" s="2584">
        <v>726</v>
      </c>
      <c r="L93" s="2580" t="s">
        <v>3623</v>
      </c>
      <c r="M93" s="2585" t="s">
        <v>3624</v>
      </c>
      <c r="N93" s="2586" t="s">
        <v>3625</v>
      </c>
      <c r="O93" s="2587"/>
      <c r="P93" s="2584">
        <v>1050</v>
      </c>
      <c r="Q93" s="2580" t="s">
        <v>3626</v>
      </c>
      <c r="R93" s="2585" t="s">
        <v>3627</v>
      </c>
      <c r="S93" s="2586" t="s">
        <v>3628</v>
      </c>
      <c r="T93" s="830"/>
      <c r="U93" s="830"/>
      <c r="V93" s="830"/>
      <c r="W93" s="830"/>
      <c r="X93" s="830"/>
      <c r="Y93" s="830"/>
      <c r="Z93" s="830"/>
      <c r="AA93" s="830"/>
      <c r="AB93" s="830"/>
      <c r="AC93" s="830"/>
      <c r="AD93" s="830"/>
    </row>
    <row r="94" spans="1:30">
      <c r="A94" s="2584">
        <v>79</v>
      </c>
      <c r="B94" s="2580">
        <v>2650</v>
      </c>
      <c r="C94" s="2585" t="s">
        <v>3629</v>
      </c>
      <c r="D94" s="2586" t="s">
        <v>3630</v>
      </c>
      <c r="E94" s="2587"/>
      <c r="F94" s="2584">
        <v>403</v>
      </c>
      <c r="G94" s="2580" t="s">
        <v>3631</v>
      </c>
      <c r="H94" s="2585" t="s">
        <v>3632</v>
      </c>
      <c r="I94" s="2586" t="s">
        <v>3633</v>
      </c>
      <c r="J94" s="2587"/>
      <c r="K94" s="2584">
        <v>727</v>
      </c>
      <c r="L94" s="2580" t="s">
        <v>3634</v>
      </c>
      <c r="M94" s="2585" t="s">
        <v>3635</v>
      </c>
      <c r="N94" s="2586" t="s">
        <v>3636</v>
      </c>
      <c r="O94" s="2587"/>
      <c r="P94" s="2584">
        <v>1051</v>
      </c>
      <c r="Q94" s="2580" t="s">
        <v>3637</v>
      </c>
      <c r="R94" s="2585" t="s">
        <v>3638</v>
      </c>
      <c r="S94" s="2586" t="s">
        <v>3639</v>
      </c>
      <c r="T94" s="830"/>
      <c r="U94" s="830"/>
      <c r="V94" s="830"/>
      <c r="W94" s="830"/>
      <c r="X94" s="830"/>
      <c r="Y94" s="830"/>
      <c r="Z94" s="830"/>
      <c r="AA94" s="830"/>
      <c r="AB94" s="830"/>
      <c r="AC94" s="830"/>
      <c r="AD94" s="830"/>
    </row>
    <row r="95" spans="1:30">
      <c r="A95" s="2584">
        <v>80</v>
      </c>
      <c r="B95" s="2580">
        <v>2651</v>
      </c>
      <c r="C95" s="2585" t="s">
        <v>3640</v>
      </c>
      <c r="D95" s="2586" t="s">
        <v>3641</v>
      </c>
      <c r="E95" s="2587"/>
      <c r="F95" s="2584">
        <v>404</v>
      </c>
      <c r="G95" s="2580" t="s">
        <v>3642</v>
      </c>
      <c r="H95" s="2585" t="s">
        <v>3643</v>
      </c>
      <c r="I95" s="2586" t="s">
        <v>3644</v>
      </c>
      <c r="J95" s="2587"/>
      <c r="K95" s="2584">
        <v>728</v>
      </c>
      <c r="L95" s="2580" t="s">
        <v>3645</v>
      </c>
      <c r="M95" s="2585" t="s">
        <v>3646</v>
      </c>
      <c r="N95" s="2586" t="s">
        <v>3647</v>
      </c>
      <c r="O95" s="2587"/>
      <c r="P95" s="2584">
        <v>1052</v>
      </c>
      <c r="Q95" s="2580" t="s">
        <v>3648</v>
      </c>
      <c r="R95" s="2585" t="s">
        <v>3649</v>
      </c>
      <c r="S95" s="2586" t="s">
        <v>3650</v>
      </c>
      <c r="T95" s="830"/>
      <c r="U95" s="830"/>
      <c r="V95" s="830"/>
      <c r="W95" s="830"/>
      <c r="X95" s="830"/>
      <c r="Y95" s="830"/>
      <c r="Z95" s="830"/>
      <c r="AA95" s="830"/>
      <c r="AB95" s="830"/>
      <c r="AC95" s="830"/>
      <c r="AD95" s="830"/>
    </row>
    <row r="96" spans="1:30">
      <c r="A96" s="2584">
        <v>81</v>
      </c>
      <c r="B96" s="2580">
        <v>2652</v>
      </c>
      <c r="C96" s="2585" t="s">
        <v>3651</v>
      </c>
      <c r="D96" s="2586" t="s">
        <v>3652</v>
      </c>
      <c r="E96" s="2587"/>
      <c r="F96" s="2584">
        <v>405</v>
      </c>
      <c r="G96" s="2580" t="s">
        <v>3653</v>
      </c>
      <c r="H96" s="2585" t="s">
        <v>3654</v>
      </c>
      <c r="I96" s="2586" t="s">
        <v>3655</v>
      </c>
      <c r="J96" s="2587"/>
      <c r="K96" s="2584">
        <v>729</v>
      </c>
      <c r="L96" s="2580" t="s">
        <v>3656</v>
      </c>
      <c r="M96" s="2585" t="s">
        <v>3657</v>
      </c>
      <c r="N96" s="2586" t="s">
        <v>3658</v>
      </c>
      <c r="O96" s="2587"/>
      <c r="P96" s="2584">
        <v>1053</v>
      </c>
      <c r="Q96" s="2580" t="s">
        <v>3659</v>
      </c>
      <c r="R96" s="2585" t="s">
        <v>3660</v>
      </c>
      <c r="S96" s="2586" t="s">
        <v>3661</v>
      </c>
      <c r="T96" s="830"/>
      <c r="U96" s="830"/>
      <c r="V96" s="830"/>
      <c r="W96" s="830"/>
      <c r="X96" s="830"/>
      <c r="Y96" s="830"/>
      <c r="Z96" s="830"/>
      <c r="AA96" s="830"/>
      <c r="AB96" s="830"/>
      <c r="AC96" s="830"/>
      <c r="AD96" s="830"/>
    </row>
    <row r="97" spans="1:30">
      <c r="A97" s="2584">
        <v>82</v>
      </c>
      <c r="B97" s="2580">
        <v>2653</v>
      </c>
      <c r="C97" s="2585" t="s">
        <v>3662</v>
      </c>
      <c r="D97" s="2586" t="s">
        <v>3663</v>
      </c>
      <c r="E97" s="2587"/>
      <c r="F97" s="2584">
        <v>406</v>
      </c>
      <c r="G97" s="2580" t="s">
        <v>3664</v>
      </c>
      <c r="H97" s="2585" t="s">
        <v>3665</v>
      </c>
      <c r="I97" s="2586" t="s">
        <v>3666</v>
      </c>
      <c r="J97" s="2587"/>
      <c r="K97" s="2584">
        <v>730</v>
      </c>
      <c r="L97" s="2580" t="s">
        <v>3667</v>
      </c>
      <c r="M97" s="2585" t="s">
        <v>3668</v>
      </c>
      <c r="N97" s="2586" t="s">
        <v>3669</v>
      </c>
      <c r="O97" s="2587"/>
      <c r="P97" s="2584">
        <v>1054</v>
      </c>
      <c r="Q97" s="2580" t="s">
        <v>3670</v>
      </c>
      <c r="R97" s="2585" t="s">
        <v>2733</v>
      </c>
      <c r="S97" s="2586" t="s">
        <v>3671</v>
      </c>
      <c r="T97" s="830"/>
      <c r="U97" s="830"/>
      <c r="V97" s="830"/>
      <c r="W97" s="830"/>
      <c r="X97" s="830"/>
      <c r="Y97" s="830"/>
      <c r="Z97" s="830"/>
      <c r="AA97" s="830"/>
      <c r="AB97" s="830"/>
      <c r="AC97" s="830"/>
      <c r="AD97" s="830"/>
    </row>
    <row r="98" spans="1:30">
      <c r="A98" s="2584">
        <v>83</v>
      </c>
      <c r="B98" s="2580" t="s">
        <v>3672</v>
      </c>
      <c r="C98" s="2585" t="s">
        <v>3673</v>
      </c>
      <c r="D98" s="2586" t="s">
        <v>3674</v>
      </c>
      <c r="E98" s="2587"/>
      <c r="F98" s="2584">
        <v>407</v>
      </c>
      <c r="G98" s="2580" t="s">
        <v>3675</v>
      </c>
      <c r="H98" s="2585" t="s">
        <v>3676</v>
      </c>
      <c r="I98" s="2586" t="s">
        <v>3677</v>
      </c>
      <c r="J98" s="2587"/>
      <c r="K98" s="2584">
        <v>731</v>
      </c>
      <c r="L98" s="2580" t="s">
        <v>3678</v>
      </c>
      <c r="M98" s="2585" t="s">
        <v>3679</v>
      </c>
      <c r="N98" s="2586" t="s">
        <v>3680</v>
      </c>
      <c r="O98" s="2587"/>
      <c r="P98" s="2584">
        <v>1055</v>
      </c>
      <c r="Q98" s="2580" t="s">
        <v>3681</v>
      </c>
      <c r="R98" s="2585" t="s">
        <v>3682</v>
      </c>
      <c r="S98" s="2586" t="s">
        <v>3683</v>
      </c>
      <c r="T98" s="830"/>
      <c r="U98" s="830"/>
      <c r="V98" s="830"/>
      <c r="W98" s="830"/>
      <c r="X98" s="830"/>
      <c r="Y98" s="830"/>
      <c r="Z98" s="830"/>
      <c r="AA98" s="830"/>
      <c r="AB98" s="830"/>
      <c r="AC98" s="830"/>
      <c r="AD98" s="830"/>
    </row>
    <row r="99" spans="1:30">
      <c r="A99" s="2584">
        <v>84</v>
      </c>
      <c r="B99" s="2580">
        <v>2660</v>
      </c>
      <c r="C99" s="2585" t="s">
        <v>2702</v>
      </c>
      <c r="D99" s="2586" t="s">
        <v>3684</v>
      </c>
      <c r="E99" s="2587"/>
      <c r="F99" s="2584">
        <v>408</v>
      </c>
      <c r="G99" s="2580" t="s">
        <v>3685</v>
      </c>
      <c r="H99" s="2585" t="s">
        <v>3686</v>
      </c>
      <c r="I99" s="2586" t="s">
        <v>3687</v>
      </c>
      <c r="J99" s="2587"/>
      <c r="K99" s="2584">
        <v>732</v>
      </c>
      <c r="L99" s="2580" t="s">
        <v>3688</v>
      </c>
      <c r="M99" s="2585" t="s">
        <v>3689</v>
      </c>
      <c r="N99" s="2586" t="s">
        <v>3690</v>
      </c>
      <c r="O99" s="2587"/>
      <c r="P99" s="2584">
        <v>1056</v>
      </c>
      <c r="Q99" s="2580" t="s">
        <v>3691</v>
      </c>
      <c r="R99" s="2585" t="s">
        <v>3692</v>
      </c>
      <c r="S99" s="2586" t="s">
        <v>3693</v>
      </c>
      <c r="T99" s="830"/>
      <c r="U99" s="830"/>
      <c r="V99" s="830"/>
      <c r="W99" s="830"/>
      <c r="X99" s="830"/>
      <c r="Y99" s="830"/>
      <c r="Z99" s="830"/>
      <c r="AA99" s="830"/>
      <c r="AB99" s="830"/>
      <c r="AC99" s="830"/>
      <c r="AD99" s="830"/>
    </row>
    <row r="100" spans="1:30">
      <c r="A100" s="2584">
        <v>85</v>
      </c>
      <c r="B100" s="2580">
        <v>2663</v>
      </c>
      <c r="C100" s="2585" t="s">
        <v>3694</v>
      </c>
      <c r="D100" s="2586" t="s">
        <v>3695</v>
      </c>
      <c r="E100" s="2587"/>
      <c r="F100" s="2584">
        <v>409</v>
      </c>
      <c r="G100" s="2580" t="s">
        <v>3696</v>
      </c>
      <c r="H100" s="2585" t="s">
        <v>3697</v>
      </c>
      <c r="I100" s="2586" t="s">
        <v>3698</v>
      </c>
      <c r="J100" s="2587"/>
      <c r="K100" s="2584">
        <v>733</v>
      </c>
      <c r="L100" s="2580" t="s">
        <v>3699</v>
      </c>
      <c r="M100" s="2585" t="s">
        <v>3700</v>
      </c>
      <c r="N100" s="2586" t="s">
        <v>3701</v>
      </c>
      <c r="O100" s="2587"/>
      <c r="P100" s="2584">
        <v>1057</v>
      </c>
      <c r="Q100" s="2580" t="s">
        <v>3702</v>
      </c>
      <c r="R100" s="2585" t="s">
        <v>3703</v>
      </c>
      <c r="S100" s="2586" t="s">
        <v>3704</v>
      </c>
      <c r="T100" s="830"/>
      <c r="U100" s="830"/>
      <c r="V100" s="830"/>
      <c r="W100" s="830"/>
      <c r="X100" s="830"/>
      <c r="Y100" s="830"/>
      <c r="Z100" s="830"/>
      <c r="AA100" s="830"/>
      <c r="AB100" s="830"/>
      <c r="AC100" s="830"/>
      <c r="AD100" s="830"/>
    </row>
    <row r="101" spans="1:30">
      <c r="A101" s="2584">
        <v>86</v>
      </c>
      <c r="B101" s="2580">
        <v>2665</v>
      </c>
      <c r="C101" s="2585" t="s">
        <v>3705</v>
      </c>
      <c r="D101" s="2586" t="s">
        <v>3706</v>
      </c>
      <c r="E101" s="2587"/>
      <c r="F101" s="2584">
        <v>410</v>
      </c>
      <c r="G101" s="2580" t="s">
        <v>3707</v>
      </c>
      <c r="H101" s="2585" t="s">
        <v>3708</v>
      </c>
      <c r="I101" s="2586" t="s">
        <v>3709</v>
      </c>
      <c r="J101" s="2587"/>
      <c r="K101" s="2584">
        <v>734</v>
      </c>
      <c r="L101" s="2580" t="s">
        <v>3710</v>
      </c>
      <c r="M101" s="2585" t="s">
        <v>3711</v>
      </c>
      <c r="N101" s="2586" t="s">
        <v>3712</v>
      </c>
      <c r="O101" s="2587"/>
      <c r="P101" s="2584">
        <v>1058</v>
      </c>
      <c r="Q101" s="2580" t="s">
        <v>3713</v>
      </c>
      <c r="R101" s="2585" t="s">
        <v>3714</v>
      </c>
      <c r="S101" s="2586" t="s">
        <v>3715</v>
      </c>
      <c r="T101" s="830"/>
      <c r="U101" s="830"/>
      <c r="V101" s="830"/>
      <c r="W101" s="830"/>
      <c r="X101" s="830"/>
      <c r="Y101" s="830"/>
      <c r="Z101" s="830"/>
      <c r="AA101" s="830"/>
      <c r="AB101" s="830"/>
      <c r="AC101" s="830"/>
      <c r="AD101" s="830"/>
    </row>
    <row r="102" spans="1:30">
      <c r="A102" s="2584">
        <v>87</v>
      </c>
      <c r="B102" s="2580">
        <v>2666</v>
      </c>
      <c r="C102" s="2585" t="s">
        <v>3716</v>
      </c>
      <c r="D102" s="2586" t="s">
        <v>3717</v>
      </c>
      <c r="E102" s="2587"/>
      <c r="F102" s="2584">
        <v>411</v>
      </c>
      <c r="G102" s="2580" t="s">
        <v>3718</v>
      </c>
      <c r="H102" s="2585" t="s">
        <v>3719</v>
      </c>
      <c r="I102" s="2586" t="s">
        <v>3720</v>
      </c>
      <c r="J102" s="2587"/>
      <c r="K102" s="2584">
        <v>735</v>
      </c>
      <c r="L102" s="2580" t="s">
        <v>3721</v>
      </c>
      <c r="M102" s="2585" t="s">
        <v>3722</v>
      </c>
      <c r="N102" s="2586" t="s">
        <v>3723</v>
      </c>
      <c r="O102" s="2587"/>
      <c r="P102" s="2584">
        <v>1059</v>
      </c>
      <c r="Q102" s="2580" t="s">
        <v>3724</v>
      </c>
      <c r="R102" s="2585" t="s">
        <v>3725</v>
      </c>
      <c r="S102" s="2586" t="s">
        <v>3726</v>
      </c>
      <c r="T102" s="830"/>
      <c r="U102" s="830"/>
      <c r="V102" s="830"/>
      <c r="W102" s="830"/>
      <c r="X102" s="830"/>
      <c r="Y102" s="830"/>
      <c r="Z102" s="830"/>
      <c r="AA102" s="830"/>
      <c r="AB102" s="830"/>
      <c r="AC102" s="830"/>
      <c r="AD102" s="830"/>
    </row>
    <row r="103" spans="1:30">
      <c r="A103" s="2584">
        <v>88</v>
      </c>
      <c r="B103" s="2580">
        <v>2668</v>
      </c>
      <c r="C103" s="2585" t="s">
        <v>3727</v>
      </c>
      <c r="D103" s="2586" t="s">
        <v>3728</v>
      </c>
      <c r="E103" s="2587"/>
      <c r="F103" s="2584">
        <v>412</v>
      </c>
      <c r="G103" s="2580" t="s">
        <v>3729</v>
      </c>
      <c r="H103" s="2585" t="s">
        <v>3730</v>
      </c>
      <c r="I103" s="2586" t="s">
        <v>3731</v>
      </c>
      <c r="J103" s="2587"/>
      <c r="K103" s="2584">
        <v>736</v>
      </c>
      <c r="L103" s="2580" t="s">
        <v>3732</v>
      </c>
      <c r="M103" s="2585" t="s">
        <v>3733</v>
      </c>
      <c r="N103" s="2586" t="s">
        <v>3491</v>
      </c>
      <c r="O103" s="2587"/>
      <c r="P103" s="2584">
        <v>1060</v>
      </c>
      <c r="Q103" s="2580" t="s">
        <v>3734</v>
      </c>
      <c r="R103" s="2585" t="s">
        <v>3735</v>
      </c>
      <c r="S103" s="2586" t="s">
        <v>3736</v>
      </c>
      <c r="T103" s="830"/>
      <c r="U103" s="830"/>
      <c r="V103" s="830"/>
      <c r="W103" s="830"/>
      <c r="X103" s="830"/>
      <c r="Y103" s="830"/>
      <c r="Z103" s="830"/>
      <c r="AA103" s="830"/>
      <c r="AB103" s="830"/>
      <c r="AC103" s="830"/>
      <c r="AD103" s="830"/>
    </row>
    <row r="104" spans="1:30">
      <c r="A104" s="2584">
        <v>89</v>
      </c>
      <c r="B104" s="2580">
        <v>2702</v>
      </c>
      <c r="C104" s="2585" t="s">
        <v>3737</v>
      </c>
      <c r="D104" s="2586" t="s">
        <v>3738</v>
      </c>
      <c r="E104" s="2587"/>
      <c r="F104" s="2584">
        <v>413</v>
      </c>
      <c r="G104" s="2580" t="s">
        <v>3739</v>
      </c>
      <c r="H104" s="2585" t="s">
        <v>3740</v>
      </c>
      <c r="I104" s="2586" t="s">
        <v>3741</v>
      </c>
      <c r="J104" s="2587"/>
      <c r="K104" s="2584">
        <v>737</v>
      </c>
      <c r="L104" s="2580" t="s">
        <v>3742</v>
      </c>
      <c r="M104" s="2585" t="s">
        <v>3743</v>
      </c>
      <c r="N104" s="2586" t="s">
        <v>3744</v>
      </c>
      <c r="O104" s="2587"/>
      <c r="P104" s="2584">
        <v>1061</v>
      </c>
      <c r="Q104" s="2580" t="s">
        <v>3745</v>
      </c>
      <c r="R104" s="2585" t="s">
        <v>3746</v>
      </c>
      <c r="S104" s="2586" t="s">
        <v>3747</v>
      </c>
      <c r="T104" s="830"/>
      <c r="U104" s="830"/>
      <c r="V104" s="830"/>
      <c r="W104" s="830"/>
      <c r="X104" s="830"/>
      <c r="Y104" s="830"/>
      <c r="Z104" s="830"/>
      <c r="AA104" s="830"/>
      <c r="AB104" s="830"/>
      <c r="AC104" s="830"/>
      <c r="AD104" s="830"/>
    </row>
    <row r="105" spans="1:30">
      <c r="A105" s="2584">
        <v>90</v>
      </c>
      <c r="B105" s="2580">
        <v>2708</v>
      </c>
      <c r="C105" s="2585" t="s">
        <v>3748</v>
      </c>
      <c r="D105" s="2586" t="s">
        <v>3749</v>
      </c>
      <c r="E105" s="2587"/>
      <c r="F105" s="2584">
        <v>414</v>
      </c>
      <c r="G105" s="2580" t="s">
        <v>3750</v>
      </c>
      <c r="H105" s="2585" t="s">
        <v>3751</v>
      </c>
      <c r="I105" s="2586" t="s">
        <v>3752</v>
      </c>
      <c r="J105" s="2587"/>
      <c r="K105" s="2584">
        <v>738</v>
      </c>
      <c r="L105" s="2580" t="s">
        <v>3753</v>
      </c>
      <c r="M105" s="2585" t="s">
        <v>3754</v>
      </c>
      <c r="N105" s="2586" t="s">
        <v>3755</v>
      </c>
      <c r="O105" s="2587"/>
      <c r="P105" s="2584">
        <v>1062</v>
      </c>
      <c r="Q105" s="2580" t="s">
        <v>3756</v>
      </c>
      <c r="R105" s="2585" t="s">
        <v>3757</v>
      </c>
      <c r="S105" s="2586" t="s">
        <v>3758</v>
      </c>
      <c r="T105" s="830"/>
      <c r="U105" s="830"/>
      <c r="V105" s="830"/>
      <c r="W105" s="830"/>
      <c r="X105" s="830"/>
      <c r="Y105" s="830"/>
      <c r="Z105" s="830"/>
      <c r="AA105" s="830"/>
      <c r="AB105" s="830"/>
      <c r="AC105" s="830"/>
      <c r="AD105" s="830"/>
    </row>
    <row r="106" spans="1:30">
      <c r="A106" s="2584">
        <v>91</v>
      </c>
      <c r="B106" s="2580">
        <v>2709</v>
      </c>
      <c r="C106" s="2585" t="s">
        <v>3759</v>
      </c>
      <c r="D106" s="2586" t="s">
        <v>3760</v>
      </c>
      <c r="E106" s="2587"/>
      <c r="F106" s="2584">
        <v>415</v>
      </c>
      <c r="G106" s="2580" t="s">
        <v>3761</v>
      </c>
      <c r="H106" s="2585" t="s">
        <v>3762</v>
      </c>
      <c r="I106" s="2586" t="s">
        <v>3763</v>
      </c>
      <c r="J106" s="2587"/>
      <c r="K106" s="2584">
        <v>739</v>
      </c>
      <c r="L106" s="2580" t="s">
        <v>3764</v>
      </c>
      <c r="M106" s="2585" t="s">
        <v>3765</v>
      </c>
      <c r="N106" s="2586" t="s">
        <v>3766</v>
      </c>
      <c r="O106" s="2587"/>
      <c r="P106" s="2584">
        <v>1063</v>
      </c>
      <c r="Q106" s="2580" t="s">
        <v>3767</v>
      </c>
      <c r="R106" s="2585" t="s">
        <v>3768</v>
      </c>
      <c r="S106" s="2586" t="s">
        <v>3769</v>
      </c>
      <c r="T106" s="830"/>
      <c r="U106" s="830"/>
      <c r="V106" s="830"/>
      <c r="W106" s="830"/>
      <c r="X106" s="830"/>
      <c r="Y106" s="830"/>
      <c r="Z106" s="830"/>
      <c r="AA106" s="830"/>
      <c r="AB106" s="830"/>
      <c r="AC106" s="830"/>
      <c r="AD106" s="830"/>
    </row>
    <row r="107" spans="1:30">
      <c r="A107" s="2584">
        <v>92</v>
      </c>
      <c r="B107" s="2580" t="s">
        <v>3770</v>
      </c>
      <c r="C107" s="2585" t="s">
        <v>3771</v>
      </c>
      <c r="D107" s="2586" t="s">
        <v>3772</v>
      </c>
      <c r="E107" s="2587"/>
      <c r="F107" s="2584">
        <v>416</v>
      </c>
      <c r="G107" s="2580" t="s">
        <v>3773</v>
      </c>
      <c r="H107" s="2585" t="s">
        <v>3774</v>
      </c>
      <c r="I107" s="2586" t="s">
        <v>3775</v>
      </c>
      <c r="J107" s="2587"/>
      <c r="K107" s="2584">
        <v>740</v>
      </c>
      <c r="L107" s="2580" t="s">
        <v>3776</v>
      </c>
      <c r="M107" s="2585" t="s">
        <v>3777</v>
      </c>
      <c r="N107" s="2586" t="s">
        <v>3778</v>
      </c>
      <c r="O107" s="2587"/>
      <c r="P107" s="2584">
        <v>1064</v>
      </c>
      <c r="Q107" s="2580" t="s">
        <v>3779</v>
      </c>
      <c r="R107" s="2585" t="s">
        <v>3780</v>
      </c>
      <c r="S107" s="2586" t="s">
        <v>3781</v>
      </c>
      <c r="T107" s="830"/>
      <c r="U107" s="830"/>
      <c r="V107" s="830"/>
      <c r="W107" s="830"/>
      <c r="X107" s="830"/>
      <c r="Y107" s="830"/>
      <c r="Z107" s="830"/>
      <c r="AA107" s="830"/>
      <c r="AB107" s="830"/>
      <c r="AC107" s="830"/>
      <c r="AD107" s="830"/>
    </row>
    <row r="108" spans="1:30">
      <c r="A108" s="2584">
        <v>93</v>
      </c>
      <c r="B108" s="2580" t="s">
        <v>3782</v>
      </c>
      <c r="C108" s="2585" t="s">
        <v>3783</v>
      </c>
      <c r="D108" s="2586" t="s">
        <v>3784</v>
      </c>
      <c r="E108" s="2587"/>
      <c r="F108" s="2584">
        <v>417</v>
      </c>
      <c r="G108" s="2580" t="s">
        <v>3785</v>
      </c>
      <c r="H108" s="2585" t="s">
        <v>3786</v>
      </c>
      <c r="I108" s="2586" t="s">
        <v>3787</v>
      </c>
      <c r="J108" s="2587"/>
      <c r="K108" s="2584">
        <v>741</v>
      </c>
      <c r="L108" s="2580" t="s">
        <v>3788</v>
      </c>
      <c r="M108" s="2585" t="s">
        <v>3789</v>
      </c>
      <c r="N108" s="2586" t="s">
        <v>3790</v>
      </c>
      <c r="O108" s="2587"/>
      <c r="P108" s="2584">
        <v>1065</v>
      </c>
      <c r="Q108" s="2580" t="s">
        <v>3791</v>
      </c>
      <c r="R108" s="2585" t="s">
        <v>3792</v>
      </c>
      <c r="S108" s="2586" t="s">
        <v>3793</v>
      </c>
      <c r="T108" s="830"/>
      <c r="U108" s="830"/>
      <c r="V108" s="830"/>
      <c r="W108" s="830"/>
      <c r="X108" s="830"/>
      <c r="Y108" s="830"/>
      <c r="Z108" s="830"/>
      <c r="AA108" s="830"/>
      <c r="AB108" s="830"/>
      <c r="AC108" s="830"/>
      <c r="AD108" s="830"/>
    </row>
    <row r="109" spans="1:30">
      <c r="A109" s="2584">
        <v>94</v>
      </c>
      <c r="B109" s="2580" t="s">
        <v>3794</v>
      </c>
      <c r="C109" s="2585" t="s">
        <v>3795</v>
      </c>
      <c r="D109" s="2586" t="s">
        <v>3796</v>
      </c>
      <c r="E109" s="2587"/>
      <c r="F109" s="2584">
        <v>418</v>
      </c>
      <c r="G109" s="2580" t="s">
        <v>3797</v>
      </c>
      <c r="H109" s="2585" t="s">
        <v>3798</v>
      </c>
      <c r="I109" s="2586" t="s">
        <v>3799</v>
      </c>
      <c r="J109" s="2587"/>
      <c r="K109" s="2584">
        <v>742</v>
      </c>
      <c r="L109" s="2580" t="s">
        <v>3800</v>
      </c>
      <c r="M109" s="2585" t="s">
        <v>3801</v>
      </c>
      <c r="N109" s="2586" t="s">
        <v>3802</v>
      </c>
      <c r="O109" s="2587"/>
      <c r="P109" s="2584">
        <v>1066</v>
      </c>
      <c r="Q109" s="2580" t="s">
        <v>3803</v>
      </c>
      <c r="R109" s="2585" t="s">
        <v>3804</v>
      </c>
      <c r="S109" s="2586" t="s">
        <v>3805</v>
      </c>
      <c r="T109" s="830"/>
      <c r="U109" s="830"/>
      <c r="V109" s="830"/>
      <c r="W109" s="830"/>
      <c r="X109" s="830"/>
      <c r="Y109" s="830"/>
      <c r="Z109" s="830"/>
      <c r="AA109" s="830"/>
      <c r="AB109" s="830"/>
      <c r="AC109" s="830"/>
      <c r="AD109" s="830"/>
    </row>
    <row r="110" spans="1:30">
      <c r="A110" s="2584">
        <v>95</v>
      </c>
      <c r="B110" s="2580">
        <v>2712</v>
      </c>
      <c r="C110" s="2585" t="s">
        <v>3806</v>
      </c>
      <c r="D110" s="2586" t="s">
        <v>3807</v>
      </c>
      <c r="E110" s="2587"/>
      <c r="F110" s="2584">
        <v>419</v>
      </c>
      <c r="G110" s="2580" t="s">
        <v>3808</v>
      </c>
      <c r="H110" s="2585" t="s">
        <v>3809</v>
      </c>
      <c r="I110" s="2586" t="s">
        <v>3810</v>
      </c>
      <c r="J110" s="2587"/>
      <c r="K110" s="2584">
        <v>743</v>
      </c>
      <c r="L110" s="2580" t="s">
        <v>3811</v>
      </c>
      <c r="M110" s="2585" t="s">
        <v>3812</v>
      </c>
      <c r="N110" s="2586" t="s">
        <v>3813</v>
      </c>
      <c r="O110" s="2587"/>
      <c r="P110" s="2584">
        <v>1067</v>
      </c>
      <c r="Q110" s="2580" t="s">
        <v>3814</v>
      </c>
      <c r="R110" s="2585" t="s">
        <v>3815</v>
      </c>
      <c r="S110" s="2586" t="s">
        <v>3816</v>
      </c>
      <c r="T110" s="830"/>
      <c r="U110" s="830"/>
      <c r="V110" s="830"/>
      <c r="W110" s="830"/>
      <c r="X110" s="830"/>
      <c r="Y110" s="830"/>
      <c r="Z110" s="830"/>
      <c r="AA110" s="830"/>
      <c r="AB110" s="830"/>
      <c r="AC110" s="830"/>
      <c r="AD110" s="830"/>
    </row>
    <row r="111" spans="1:30">
      <c r="A111" s="2584">
        <v>96</v>
      </c>
      <c r="B111" s="2580">
        <v>2714</v>
      </c>
      <c r="C111" s="2585" t="s">
        <v>3817</v>
      </c>
      <c r="D111" s="2586" t="s">
        <v>3818</v>
      </c>
      <c r="E111" s="2587"/>
      <c r="F111" s="2584">
        <v>420</v>
      </c>
      <c r="G111" s="2580" t="s">
        <v>3819</v>
      </c>
      <c r="H111" s="2585" t="s">
        <v>3820</v>
      </c>
      <c r="I111" s="2586" t="s">
        <v>3821</v>
      </c>
      <c r="J111" s="2587"/>
      <c r="K111" s="2584">
        <v>744</v>
      </c>
      <c r="L111" s="2580" t="s">
        <v>3822</v>
      </c>
      <c r="M111" s="2585" t="s">
        <v>3823</v>
      </c>
      <c r="N111" s="2586" t="s">
        <v>3824</v>
      </c>
      <c r="O111" s="2587"/>
      <c r="P111" s="2584">
        <v>1068</v>
      </c>
      <c r="Q111" s="2580" t="s">
        <v>3825</v>
      </c>
      <c r="R111" s="2585" t="s">
        <v>3826</v>
      </c>
      <c r="S111" s="2586" t="s">
        <v>3827</v>
      </c>
      <c r="T111" s="830"/>
      <c r="U111" s="830"/>
      <c r="V111" s="830"/>
      <c r="W111" s="830"/>
      <c r="X111" s="830"/>
      <c r="Y111" s="830"/>
      <c r="Z111" s="830"/>
      <c r="AA111" s="830"/>
      <c r="AB111" s="830"/>
      <c r="AC111" s="830"/>
      <c r="AD111" s="830"/>
    </row>
    <row r="112" spans="1:30">
      <c r="A112" s="2584">
        <v>97</v>
      </c>
      <c r="B112" s="2580">
        <v>2716</v>
      </c>
      <c r="C112" s="2585" t="s">
        <v>3828</v>
      </c>
      <c r="D112" s="2586" t="s">
        <v>3829</v>
      </c>
      <c r="E112" s="2587"/>
      <c r="F112" s="2584">
        <v>421</v>
      </c>
      <c r="G112" s="2580" t="s">
        <v>3830</v>
      </c>
      <c r="H112" s="2585" t="s">
        <v>3831</v>
      </c>
      <c r="I112" s="2586" t="s">
        <v>3832</v>
      </c>
      <c r="J112" s="2587"/>
      <c r="K112" s="2584">
        <v>745</v>
      </c>
      <c r="L112" s="2580" t="s">
        <v>3833</v>
      </c>
      <c r="M112" s="2585" t="s">
        <v>3834</v>
      </c>
      <c r="N112" s="2586" t="s">
        <v>3835</v>
      </c>
      <c r="O112" s="2587"/>
      <c r="P112" s="2584">
        <v>1069</v>
      </c>
      <c r="Q112" s="2580" t="s">
        <v>3836</v>
      </c>
      <c r="R112" s="2585" t="s">
        <v>3837</v>
      </c>
      <c r="S112" s="2586" t="s">
        <v>3838</v>
      </c>
      <c r="T112" s="830"/>
      <c r="U112" s="830"/>
      <c r="V112" s="830"/>
      <c r="W112" s="830"/>
      <c r="X112" s="830"/>
      <c r="Y112" s="830"/>
      <c r="Z112" s="830"/>
      <c r="AA112" s="830"/>
      <c r="AB112" s="830"/>
      <c r="AC112" s="830"/>
      <c r="AD112" s="830"/>
    </row>
    <row r="113" spans="1:30">
      <c r="A113" s="2584">
        <v>98</v>
      </c>
      <c r="B113" s="2580" t="s">
        <v>3839</v>
      </c>
      <c r="C113" s="2585" t="s">
        <v>3840</v>
      </c>
      <c r="D113" s="2586" t="s">
        <v>3841</v>
      </c>
      <c r="E113" s="2587"/>
      <c r="F113" s="2584">
        <v>422</v>
      </c>
      <c r="G113" s="2580" t="s">
        <v>3842</v>
      </c>
      <c r="H113" s="2585" t="s">
        <v>3843</v>
      </c>
      <c r="I113" s="2586" t="s">
        <v>3844</v>
      </c>
      <c r="J113" s="2587"/>
      <c r="K113" s="2584">
        <v>746</v>
      </c>
      <c r="L113" s="2580" t="s">
        <v>3845</v>
      </c>
      <c r="M113" s="2585" t="s">
        <v>3846</v>
      </c>
      <c r="N113" s="2586" t="s">
        <v>3847</v>
      </c>
      <c r="O113" s="2587"/>
      <c r="P113" s="2584">
        <v>1070</v>
      </c>
      <c r="Q113" s="2580" t="s">
        <v>3848</v>
      </c>
      <c r="R113" s="2585" t="s">
        <v>3849</v>
      </c>
      <c r="S113" s="2586" t="s">
        <v>3850</v>
      </c>
      <c r="T113" s="830"/>
      <c r="U113" s="830"/>
      <c r="V113" s="830"/>
      <c r="W113" s="830"/>
      <c r="X113" s="830"/>
      <c r="Y113" s="830"/>
      <c r="Z113" s="830"/>
      <c r="AA113" s="830"/>
      <c r="AB113" s="830"/>
      <c r="AC113" s="830"/>
      <c r="AD113" s="830"/>
    </row>
    <row r="114" spans="1:30">
      <c r="A114" s="2584">
        <v>99</v>
      </c>
      <c r="B114" s="2580">
        <v>2721</v>
      </c>
      <c r="C114" s="2585" t="s">
        <v>3851</v>
      </c>
      <c r="D114" s="2586" t="s">
        <v>3852</v>
      </c>
      <c r="E114" s="2587"/>
      <c r="F114" s="2584">
        <v>423</v>
      </c>
      <c r="G114" s="2580" t="s">
        <v>3853</v>
      </c>
      <c r="H114" s="2585" t="s">
        <v>3854</v>
      </c>
      <c r="I114" s="2586" t="s">
        <v>3855</v>
      </c>
      <c r="J114" s="2587"/>
      <c r="K114" s="2584">
        <v>747</v>
      </c>
      <c r="L114" s="2580" t="s">
        <v>3856</v>
      </c>
      <c r="M114" s="2585" t="s">
        <v>3857</v>
      </c>
      <c r="N114" s="2586" t="s">
        <v>3858</v>
      </c>
      <c r="O114" s="2587"/>
      <c r="P114" s="2584">
        <v>1071</v>
      </c>
      <c r="Q114" s="2580" t="s">
        <v>3859</v>
      </c>
      <c r="R114" s="2585" t="s">
        <v>3860</v>
      </c>
      <c r="S114" s="2586" t="s">
        <v>3861</v>
      </c>
      <c r="T114" s="830"/>
      <c r="U114" s="830"/>
      <c r="V114" s="830"/>
      <c r="W114" s="830"/>
      <c r="X114" s="830"/>
      <c r="Y114" s="830"/>
      <c r="Z114" s="830"/>
      <c r="AA114" s="830"/>
      <c r="AB114" s="830"/>
      <c r="AC114" s="830"/>
      <c r="AD114" s="830"/>
    </row>
    <row r="115" spans="1:30">
      <c r="A115" s="2584">
        <v>100</v>
      </c>
      <c r="B115" s="2580">
        <v>2733</v>
      </c>
      <c r="C115" s="2585" t="s">
        <v>3862</v>
      </c>
      <c r="D115" s="2586" t="s">
        <v>3863</v>
      </c>
      <c r="E115" s="2587"/>
      <c r="F115" s="2584">
        <v>424</v>
      </c>
      <c r="G115" s="2580" t="s">
        <v>3864</v>
      </c>
      <c r="H115" s="2585" t="s">
        <v>3865</v>
      </c>
      <c r="I115" s="2586" t="s">
        <v>3866</v>
      </c>
      <c r="J115" s="2587"/>
      <c r="K115" s="2584">
        <v>748</v>
      </c>
      <c r="L115" s="2580" t="s">
        <v>3867</v>
      </c>
      <c r="M115" s="2585" t="s">
        <v>3868</v>
      </c>
      <c r="N115" s="2586" t="s">
        <v>3869</v>
      </c>
      <c r="O115" s="2587"/>
      <c r="P115" s="2584">
        <v>1072</v>
      </c>
      <c r="Q115" s="2580" t="s">
        <v>3870</v>
      </c>
      <c r="R115" s="2585" t="s">
        <v>3871</v>
      </c>
      <c r="S115" s="2586" t="s">
        <v>3872</v>
      </c>
      <c r="T115" s="830"/>
      <c r="U115" s="830"/>
      <c r="V115" s="830"/>
      <c r="W115" s="830"/>
      <c r="X115" s="830"/>
      <c r="Y115" s="830"/>
      <c r="Z115" s="830"/>
      <c r="AA115" s="830"/>
      <c r="AB115" s="830"/>
      <c r="AC115" s="830"/>
      <c r="AD115" s="830"/>
    </row>
    <row r="116" spans="1:30">
      <c r="A116" s="2584">
        <v>101</v>
      </c>
      <c r="B116" s="2580">
        <v>2734</v>
      </c>
      <c r="C116" s="2585" t="s">
        <v>3873</v>
      </c>
      <c r="D116" s="2586" t="s">
        <v>3874</v>
      </c>
      <c r="E116" s="2587"/>
      <c r="F116" s="2584">
        <v>425</v>
      </c>
      <c r="G116" s="2580" t="s">
        <v>3875</v>
      </c>
      <c r="H116" s="2585" t="s">
        <v>3876</v>
      </c>
      <c r="I116" s="2586" t="s">
        <v>3877</v>
      </c>
      <c r="J116" s="2587"/>
      <c r="K116" s="2584">
        <v>749</v>
      </c>
      <c r="L116" s="2580" t="s">
        <v>3878</v>
      </c>
      <c r="M116" s="2585" t="s">
        <v>3879</v>
      </c>
      <c r="N116" s="2586" t="s">
        <v>3880</v>
      </c>
      <c r="O116" s="2587"/>
      <c r="P116" s="2584">
        <v>1073</v>
      </c>
      <c r="Q116" s="2580" t="s">
        <v>3881</v>
      </c>
      <c r="R116" s="2585" t="s">
        <v>3882</v>
      </c>
      <c r="S116" s="2586" t="s">
        <v>3883</v>
      </c>
      <c r="T116" s="830"/>
      <c r="U116" s="830"/>
      <c r="V116" s="830"/>
      <c r="W116" s="830"/>
      <c r="X116" s="830"/>
      <c r="Y116" s="830"/>
      <c r="Z116" s="830"/>
      <c r="AA116" s="830"/>
      <c r="AB116" s="830"/>
      <c r="AC116" s="830"/>
      <c r="AD116" s="830"/>
    </row>
    <row r="117" spans="1:30">
      <c r="A117" s="2584">
        <v>102</v>
      </c>
      <c r="B117" s="2580">
        <v>2744</v>
      </c>
      <c r="C117" s="2585" t="s">
        <v>3884</v>
      </c>
      <c r="D117" s="2586" t="s">
        <v>3885</v>
      </c>
      <c r="E117" s="2587"/>
      <c r="F117" s="2584">
        <v>426</v>
      </c>
      <c r="G117" s="2580" t="s">
        <v>3886</v>
      </c>
      <c r="H117" s="2585" t="s">
        <v>3887</v>
      </c>
      <c r="I117" s="2586" t="s">
        <v>3888</v>
      </c>
      <c r="J117" s="2587"/>
      <c r="K117" s="2584">
        <v>750</v>
      </c>
      <c r="L117" s="2580" t="s">
        <v>3889</v>
      </c>
      <c r="M117" s="2585" t="s">
        <v>3890</v>
      </c>
      <c r="N117" s="2586" t="s">
        <v>3891</v>
      </c>
      <c r="O117" s="2587"/>
      <c r="P117" s="2584">
        <v>1074</v>
      </c>
      <c r="Q117" s="2580" t="s">
        <v>3892</v>
      </c>
      <c r="R117" s="2585" t="s">
        <v>3893</v>
      </c>
      <c r="S117" s="2586" t="s">
        <v>3894</v>
      </c>
      <c r="T117" s="830"/>
      <c r="U117" s="830"/>
      <c r="V117" s="830"/>
      <c r="W117" s="830"/>
      <c r="X117" s="830"/>
      <c r="Y117" s="830"/>
      <c r="Z117" s="830"/>
      <c r="AA117" s="830"/>
      <c r="AB117" s="830"/>
      <c r="AC117" s="830"/>
      <c r="AD117" s="830"/>
    </row>
    <row r="118" spans="1:30">
      <c r="A118" s="2584">
        <v>103</v>
      </c>
      <c r="B118" s="2580">
        <v>2747</v>
      </c>
      <c r="C118" s="2585" t="s">
        <v>3895</v>
      </c>
      <c r="D118" s="2586" t="s">
        <v>3896</v>
      </c>
      <c r="E118" s="2587"/>
      <c r="F118" s="2584">
        <v>427</v>
      </c>
      <c r="G118" s="2580" t="s">
        <v>3897</v>
      </c>
      <c r="H118" s="2585" t="s">
        <v>3898</v>
      </c>
      <c r="I118" s="2586" t="s">
        <v>3899</v>
      </c>
      <c r="J118" s="2587"/>
      <c r="K118" s="2584">
        <v>751</v>
      </c>
      <c r="L118" s="2580" t="s">
        <v>3900</v>
      </c>
      <c r="M118" s="2585" t="s">
        <v>3901</v>
      </c>
      <c r="N118" s="2586" t="s">
        <v>3902</v>
      </c>
      <c r="O118" s="2587"/>
      <c r="P118" s="2584">
        <v>1075</v>
      </c>
      <c r="Q118" s="2580" t="s">
        <v>3903</v>
      </c>
      <c r="R118" s="2585" t="s">
        <v>3904</v>
      </c>
      <c r="S118" s="2586" t="s">
        <v>3905</v>
      </c>
      <c r="T118" s="830"/>
      <c r="U118" s="830"/>
      <c r="V118" s="830"/>
      <c r="W118" s="830"/>
      <c r="X118" s="830"/>
      <c r="Y118" s="830"/>
      <c r="Z118" s="830"/>
      <c r="AA118" s="830"/>
      <c r="AB118" s="830"/>
      <c r="AC118" s="830"/>
      <c r="AD118" s="830"/>
    </row>
    <row r="119" spans="1:30">
      <c r="A119" s="2584">
        <v>104</v>
      </c>
      <c r="B119" s="2580" t="s">
        <v>3906</v>
      </c>
      <c r="C119" s="2585" t="s">
        <v>3907</v>
      </c>
      <c r="D119" s="2586" t="s">
        <v>3908</v>
      </c>
      <c r="E119" s="2587"/>
      <c r="F119" s="2584">
        <v>428</v>
      </c>
      <c r="G119" s="2580" t="s">
        <v>3909</v>
      </c>
      <c r="H119" s="2585" t="s">
        <v>3910</v>
      </c>
      <c r="I119" s="2586" t="s">
        <v>3911</v>
      </c>
      <c r="J119" s="2587"/>
      <c r="K119" s="2584">
        <v>752</v>
      </c>
      <c r="L119" s="2580" t="s">
        <v>3912</v>
      </c>
      <c r="M119" s="2585" t="s">
        <v>3913</v>
      </c>
      <c r="N119" s="2586" t="s">
        <v>3914</v>
      </c>
      <c r="O119" s="2587"/>
      <c r="P119" s="2584">
        <v>1076</v>
      </c>
      <c r="Q119" s="2580" t="s">
        <v>3915</v>
      </c>
      <c r="R119" s="2585" t="s">
        <v>3916</v>
      </c>
      <c r="S119" s="2586" t="s">
        <v>3917</v>
      </c>
      <c r="T119" s="830"/>
      <c r="U119" s="830"/>
      <c r="V119" s="830"/>
      <c r="W119" s="830"/>
      <c r="X119" s="830"/>
      <c r="Y119" s="830"/>
      <c r="Z119" s="830"/>
      <c r="AA119" s="830"/>
      <c r="AB119" s="830"/>
      <c r="AC119" s="830"/>
      <c r="AD119" s="830"/>
    </row>
    <row r="120" spans="1:30">
      <c r="A120" s="2584">
        <v>105</v>
      </c>
      <c r="B120" s="2580">
        <v>2753</v>
      </c>
      <c r="C120" s="2585" t="s">
        <v>3918</v>
      </c>
      <c r="D120" s="2586" t="s">
        <v>3919</v>
      </c>
      <c r="E120" s="2587"/>
      <c r="F120" s="2584">
        <v>429</v>
      </c>
      <c r="G120" s="2580" t="s">
        <v>3920</v>
      </c>
      <c r="H120" s="2585" t="s">
        <v>3921</v>
      </c>
      <c r="I120" s="2586" t="s">
        <v>3922</v>
      </c>
      <c r="J120" s="2587"/>
      <c r="K120" s="2584">
        <v>753</v>
      </c>
      <c r="L120" s="2580" t="s">
        <v>3923</v>
      </c>
      <c r="M120" s="2585" t="s">
        <v>3924</v>
      </c>
      <c r="N120" s="2586" t="s">
        <v>3925</v>
      </c>
      <c r="O120" s="2587"/>
      <c r="P120" s="2584">
        <v>1077</v>
      </c>
      <c r="Q120" s="2580" t="s">
        <v>3926</v>
      </c>
      <c r="R120" s="2585" t="s">
        <v>3927</v>
      </c>
      <c r="S120" s="2586" t="s">
        <v>3928</v>
      </c>
      <c r="T120" s="830"/>
      <c r="U120" s="830"/>
      <c r="V120" s="830"/>
      <c r="W120" s="830"/>
      <c r="X120" s="830"/>
      <c r="Y120" s="830"/>
      <c r="Z120" s="830"/>
      <c r="AA120" s="830"/>
      <c r="AB120" s="830"/>
      <c r="AC120" s="830"/>
      <c r="AD120" s="830"/>
    </row>
    <row r="121" spans="1:30">
      <c r="A121" s="2584">
        <v>106</v>
      </c>
      <c r="B121" s="2580">
        <v>2754</v>
      </c>
      <c r="C121" s="2585" t="s">
        <v>3929</v>
      </c>
      <c r="D121" s="2586" t="s">
        <v>3930</v>
      </c>
      <c r="E121" s="2587"/>
      <c r="F121" s="2584">
        <v>430</v>
      </c>
      <c r="G121" s="2580" t="s">
        <v>3931</v>
      </c>
      <c r="H121" s="2585" t="s">
        <v>3932</v>
      </c>
      <c r="I121" s="2586" t="s">
        <v>3933</v>
      </c>
      <c r="J121" s="2587"/>
      <c r="K121" s="2584">
        <v>754</v>
      </c>
      <c r="L121" s="2580" t="s">
        <v>3934</v>
      </c>
      <c r="M121" s="2585" t="s">
        <v>3935</v>
      </c>
      <c r="N121" s="2586" t="s">
        <v>3936</v>
      </c>
      <c r="O121" s="2587"/>
      <c r="P121" s="2584">
        <v>1078</v>
      </c>
      <c r="Q121" s="2580" t="s">
        <v>3937</v>
      </c>
      <c r="R121" s="2585" t="s">
        <v>3938</v>
      </c>
      <c r="S121" s="2586" t="s">
        <v>3939</v>
      </c>
      <c r="T121" s="830"/>
      <c r="U121" s="830"/>
      <c r="V121" s="830"/>
      <c r="W121" s="830"/>
      <c r="X121" s="830"/>
      <c r="Y121" s="830"/>
      <c r="Z121" s="830"/>
      <c r="AA121" s="830"/>
      <c r="AB121" s="830"/>
      <c r="AC121" s="830"/>
      <c r="AD121" s="830"/>
    </row>
    <row r="122" spans="1:30">
      <c r="A122" s="2584">
        <v>107</v>
      </c>
      <c r="B122" s="2580">
        <v>2755</v>
      </c>
      <c r="C122" s="2585" t="s">
        <v>3940</v>
      </c>
      <c r="D122" s="2586" t="s">
        <v>3941</v>
      </c>
      <c r="E122" s="2587"/>
      <c r="F122" s="2584">
        <v>431</v>
      </c>
      <c r="G122" s="2580" t="s">
        <v>3942</v>
      </c>
      <c r="H122" s="2585" t="s">
        <v>3943</v>
      </c>
      <c r="I122" s="2586" t="s">
        <v>3944</v>
      </c>
      <c r="J122" s="2587"/>
      <c r="K122" s="2584">
        <v>755</v>
      </c>
      <c r="L122" s="2580" t="s">
        <v>3945</v>
      </c>
      <c r="M122" s="2585" t="s">
        <v>3946</v>
      </c>
      <c r="N122" s="2586" t="s">
        <v>3947</v>
      </c>
      <c r="O122" s="2587"/>
      <c r="P122" s="2584">
        <v>1079</v>
      </c>
      <c r="Q122" s="2580" t="s">
        <v>3948</v>
      </c>
      <c r="R122" s="2585" t="s">
        <v>3949</v>
      </c>
      <c r="S122" s="2586" t="s">
        <v>3950</v>
      </c>
      <c r="T122" s="830"/>
      <c r="U122" s="830"/>
      <c r="V122" s="830"/>
      <c r="W122" s="830"/>
      <c r="X122" s="830"/>
      <c r="Y122" s="830"/>
      <c r="Z122" s="830"/>
      <c r="AA122" s="830"/>
      <c r="AB122" s="830"/>
      <c r="AC122" s="830"/>
      <c r="AD122" s="830"/>
    </row>
    <row r="123" spans="1:30">
      <c r="A123" s="2584">
        <v>108</v>
      </c>
      <c r="B123" s="2580">
        <v>2757</v>
      </c>
      <c r="C123" s="2585" t="s">
        <v>3951</v>
      </c>
      <c r="D123" s="2586" t="s">
        <v>3952</v>
      </c>
      <c r="E123" s="2587"/>
      <c r="F123" s="2584">
        <v>432</v>
      </c>
      <c r="G123" s="2580" t="s">
        <v>3953</v>
      </c>
      <c r="H123" s="2585" t="s">
        <v>3954</v>
      </c>
      <c r="I123" s="2586" t="s">
        <v>3955</v>
      </c>
      <c r="J123" s="2587"/>
      <c r="K123" s="2584">
        <v>756</v>
      </c>
      <c r="L123" s="2580" t="s">
        <v>3956</v>
      </c>
      <c r="M123" s="2585" t="s">
        <v>3957</v>
      </c>
      <c r="N123" s="2586" t="s">
        <v>3958</v>
      </c>
      <c r="O123" s="2587"/>
      <c r="P123" s="2584">
        <v>1080</v>
      </c>
      <c r="Q123" s="2580" t="s">
        <v>3959</v>
      </c>
      <c r="R123" s="2585" t="s">
        <v>3960</v>
      </c>
      <c r="S123" s="2586" t="s">
        <v>3961</v>
      </c>
      <c r="T123" s="830"/>
      <c r="U123" s="830"/>
      <c r="V123" s="830"/>
      <c r="W123" s="830"/>
      <c r="X123" s="830"/>
      <c r="Y123" s="830"/>
      <c r="Z123" s="830"/>
      <c r="AA123" s="830"/>
      <c r="AB123" s="830"/>
      <c r="AC123" s="830"/>
      <c r="AD123" s="830"/>
    </row>
    <row r="124" spans="1:30">
      <c r="A124" s="2584">
        <v>109</v>
      </c>
      <c r="B124" s="2580">
        <v>2763</v>
      </c>
      <c r="C124" s="2585" t="s">
        <v>3962</v>
      </c>
      <c r="D124" s="2586" t="s">
        <v>3963</v>
      </c>
      <c r="E124" s="2587"/>
      <c r="F124" s="2584">
        <v>433</v>
      </c>
      <c r="G124" s="2580" t="s">
        <v>3964</v>
      </c>
      <c r="H124" s="2585" t="s">
        <v>3965</v>
      </c>
      <c r="I124" s="2586" t="s">
        <v>3966</v>
      </c>
      <c r="J124" s="2587"/>
      <c r="K124" s="2584">
        <v>757</v>
      </c>
      <c r="L124" s="2580" t="s">
        <v>3967</v>
      </c>
      <c r="M124" s="2585" t="s">
        <v>3968</v>
      </c>
      <c r="N124" s="2586" t="s">
        <v>3969</v>
      </c>
      <c r="O124" s="2587"/>
      <c r="P124" s="2584">
        <v>1081</v>
      </c>
      <c r="Q124" s="2580" t="s">
        <v>3970</v>
      </c>
      <c r="R124" s="2585" t="s">
        <v>3971</v>
      </c>
      <c r="S124" s="2586" t="s">
        <v>3972</v>
      </c>
      <c r="T124" s="830"/>
      <c r="U124" s="830"/>
      <c r="V124" s="830"/>
      <c r="W124" s="830"/>
      <c r="X124" s="830"/>
      <c r="Y124" s="830"/>
      <c r="Z124" s="830"/>
      <c r="AA124" s="830"/>
      <c r="AB124" s="830"/>
      <c r="AC124" s="830"/>
      <c r="AD124" s="830"/>
    </row>
    <row r="125" spans="1:30">
      <c r="A125" s="2584">
        <v>110</v>
      </c>
      <c r="B125" s="2580">
        <v>2764</v>
      </c>
      <c r="C125" s="2585" t="s">
        <v>3973</v>
      </c>
      <c r="D125" s="2586" t="s">
        <v>3974</v>
      </c>
      <c r="E125" s="2587"/>
      <c r="F125" s="2584">
        <v>434</v>
      </c>
      <c r="G125" s="2580" t="s">
        <v>3975</v>
      </c>
      <c r="H125" s="2585" t="s">
        <v>3976</v>
      </c>
      <c r="I125" s="2586" t="s">
        <v>3977</v>
      </c>
      <c r="J125" s="2587"/>
      <c r="K125" s="2584">
        <v>758</v>
      </c>
      <c r="L125" s="2580" t="s">
        <v>3978</v>
      </c>
      <c r="M125" s="2585" t="s">
        <v>3979</v>
      </c>
      <c r="N125" s="2586" t="s">
        <v>3980</v>
      </c>
      <c r="O125" s="2587"/>
      <c r="P125" s="2584">
        <v>1082</v>
      </c>
      <c r="Q125" s="2580" t="s">
        <v>3981</v>
      </c>
      <c r="R125" s="2585" t="s">
        <v>3982</v>
      </c>
      <c r="S125" s="2586" t="s">
        <v>3983</v>
      </c>
      <c r="T125" s="830"/>
      <c r="U125" s="830"/>
      <c r="V125" s="830"/>
      <c r="W125" s="830"/>
      <c r="X125" s="830"/>
      <c r="Y125" s="830"/>
      <c r="Z125" s="830"/>
      <c r="AA125" s="830"/>
      <c r="AB125" s="830"/>
      <c r="AC125" s="830"/>
      <c r="AD125" s="830"/>
    </row>
    <row r="126" spans="1:30">
      <c r="A126" s="2584">
        <v>111</v>
      </c>
      <c r="B126" s="2580">
        <v>2705</v>
      </c>
      <c r="C126" s="2585" t="s">
        <v>3984</v>
      </c>
      <c r="D126" s="2586" t="s">
        <v>3985</v>
      </c>
      <c r="E126" s="2587"/>
      <c r="F126" s="2584">
        <v>435</v>
      </c>
      <c r="G126" s="2580" t="s">
        <v>3986</v>
      </c>
      <c r="H126" s="2585" t="s">
        <v>3987</v>
      </c>
      <c r="I126" s="2586" t="s">
        <v>3988</v>
      </c>
      <c r="J126" s="2587"/>
      <c r="K126" s="2584">
        <v>759</v>
      </c>
      <c r="L126" s="2580" t="s">
        <v>3989</v>
      </c>
      <c r="M126" s="2585" t="s">
        <v>3990</v>
      </c>
      <c r="N126" s="2586" t="s">
        <v>2620</v>
      </c>
      <c r="O126" s="2587"/>
      <c r="P126" s="2584">
        <v>1083</v>
      </c>
      <c r="Q126" s="2580" t="s">
        <v>3991</v>
      </c>
      <c r="R126" s="2585" t="s">
        <v>3992</v>
      </c>
      <c r="S126" s="2586" t="s">
        <v>3993</v>
      </c>
      <c r="T126" s="830"/>
      <c r="U126" s="830"/>
      <c r="V126" s="830"/>
      <c r="W126" s="830"/>
      <c r="X126" s="830"/>
      <c r="Y126" s="830"/>
      <c r="Z126" s="830"/>
      <c r="AA126" s="830"/>
      <c r="AB126" s="830"/>
      <c r="AC126" s="830"/>
      <c r="AD126" s="830"/>
    </row>
    <row r="127" spans="1:30">
      <c r="A127" s="2584">
        <v>112</v>
      </c>
      <c r="B127" s="2580" t="s">
        <v>3994</v>
      </c>
      <c r="C127" s="2585" t="s">
        <v>3995</v>
      </c>
      <c r="D127" s="2586" t="s">
        <v>3996</v>
      </c>
      <c r="E127" s="2587"/>
      <c r="F127" s="2584">
        <v>436</v>
      </c>
      <c r="G127" s="2580" t="s">
        <v>3997</v>
      </c>
      <c r="H127" s="2585" t="s">
        <v>3998</v>
      </c>
      <c r="I127" s="2586" t="s">
        <v>3999</v>
      </c>
      <c r="J127" s="2587"/>
      <c r="K127" s="2584">
        <v>760</v>
      </c>
      <c r="L127" s="2580" t="s">
        <v>4000</v>
      </c>
      <c r="M127" s="2585" t="s">
        <v>4001</v>
      </c>
      <c r="N127" s="2586" t="s">
        <v>4002</v>
      </c>
      <c r="O127" s="2587"/>
      <c r="P127" s="2584">
        <v>1084</v>
      </c>
      <c r="Q127" s="2580" t="s">
        <v>4003</v>
      </c>
      <c r="R127" s="2585" t="s">
        <v>4004</v>
      </c>
      <c r="S127" s="2586" t="s">
        <v>4005</v>
      </c>
      <c r="T127" s="830"/>
      <c r="U127" s="830"/>
      <c r="V127" s="830"/>
      <c r="W127" s="830"/>
      <c r="X127" s="830"/>
      <c r="Y127" s="830"/>
      <c r="Z127" s="830"/>
      <c r="AA127" s="830"/>
      <c r="AB127" s="830"/>
      <c r="AC127" s="830"/>
      <c r="AD127" s="830"/>
    </row>
    <row r="128" spans="1:30">
      <c r="A128" s="2584">
        <v>113</v>
      </c>
      <c r="B128" s="2580" t="s">
        <v>4006</v>
      </c>
      <c r="C128" s="2585" t="s">
        <v>4007</v>
      </c>
      <c r="D128" s="2586" t="s">
        <v>4008</v>
      </c>
      <c r="E128" s="2587"/>
      <c r="F128" s="2584">
        <v>437</v>
      </c>
      <c r="G128" s="2580" t="s">
        <v>4009</v>
      </c>
      <c r="H128" s="2585" t="s">
        <v>4010</v>
      </c>
      <c r="I128" s="2586" t="s">
        <v>4011</v>
      </c>
      <c r="J128" s="2587"/>
      <c r="K128" s="2584">
        <v>761</v>
      </c>
      <c r="L128" s="2580" t="s">
        <v>4012</v>
      </c>
      <c r="M128" s="2585" t="s">
        <v>4013</v>
      </c>
      <c r="N128" s="2586" t="s">
        <v>4014</v>
      </c>
      <c r="O128" s="2587"/>
      <c r="P128" s="2584">
        <v>1085</v>
      </c>
      <c r="Q128" s="2580" t="s">
        <v>4015</v>
      </c>
      <c r="R128" s="2585" t="s">
        <v>4016</v>
      </c>
      <c r="S128" s="2586" t="s">
        <v>4017</v>
      </c>
      <c r="T128" s="830"/>
      <c r="U128" s="830"/>
      <c r="V128" s="830"/>
      <c r="W128" s="830"/>
      <c r="X128" s="830"/>
      <c r="Y128" s="830"/>
      <c r="Z128" s="830"/>
      <c r="AA128" s="830"/>
      <c r="AB128" s="830"/>
      <c r="AC128" s="830"/>
      <c r="AD128" s="830"/>
    </row>
    <row r="129" spans="1:30">
      <c r="A129" s="2584">
        <v>114</v>
      </c>
      <c r="B129" s="2580">
        <v>2728</v>
      </c>
      <c r="C129" s="2585" t="s">
        <v>4018</v>
      </c>
      <c r="D129" s="2586" t="s">
        <v>4019</v>
      </c>
      <c r="E129" s="2587"/>
      <c r="F129" s="2584">
        <v>438</v>
      </c>
      <c r="G129" s="2580" t="s">
        <v>4020</v>
      </c>
      <c r="H129" s="2585" t="s">
        <v>4021</v>
      </c>
      <c r="I129" s="2586" t="s">
        <v>4022</v>
      </c>
      <c r="J129" s="2587"/>
      <c r="K129" s="2584">
        <v>762</v>
      </c>
      <c r="L129" s="2580" t="s">
        <v>4023</v>
      </c>
      <c r="M129" s="2585" t="s">
        <v>4024</v>
      </c>
      <c r="N129" s="2586" t="s">
        <v>4025</v>
      </c>
      <c r="O129" s="2587"/>
      <c r="P129" s="2584">
        <v>1086</v>
      </c>
      <c r="Q129" s="2580" t="s">
        <v>4026</v>
      </c>
      <c r="R129" s="2585" t="s">
        <v>4027</v>
      </c>
      <c r="S129" s="2586" t="s">
        <v>4028</v>
      </c>
      <c r="T129" s="830"/>
      <c r="U129" s="830"/>
      <c r="V129" s="830"/>
      <c r="W129" s="830"/>
      <c r="X129" s="830"/>
      <c r="Y129" s="830"/>
      <c r="Z129" s="830"/>
      <c r="AA129" s="830"/>
      <c r="AB129" s="830"/>
      <c r="AC129" s="830"/>
      <c r="AD129" s="830"/>
    </row>
    <row r="130" spans="1:30">
      <c r="A130" s="2584">
        <v>115</v>
      </c>
      <c r="B130" s="2580" t="s">
        <v>4029</v>
      </c>
      <c r="C130" s="2585" t="s">
        <v>4030</v>
      </c>
      <c r="D130" s="2586" t="s">
        <v>4031</v>
      </c>
      <c r="E130" s="2587"/>
      <c r="F130" s="2584">
        <v>439</v>
      </c>
      <c r="G130" s="2580" t="s">
        <v>4032</v>
      </c>
      <c r="H130" s="2585" t="s">
        <v>4033</v>
      </c>
      <c r="I130" s="2586" t="s">
        <v>4034</v>
      </c>
      <c r="J130" s="2587"/>
      <c r="K130" s="2584">
        <v>763</v>
      </c>
      <c r="L130" s="2580" t="s">
        <v>4035</v>
      </c>
      <c r="M130" s="2585" t="s">
        <v>4036</v>
      </c>
      <c r="N130" s="2586" t="s">
        <v>4037</v>
      </c>
      <c r="O130" s="2587"/>
      <c r="P130" s="2584">
        <v>1087</v>
      </c>
      <c r="Q130" s="2580" t="s">
        <v>4038</v>
      </c>
      <c r="R130" s="2585" t="s">
        <v>4039</v>
      </c>
      <c r="S130" s="2586" t="s">
        <v>4040</v>
      </c>
      <c r="T130" s="830"/>
      <c r="U130" s="830"/>
      <c r="V130" s="830"/>
      <c r="W130" s="830"/>
      <c r="X130" s="830"/>
      <c r="Y130" s="830"/>
      <c r="Z130" s="830"/>
      <c r="AA130" s="830"/>
      <c r="AB130" s="830"/>
      <c r="AC130" s="830"/>
      <c r="AD130" s="830"/>
    </row>
    <row r="131" spans="1:30">
      <c r="A131" s="2584">
        <v>116</v>
      </c>
      <c r="B131" s="2580">
        <v>2614</v>
      </c>
      <c r="C131" s="2585" t="s">
        <v>4041</v>
      </c>
      <c r="D131" s="2586" t="s">
        <v>4042</v>
      </c>
      <c r="E131" s="2587"/>
      <c r="F131" s="2584">
        <v>440</v>
      </c>
      <c r="G131" s="2580" t="s">
        <v>4043</v>
      </c>
      <c r="H131" s="2585" t="s">
        <v>4044</v>
      </c>
      <c r="I131" s="2586" t="s">
        <v>4045</v>
      </c>
      <c r="J131" s="2587"/>
      <c r="K131" s="2584">
        <v>764</v>
      </c>
      <c r="L131" s="2580" t="s">
        <v>4046</v>
      </c>
      <c r="M131" s="2585" t="s">
        <v>4047</v>
      </c>
      <c r="N131" s="2586" t="s">
        <v>4048</v>
      </c>
      <c r="O131" s="2587"/>
      <c r="P131" s="2584">
        <v>1088</v>
      </c>
      <c r="Q131" s="2580" t="s">
        <v>4049</v>
      </c>
      <c r="R131" s="2585" t="s">
        <v>4050</v>
      </c>
      <c r="S131" s="2586" t="s">
        <v>4051</v>
      </c>
      <c r="T131" s="830"/>
      <c r="U131" s="830"/>
      <c r="V131" s="830"/>
      <c r="W131" s="830"/>
      <c r="X131" s="830"/>
      <c r="Y131" s="830"/>
      <c r="Z131" s="830"/>
      <c r="AA131" s="830"/>
      <c r="AB131" s="830"/>
      <c r="AC131" s="830"/>
      <c r="AD131" s="830"/>
    </row>
    <row r="132" spans="1:30">
      <c r="A132" s="2584">
        <v>117</v>
      </c>
      <c r="B132" s="2580">
        <v>2615</v>
      </c>
      <c r="C132" s="2585" t="s">
        <v>4052</v>
      </c>
      <c r="D132" s="2586" t="s">
        <v>4053</v>
      </c>
      <c r="E132" s="2587"/>
      <c r="F132" s="2584">
        <v>441</v>
      </c>
      <c r="G132" s="2580" t="s">
        <v>4054</v>
      </c>
      <c r="H132" s="2585" t="s">
        <v>4055</v>
      </c>
      <c r="I132" s="2586" t="s">
        <v>4056</v>
      </c>
      <c r="J132" s="2587"/>
      <c r="K132" s="2584">
        <v>765</v>
      </c>
      <c r="L132" s="2580" t="s">
        <v>4057</v>
      </c>
      <c r="M132" s="2585" t="s">
        <v>4058</v>
      </c>
      <c r="N132" s="2586" t="s">
        <v>4059</v>
      </c>
      <c r="O132" s="2587"/>
      <c r="P132" s="2584">
        <v>1089</v>
      </c>
      <c r="Q132" s="2580" t="s">
        <v>4060</v>
      </c>
      <c r="R132" s="2585" t="s">
        <v>4061</v>
      </c>
      <c r="S132" s="2586" t="s">
        <v>4062</v>
      </c>
      <c r="T132" s="830"/>
      <c r="U132" s="830"/>
      <c r="V132" s="830"/>
      <c r="W132" s="830"/>
      <c r="X132" s="830"/>
      <c r="Y132" s="830"/>
      <c r="Z132" s="830"/>
      <c r="AA132" s="830"/>
      <c r="AB132" s="830"/>
      <c r="AC132" s="830"/>
      <c r="AD132" s="830"/>
    </row>
    <row r="133" spans="1:30">
      <c r="A133" s="2584">
        <v>118</v>
      </c>
      <c r="B133" s="2580" t="s">
        <v>4063</v>
      </c>
      <c r="C133" s="2585" t="s">
        <v>4064</v>
      </c>
      <c r="D133" s="2586" t="s">
        <v>4065</v>
      </c>
      <c r="E133" s="2587"/>
      <c r="F133" s="2584">
        <v>442</v>
      </c>
      <c r="G133" s="2580" t="s">
        <v>4066</v>
      </c>
      <c r="H133" s="2585" t="s">
        <v>4067</v>
      </c>
      <c r="I133" s="2586" t="s">
        <v>4068</v>
      </c>
      <c r="J133" s="2587"/>
      <c r="K133" s="2584">
        <v>766</v>
      </c>
      <c r="L133" s="2580" t="s">
        <v>4069</v>
      </c>
      <c r="M133" s="2585" t="s">
        <v>4070</v>
      </c>
      <c r="N133" s="2586" t="s">
        <v>4071</v>
      </c>
      <c r="O133" s="2587"/>
      <c r="P133" s="2584">
        <v>1090</v>
      </c>
      <c r="Q133" s="2580" t="s">
        <v>4072</v>
      </c>
      <c r="R133" s="2585" t="s">
        <v>4073</v>
      </c>
      <c r="S133" s="2586" t="s">
        <v>4074</v>
      </c>
      <c r="T133" s="830"/>
      <c r="U133" s="830"/>
      <c r="V133" s="830"/>
      <c r="W133" s="830"/>
      <c r="X133" s="830"/>
      <c r="Y133" s="830"/>
      <c r="Z133" s="830"/>
      <c r="AA133" s="830"/>
      <c r="AB133" s="830"/>
      <c r="AC133" s="830"/>
      <c r="AD133" s="830"/>
    </row>
    <row r="134" spans="1:30">
      <c r="A134" s="2584">
        <v>119</v>
      </c>
      <c r="B134" s="2580" t="s">
        <v>4075</v>
      </c>
      <c r="C134" s="2585" t="s">
        <v>4076</v>
      </c>
      <c r="D134" s="2586" t="s">
        <v>4077</v>
      </c>
      <c r="E134" s="2587"/>
      <c r="F134" s="2584">
        <v>443</v>
      </c>
      <c r="G134" s="2580" t="s">
        <v>4078</v>
      </c>
      <c r="H134" s="2585" t="s">
        <v>4079</v>
      </c>
      <c r="I134" s="2586" t="s">
        <v>4080</v>
      </c>
      <c r="J134" s="2587"/>
      <c r="K134" s="2584">
        <v>767</v>
      </c>
      <c r="L134" s="2580" t="s">
        <v>4081</v>
      </c>
      <c r="M134" s="2585" t="s">
        <v>4082</v>
      </c>
      <c r="N134" s="2586" t="s">
        <v>4083</v>
      </c>
      <c r="O134" s="2587"/>
      <c r="P134" s="2584">
        <v>1091</v>
      </c>
      <c r="Q134" s="2580" t="s">
        <v>4084</v>
      </c>
      <c r="R134" s="2585" t="s">
        <v>4085</v>
      </c>
      <c r="S134" s="2586" t="s">
        <v>4086</v>
      </c>
      <c r="T134" s="830"/>
      <c r="U134" s="830"/>
      <c r="V134" s="830"/>
      <c r="W134" s="830"/>
      <c r="X134" s="830"/>
      <c r="Y134" s="830"/>
      <c r="Z134" s="830"/>
      <c r="AA134" s="830"/>
      <c r="AB134" s="830"/>
      <c r="AC134" s="830"/>
      <c r="AD134" s="830"/>
    </row>
    <row r="135" spans="1:30">
      <c r="A135" s="2584">
        <v>120</v>
      </c>
      <c r="B135" s="2580" t="s">
        <v>4087</v>
      </c>
      <c r="C135" s="2585" t="s">
        <v>4088</v>
      </c>
      <c r="D135" s="2586" t="s">
        <v>4089</v>
      </c>
      <c r="E135" s="2587"/>
      <c r="F135" s="2584">
        <v>444</v>
      </c>
      <c r="G135" s="2580" t="s">
        <v>4090</v>
      </c>
      <c r="H135" s="2585" t="s">
        <v>4091</v>
      </c>
      <c r="I135" s="2586" t="s">
        <v>1668</v>
      </c>
      <c r="J135" s="2587"/>
      <c r="K135" s="2584">
        <v>768</v>
      </c>
      <c r="L135" s="2580" t="s">
        <v>4092</v>
      </c>
      <c r="M135" s="2585" t="s">
        <v>4093</v>
      </c>
      <c r="N135" s="2586" t="s">
        <v>4094</v>
      </c>
      <c r="O135" s="2587"/>
      <c r="P135" s="2584">
        <v>1092</v>
      </c>
      <c r="Q135" s="2580" t="s">
        <v>4095</v>
      </c>
      <c r="R135" s="2585" t="s">
        <v>4096</v>
      </c>
      <c r="S135" s="2586" t="s">
        <v>4097</v>
      </c>
      <c r="T135" s="830"/>
      <c r="U135" s="830"/>
      <c r="V135" s="830"/>
      <c r="W135" s="830"/>
      <c r="X135" s="830"/>
      <c r="Y135" s="830"/>
      <c r="Z135" s="830"/>
      <c r="AA135" s="830"/>
      <c r="AB135" s="830"/>
      <c r="AC135" s="830"/>
      <c r="AD135" s="830"/>
    </row>
    <row r="136" spans="1:30">
      <c r="A136" s="2584">
        <v>121</v>
      </c>
      <c r="B136" s="2580" t="s">
        <v>4098</v>
      </c>
      <c r="C136" s="2585" t="s">
        <v>4099</v>
      </c>
      <c r="D136" s="2586" t="s">
        <v>4100</v>
      </c>
      <c r="E136" s="2587"/>
      <c r="F136" s="2584">
        <v>445</v>
      </c>
      <c r="G136" s="2580" t="s">
        <v>4101</v>
      </c>
      <c r="H136" s="2585" t="s">
        <v>4102</v>
      </c>
      <c r="I136" s="2586" t="s">
        <v>4103</v>
      </c>
      <c r="J136" s="2587"/>
      <c r="K136" s="2584">
        <v>769</v>
      </c>
      <c r="L136" s="2580" t="s">
        <v>4104</v>
      </c>
      <c r="M136" s="2585" t="s">
        <v>4105</v>
      </c>
      <c r="N136" s="2586" t="s">
        <v>4106</v>
      </c>
      <c r="O136" s="2587"/>
      <c r="P136" s="2584">
        <v>1093</v>
      </c>
      <c r="Q136" s="2580" t="s">
        <v>4107</v>
      </c>
      <c r="R136" s="2585" t="s">
        <v>4108</v>
      </c>
      <c r="S136" s="2586" t="s">
        <v>4109</v>
      </c>
      <c r="T136" s="830"/>
      <c r="U136" s="830"/>
      <c r="V136" s="830"/>
      <c r="W136" s="830"/>
      <c r="X136" s="830"/>
      <c r="Y136" s="830"/>
      <c r="Z136" s="830"/>
      <c r="AA136" s="830"/>
      <c r="AB136" s="830"/>
      <c r="AC136" s="830"/>
      <c r="AD136" s="830"/>
    </row>
    <row r="137" spans="1:30">
      <c r="A137" s="2584">
        <v>122</v>
      </c>
      <c r="B137" s="2580" t="s">
        <v>4110</v>
      </c>
      <c r="C137" s="2585" t="s">
        <v>4111</v>
      </c>
      <c r="D137" s="2586" t="s">
        <v>4112</v>
      </c>
      <c r="E137" s="2587"/>
      <c r="F137" s="2584">
        <v>446</v>
      </c>
      <c r="G137" s="2580" t="s">
        <v>4113</v>
      </c>
      <c r="H137" s="2585" t="s">
        <v>4114</v>
      </c>
      <c r="I137" s="2586" t="s">
        <v>4115</v>
      </c>
      <c r="J137" s="2587"/>
      <c r="K137" s="2584">
        <v>770</v>
      </c>
      <c r="L137" s="2580" t="s">
        <v>4116</v>
      </c>
      <c r="M137" s="2585" t="s">
        <v>4117</v>
      </c>
      <c r="N137" s="2586" t="s">
        <v>4118</v>
      </c>
      <c r="O137" s="2587"/>
      <c r="P137" s="2584">
        <v>1094</v>
      </c>
      <c r="Q137" s="2580" t="s">
        <v>4119</v>
      </c>
      <c r="R137" s="2585" t="s">
        <v>4120</v>
      </c>
      <c r="S137" s="2586" t="s">
        <v>4121</v>
      </c>
      <c r="T137" s="830"/>
      <c r="U137" s="830"/>
      <c r="V137" s="830"/>
      <c r="W137" s="830"/>
      <c r="X137" s="830"/>
      <c r="Y137" s="830"/>
      <c r="Z137" s="830"/>
      <c r="AA137" s="830"/>
      <c r="AB137" s="830"/>
      <c r="AC137" s="830"/>
      <c r="AD137" s="830"/>
    </row>
    <row r="138" spans="1:30">
      <c r="A138" s="2584">
        <v>123</v>
      </c>
      <c r="B138" s="2580" t="s">
        <v>4122</v>
      </c>
      <c r="C138" s="2585" t="s">
        <v>4123</v>
      </c>
      <c r="D138" s="2586" t="s">
        <v>4124</v>
      </c>
      <c r="E138" s="2587"/>
      <c r="F138" s="2584">
        <v>447</v>
      </c>
      <c r="G138" s="2580" t="s">
        <v>4125</v>
      </c>
      <c r="H138" s="2585" t="s">
        <v>4126</v>
      </c>
      <c r="I138" s="2586" t="s">
        <v>4127</v>
      </c>
      <c r="J138" s="2587"/>
      <c r="K138" s="2584">
        <v>771</v>
      </c>
      <c r="L138" s="2580" t="s">
        <v>4128</v>
      </c>
      <c r="M138" s="2585" t="s">
        <v>4129</v>
      </c>
      <c r="N138" s="2586" t="s">
        <v>4130</v>
      </c>
      <c r="O138" s="2587"/>
      <c r="P138" s="2584">
        <v>1095</v>
      </c>
      <c r="Q138" s="2580" t="s">
        <v>4131</v>
      </c>
      <c r="R138" s="2585" t="s">
        <v>4132</v>
      </c>
      <c r="S138" s="2586" t="s">
        <v>4133</v>
      </c>
      <c r="T138" s="830"/>
      <c r="U138" s="830"/>
      <c r="V138" s="830"/>
      <c r="W138" s="830"/>
      <c r="X138" s="830"/>
      <c r="Y138" s="830"/>
      <c r="Z138" s="830"/>
      <c r="AA138" s="830"/>
      <c r="AB138" s="830"/>
      <c r="AC138" s="830"/>
      <c r="AD138" s="830"/>
    </row>
    <row r="139" spans="1:30">
      <c r="A139" s="2584">
        <v>124</v>
      </c>
      <c r="B139" s="2580" t="s">
        <v>4134</v>
      </c>
      <c r="C139" s="2585" t="s">
        <v>4135</v>
      </c>
      <c r="D139" s="2586" t="s">
        <v>4136</v>
      </c>
      <c r="E139" s="2587"/>
      <c r="F139" s="2584">
        <v>448</v>
      </c>
      <c r="G139" s="2580" t="s">
        <v>4137</v>
      </c>
      <c r="H139" s="2585" t="s">
        <v>4138</v>
      </c>
      <c r="I139" s="2586" t="s">
        <v>4139</v>
      </c>
      <c r="J139" s="2587"/>
      <c r="K139" s="2584">
        <v>772</v>
      </c>
      <c r="L139" s="2580" t="s">
        <v>4140</v>
      </c>
      <c r="M139" s="2585" t="s">
        <v>4141</v>
      </c>
      <c r="N139" s="2586" t="s">
        <v>4142</v>
      </c>
      <c r="O139" s="2587"/>
      <c r="P139" s="2584">
        <v>1096</v>
      </c>
      <c r="Q139" s="2580" t="s">
        <v>4143</v>
      </c>
      <c r="R139" s="2585" t="s">
        <v>4144</v>
      </c>
      <c r="S139" s="2586" t="s">
        <v>4145</v>
      </c>
      <c r="T139" s="830"/>
      <c r="U139" s="830"/>
      <c r="V139" s="830"/>
      <c r="W139" s="830"/>
      <c r="X139" s="830"/>
      <c r="Y139" s="830"/>
      <c r="Z139" s="830"/>
      <c r="AA139" s="830"/>
      <c r="AB139" s="830"/>
      <c r="AC139" s="830"/>
      <c r="AD139" s="830"/>
    </row>
    <row r="140" spans="1:30">
      <c r="A140" s="2584">
        <v>125</v>
      </c>
      <c r="B140" s="2580" t="s">
        <v>4146</v>
      </c>
      <c r="C140" s="2585" t="s">
        <v>4147</v>
      </c>
      <c r="D140" s="2586" t="s">
        <v>4148</v>
      </c>
      <c r="E140" s="2587"/>
      <c r="F140" s="2584">
        <v>449</v>
      </c>
      <c r="G140" s="2580" t="s">
        <v>4149</v>
      </c>
      <c r="H140" s="2585" t="s">
        <v>4150</v>
      </c>
      <c r="I140" s="2586" t="s">
        <v>4151</v>
      </c>
      <c r="J140" s="2587"/>
      <c r="K140" s="2584">
        <v>773</v>
      </c>
      <c r="L140" s="2580" t="s">
        <v>4152</v>
      </c>
      <c r="M140" s="2585" t="s">
        <v>4153</v>
      </c>
      <c r="N140" s="2586" t="s">
        <v>4154</v>
      </c>
      <c r="O140" s="2587"/>
      <c r="P140" s="2584">
        <v>1097</v>
      </c>
      <c r="Q140" s="2580" t="s">
        <v>4155</v>
      </c>
      <c r="R140" s="2585" t="s">
        <v>4156</v>
      </c>
      <c r="S140" s="2586" t="s">
        <v>4157</v>
      </c>
      <c r="T140" s="830"/>
      <c r="U140" s="830"/>
      <c r="V140" s="830"/>
      <c r="W140" s="830"/>
      <c r="X140" s="830"/>
      <c r="Y140" s="830"/>
      <c r="Z140" s="830"/>
      <c r="AA140" s="830"/>
      <c r="AB140" s="830"/>
      <c r="AC140" s="830"/>
      <c r="AD140" s="830"/>
    </row>
    <row r="141" spans="1:30">
      <c r="A141" s="2584">
        <v>126</v>
      </c>
      <c r="B141" s="2580">
        <v>2618</v>
      </c>
      <c r="C141" s="2585" t="s">
        <v>4158</v>
      </c>
      <c r="D141" s="2586" t="s">
        <v>4159</v>
      </c>
      <c r="E141" s="2587"/>
      <c r="F141" s="2584">
        <v>450</v>
      </c>
      <c r="G141" s="2580" t="s">
        <v>4160</v>
      </c>
      <c r="H141" s="2585" t="s">
        <v>4161</v>
      </c>
      <c r="I141" s="2586" t="s">
        <v>4162</v>
      </c>
      <c r="J141" s="2587"/>
      <c r="K141" s="2584">
        <v>774</v>
      </c>
      <c r="L141" s="2580" t="s">
        <v>4163</v>
      </c>
      <c r="M141" s="2585" t="s">
        <v>4164</v>
      </c>
      <c r="N141" s="2586" t="s">
        <v>4165</v>
      </c>
      <c r="O141" s="2587"/>
      <c r="P141" s="2584">
        <v>1098</v>
      </c>
      <c r="Q141" s="2580" t="s">
        <v>4166</v>
      </c>
      <c r="R141" s="2585" t="s">
        <v>4167</v>
      </c>
      <c r="S141" s="2586" t="s">
        <v>4168</v>
      </c>
      <c r="T141" s="830"/>
      <c r="U141" s="830"/>
      <c r="V141" s="830"/>
      <c r="W141" s="830"/>
      <c r="X141" s="830"/>
      <c r="Y141" s="830"/>
      <c r="Z141" s="830"/>
      <c r="AA141" s="830"/>
      <c r="AB141" s="830"/>
      <c r="AC141" s="830"/>
      <c r="AD141" s="830"/>
    </row>
    <row r="142" spans="1:30">
      <c r="A142" s="2584">
        <v>127</v>
      </c>
      <c r="B142" s="2580" t="s">
        <v>4169</v>
      </c>
      <c r="C142" s="2585" t="s">
        <v>4170</v>
      </c>
      <c r="D142" s="2586" t="s">
        <v>4171</v>
      </c>
      <c r="E142" s="2587"/>
      <c r="F142" s="2584">
        <v>451</v>
      </c>
      <c r="G142" s="2580" t="s">
        <v>4172</v>
      </c>
      <c r="H142" s="2585" t="s">
        <v>4173</v>
      </c>
      <c r="I142" s="2586" t="s">
        <v>4174</v>
      </c>
      <c r="J142" s="2587"/>
      <c r="K142" s="2584">
        <v>775</v>
      </c>
      <c r="L142" s="2580" t="s">
        <v>4175</v>
      </c>
      <c r="M142" s="2585" t="s">
        <v>4176</v>
      </c>
      <c r="N142" s="2586" t="s">
        <v>4177</v>
      </c>
      <c r="O142" s="2587"/>
      <c r="P142" s="2584">
        <v>1099</v>
      </c>
      <c r="Q142" s="2580" t="s">
        <v>4178</v>
      </c>
      <c r="R142" s="2585" t="s">
        <v>4179</v>
      </c>
      <c r="S142" s="2586" t="s">
        <v>4180</v>
      </c>
      <c r="T142" s="830"/>
      <c r="U142" s="830"/>
      <c r="V142" s="830"/>
      <c r="W142" s="830"/>
      <c r="X142" s="830"/>
      <c r="Y142" s="830"/>
      <c r="Z142" s="830"/>
      <c r="AA142" s="830"/>
      <c r="AB142" s="830"/>
      <c r="AC142" s="830"/>
      <c r="AD142" s="830"/>
    </row>
    <row r="143" spans="1:30">
      <c r="A143" s="2584">
        <v>128</v>
      </c>
      <c r="B143" s="2580" t="s">
        <v>4181</v>
      </c>
      <c r="C143" s="2585" t="s">
        <v>4182</v>
      </c>
      <c r="D143" s="2586" t="s">
        <v>4183</v>
      </c>
      <c r="E143" s="2587"/>
      <c r="F143" s="2584">
        <v>452</v>
      </c>
      <c r="G143" s="2580" t="s">
        <v>4184</v>
      </c>
      <c r="H143" s="2585" t="s">
        <v>4185</v>
      </c>
      <c r="I143" s="2586" t="s">
        <v>4186</v>
      </c>
      <c r="J143" s="2587"/>
      <c r="K143" s="2584">
        <v>776</v>
      </c>
      <c r="L143" s="2580" t="s">
        <v>4187</v>
      </c>
      <c r="M143" s="2585" t="s">
        <v>4188</v>
      </c>
      <c r="N143" s="2586" t="s">
        <v>4189</v>
      </c>
      <c r="O143" s="2587"/>
      <c r="P143" s="2584">
        <v>1100</v>
      </c>
      <c r="Q143" s="2580" t="s">
        <v>4190</v>
      </c>
      <c r="R143" s="2585" t="s">
        <v>4191</v>
      </c>
      <c r="S143" s="2586" t="s">
        <v>4192</v>
      </c>
      <c r="T143" s="830"/>
      <c r="U143" s="830"/>
      <c r="V143" s="830"/>
      <c r="W143" s="830"/>
      <c r="X143" s="830"/>
      <c r="Y143" s="830"/>
      <c r="Z143" s="830"/>
      <c r="AA143" s="830"/>
      <c r="AB143" s="830"/>
      <c r="AC143" s="830"/>
      <c r="AD143" s="830"/>
    </row>
    <row r="144" spans="1:30">
      <c r="A144" s="2584">
        <v>129</v>
      </c>
      <c r="B144" s="2580">
        <v>2692</v>
      </c>
      <c r="C144" s="2585" t="s">
        <v>4193</v>
      </c>
      <c r="D144" s="2586" t="s">
        <v>4194</v>
      </c>
      <c r="E144" s="2587"/>
      <c r="F144" s="2584">
        <v>453</v>
      </c>
      <c r="G144" s="2580" t="s">
        <v>4195</v>
      </c>
      <c r="H144" s="2585" t="s">
        <v>4196</v>
      </c>
      <c r="I144" s="2586" t="s">
        <v>4197</v>
      </c>
      <c r="J144" s="2587"/>
      <c r="K144" s="2584">
        <v>777</v>
      </c>
      <c r="L144" s="2580" t="s">
        <v>4198</v>
      </c>
      <c r="M144" s="2585" t="s">
        <v>4199</v>
      </c>
      <c r="N144" s="2586" t="s">
        <v>4200</v>
      </c>
      <c r="O144" s="2587"/>
      <c r="P144" s="2584">
        <v>1101</v>
      </c>
      <c r="Q144" s="2580" t="s">
        <v>4201</v>
      </c>
      <c r="R144" s="2585" t="s">
        <v>4202</v>
      </c>
      <c r="S144" s="2586" t="s">
        <v>4203</v>
      </c>
      <c r="T144" s="830"/>
      <c r="U144" s="830"/>
      <c r="V144" s="830"/>
      <c r="W144" s="830"/>
      <c r="X144" s="830"/>
      <c r="Y144" s="830"/>
      <c r="Z144" s="830"/>
      <c r="AA144" s="830"/>
      <c r="AB144" s="830"/>
      <c r="AC144" s="830"/>
      <c r="AD144" s="830"/>
    </row>
    <row r="145" spans="1:30">
      <c r="A145" s="2584">
        <v>130</v>
      </c>
      <c r="B145" s="2580">
        <v>2693</v>
      </c>
      <c r="C145" s="2585" t="s">
        <v>4204</v>
      </c>
      <c r="D145" s="2586" t="s">
        <v>4205</v>
      </c>
      <c r="E145" s="2587"/>
      <c r="F145" s="2584">
        <v>454</v>
      </c>
      <c r="G145" s="2580" t="s">
        <v>4206</v>
      </c>
      <c r="H145" s="2585" t="s">
        <v>4207</v>
      </c>
      <c r="I145" s="2586" t="s">
        <v>4208</v>
      </c>
      <c r="J145" s="2587"/>
      <c r="K145" s="2584">
        <v>778</v>
      </c>
      <c r="L145" s="2580" t="s">
        <v>4209</v>
      </c>
      <c r="M145" s="2585" t="s">
        <v>4210</v>
      </c>
      <c r="N145" s="2586" t="s">
        <v>4211</v>
      </c>
      <c r="O145" s="2587"/>
      <c r="P145" s="2584">
        <v>1102</v>
      </c>
      <c r="Q145" s="2580" t="s">
        <v>4212</v>
      </c>
      <c r="R145" s="2585" t="s">
        <v>4213</v>
      </c>
      <c r="S145" s="2586" t="s">
        <v>4214</v>
      </c>
      <c r="T145" s="830"/>
      <c r="U145" s="830"/>
      <c r="V145" s="830"/>
      <c r="W145" s="830"/>
      <c r="X145" s="830"/>
      <c r="Y145" s="830"/>
      <c r="Z145" s="830"/>
      <c r="AA145" s="830"/>
      <c r="AB145" s="830"/>
      <c r="AC145" s="830"/>
      <c r="AD145" s="830"/>
    </row>
    <row r="146" spans="1:30">
      <c r="A146" s="2584">
        <v>131</v>
      </c>
      <c r="B146" s="2580">
        <v>2694</v>
      </c>
      <c r="C146" s="2585" t="s">
        <v>4215</v>
      </c>
      <c r="E146" s="2587"/>
      <c r="F146" s="2584">
        <v>455</v>
      </c>
      <c r="G146" s="2580" t="s">
        <v>4216</v>
      </c>
      <c r="H146" s="2585" t="s">
        <v>4217</v>
      </c>
      <c r="I146" s="2586" t="s">
        <v>4218</v>
      </c>
      <c r="J146" s="2587"/>
      <c r="K146" s="2584">
        <v>779</v>
      </c>
      <c r="L146" s="2580" t="s">
        <v>4219</v>
      </c>
      <c r="M146" s="2585" t="s">
        <v>4220</v>
      </c>
      <c r="N146" s="2586" t="s">
        <v>4221</v>
      </c>
      <c r="O146" s="2587"/>
      <c r="P146" s="2584">
        <v>1103</v>
      </c>
      <c r="Q146" s="2580" t="s">
        <v>4222</v>
      </c>
      <c r="R146" s="2585" t="s">
        <v>4223</v>
      </c>
      <c r="S146" s="2586" t="s">
        <v>4224</v>
      </c>
      <c r="T146" s="830"/>
      <c r="U146" s="830"/>
      <c r="V146" s="830"/>
      <c r="W146" s="830"/>
      <c r="X146" s="830"/>
      <c r="Y146" s="830"/>
      <c r="Z146" s="830"/>
      <c r="AA146" s="830"/>
      <c r="AB146" s="830"/>
      <c r="AC146" s="830"/>
      <c r="AD146" s="830"/>
    </row>
    <row r="147" spans="1:30">
      <c r="A147" s="2584">
        <v>132</v>
      </c>
      <c r="B147" s="2580">
        <v>2695</v>
      </c>
      <c r="C147" s="2585" t="s">
        <v>4225</v>
      </c>
      <c r="E147" s="2587"/>
      <c r="F147" s="2584">
        <v>456</v>
      </c>
      <c r="G147" s="2580" t="s">
        <v>4226</v>
      </c>
      <c r="H147" s="2585" t="s">
        <v>4227</v>
      </c>
      <c r="I147" s="2586" t="s">
        <v>4228</v>
      </c>
      <c r="J147" s="2587"/>
      <c r="K147" s="2584">
        <v>780</v>
      </c>
      <c r="L147" s="2580" t="s">
        <v>4229</v>
      </c>
      <c r="M147" s="2585" t="s">
        <v>4230</v>
      </c>
      <c r="N147" s="2586" t="s">
        <v>4231</v>
      </c>
      <c r="O147" s="2587"/>
      <c r="P147" s="2584">
        <v>1104</v>
      </c>
      <c r="Q147" s="2580" t="s">
        <v>4232</v>
      </c>
      <c r="R147" s="2585" t="s">
        <v>4233</v>
      </c>
      <c r="S147" s="2586" t="s">
        <v>4234</v>
      </c>
      <c r="T147" s="830"/>
      <c r="U147" s="830"/>
      <c r="V147" s="830"/>
      <c r="W147" s="830"/>
      <c r="X147" s="830"/>
      <c r="Y147" s="830"/>
      <c r="Z147" s="830"/>
      <c r="AA147" s="830"/>
      <c r="AB147" s="830"/>
      <c r="AC147" s="830"/>
      <c r="AD147" s="830"/>
    </row>
    <row r="148" spans="1:30">
      <c r="A148" s="2584">
        <v>133</v>
      </c>
      <c r="B148" s="2580">
        <v>2696</v>
      </c>
      <c r="C148" s="2585" t="s">
        <v>4235</v>
      </c>
      <c r="E148" s="2587"/>
      <c r="F148" s="2584">
        <v>457</v>
      </c>
      <c r="G148" s="2580" t="s">
        <v>4236</v>
      </c>
      <c r="H148" s="2585" t="s">
        <v>4237</v>
      </c>
      <c r="I148" s="2586" t="s">
        <v>4238</v>
      </c>
      <c r="J148" s="2587"/>
      <c r="K148" s="2584">
        <v>781</v>
      </c>
      <c r="L148" s="2580" t="s">
        <v>4239</v>
      </c>
      <c r="M148" s="2585" t="s">
        <v>4240</v>
      </c>
      <c r="N148" s="2586" t="s">
        <v>4241</v>
      </c>
      <c r="O148" s="2587"/>
      <c r="P148" s="2584">
        <v>1105</v>
      </c>
      <c r="Q148" s="2580" t="s">
        <v>4242</v>
      </c>
      <c r="R148" s="2585" t="s">
        <v>4243</v>
      </c>
      <c r="S148" s="2586" t="s">
        <v>4244</v>
      </c>
      <c r="T148" s="830"/>
      <c r="U148" s="830"/>
      <c r="V148" s="830"/>
      <c r="W148" s="830"/>
      <c r="X148" s="830"/>
      <c r="Y148" s="830"/>
      <c r="Z148" s="830"/>
      <c r="AA148" s="830"/>
      <c r="AB148" s="830"/>
      <c r="AC148" s="830"/>
      <c r="AD148" s="830"/>
    </row>
    <row r="149" spans="1:30">
      <c r="A149" s="2584">
        <v>134</v>
      </c>
      <c r="B149" s="2580">
        <v>2697</v>
      </c>
      <c r="C149" s="2585" t="s">
        <v>4245</v>
      </c>
      <c r="E149" s="2587"/>
      <c r="F149" s="2584">
        <v>458</v>
      </c>
      <c r="G149" s="2580" t="s">
        <v>4246</v>
      </c>
      <c r="H149" s="2585" t="s">
        <v>4247</v>
      </c>
      <c r="I149" s="2586" t="s">
        <v>4248</v>
      </c>
      <c r="J149" s="2587"/>
      <c r="K149" s="2584">
        <v>782</v>
      </c>
      <c r="L149" s="2580" t="s">
        <v>4249</v>
      </c>
      <c r="M149" s="2585" t="s">
        <v>4250</v>
      </c>
      <c r="N149" s="2586" t="s">
        <v>4251</v>
      </c>
      <c r="O149" s="2587"/>
      <c r="P149" s="2584">
        <v>1106</v>
      </c>
      <c r="Q149" s="2580" t="s">
        <v>4252</v>
      </c>
      <c r="R149" s="2585" t="s">
        <v>4253</v>
      </c>
      <c r="S149" s="2586" t="s">
        <v>4254</v>
      </c>
      <c r="T149" s="830"/>
      <c r="U149" s="830"/>
      <c r="V149" s="830"/>
      <c r="W149" s="830"/>
      <c r="X149" s="830"/>
      <c r="Y149" s="830"/>
      <c r="Z149" s="830"/>
      <c r="AA149" s="830"/>
      <c r="AB149" s="830"/>
      <c r="AC149" s="830"/>
      <c r="AD149" s="830"/>
    </row>
    <row r="150" spans="1:30">
      <c r="A150" s="2584">
        <v>135</v>
      </c>
      <c r="B150" s="2580">
        <v>2699</v>
      </c>
      <c r="C150" s="2585" t="s">
        <v>4255</v>
      </c>
      <c r="D150" s="2586" t="s">
        <v>4256</v>
      </c>
      <c r="E150" s="2587"/>
      <c r="F150" s="2584">
        <v>459</v>
      </c>
      <c r="G150" s="2580" t="s">
        <v>4257</v>
      </c>
      <c r="H150" s="2585" t="s">
        <v>4258</v>
      </c>
      <c r="I150" s="2586" t="s">
        <v>4259</v>
      </c>
      <c r="J150" s="2587"/>
      <c r="K150" s="2584">
        <v>783</v>
      </c>
      <c r="L150" s="2580" t="s">
        <v>4260</v>
      </c>
      <c r="M150" s="2585" t="s">
        <v>4261</v>
      </c>
      <c r="N150" s="2586" t="s">
        <v>4262</v>
      </c>
      <c r="O150" s="2587"/>
      <c r="P150" s="2584">
        <v>1107</v>
      </c>
      <c r="Q150" s="2580" t="s">
        <v>4263</v>
      </c>
      <c r="R150" s="2585" t="s">
        <v>4264</v>
      </c>
      <c r="S150" s="2586" t="s">
        <v>4265</v>
      </c>
      <c r="T150" s="830"/>
      <c r="U150" s="830"/>
      <c r="V150" s="830"/>
      <c r="W150" s="830"/>
      <c r="X150" s="830"/>
      <c r="Y150" s="830"/>
      <c r="Z150" s="830"/>
      <c r="AA150" s="830"/>
      <c r="AB150" s="830"/>
      <c r="AC150" s="830"/>
      <c r="AD150" s="830"/>
    </row>
    <row r="151" spans="1:30">
      <c r="A151" s="2584">
        <v>136</v>
      </c>
      <c r="B151" s="2580" t="s">
        <v>4266</v>
      </c>
      <c r="C151" s="2585" t="s">
        <v>4267</v>
      </c>
      <c r="D151" s="2586" t="s">
        <v>4268</v>
      </c>
      <c r="E151" s="2587"/>
      <c r="F151" s="2584">
        <v>460</v>
      </c>
      <c r="G151" s="2580" t="s">
        <v>4269</v>
      </c>
      <c r="H151" s="2585" t="s">
        <v>4270</v>
      </c>
      <c r="I151" s="2586" t="s">
        <v>4271</v>
      </c>
      <c r="J151" s="2587"/>
      <c r="K151" s="2584">
        <v>784</v>
      </c>
      <c r="L151" s="2580" t="s">
        <v>4272</v>
      </c>
      <c r="M151" s="2585" t="s">
        <v>4273</v>
      </c>
      <c r="N151" s="2586" t="s">
        <v>4274</v>
      </c>
      <c r="O151" s="2587"/>
      <c r="P151" s="2584">
        <v>1108</v>
      </c>
      <c r="Q151" s="2580" t="s">
        <v>4275</v>
      </c>
      <c r="R151" s="2585" t="s">
        <v>4276</v>
      </c>
      <c r="S151" s="2586" t="s">
        <v>4277</v>
      </c>
      <c r="T151" s="830"/>
      <c r="U151" s="830"/>
      <c r="V151" s="830"/>
      <c r="W151" s="830"/>
      <c r="X151" s="830"/>
      <c r="Y151" s="830"/>
      <c r="Z151" s="830"/>
      <c r="AA151" s="830"/>
      <c r="AB151" s="830"/>
      <c r="AC151" s="830"/>
      <c r="AD151" s="830"/>
    </row>
    <row r="152" spans="1:30">
      <c r="A152" s="2584">
        <v>137</v>
      </c>
      <c r="B152" s="2580" t="s">
        <v>4278</v>
      </c>
      <c r="C152" s="2585" t="s">
        <v>4279</v>
      </c>
      <c r="D152" s="2586" t="s">
        <v>4280</v>
      </c>
      <c r="E152" s="2587"/>
      <c r="F152" s="2584">
        <v>461</v>
      </c>
      <c r="G152" s="2580" t="s">
        <v>4281</v>
      </c>
      <c r="H152" s="2585" t="s">
        <v>4282</v>
      </c>
      <c r="I152" s="2586" t="s">
        <v>4283</v>
      </c>
      <c r="J152" s="2587"/>
      <c r="K152" s="2584">
        <v>785</v>
      </c>
      <c r="L152" s="2580" t="s">
        <v>4284</v>
      </c>
      <c r="M152" s="2585" t="s">
        <v>4285</v>
      </c>
      <c r="N152" s="2586" t="s">
        <v>4286</v>
      </c>
      <c r="O152" s="2587"/>
      <c r="P152" s="2584">
        <v>1109</v>
      </c>
      <c r="Q152" s="2580" t="s">
        <v>4287</v>
      </c>
      <c r="R152" s="2585" t="s">
        <v>4288</v>
      </c>
      <c r="S152" s="2586" t="s">
        <v>4289</v>
      </c>
      <c r="T152" s="830"/>
      <c r="U152" s="830"/>
      <c r="V152" s="830"/>
      <c r="W152" s="830"/>
      <c r="X152" s="830"/>
      <c r="Y152" s="830"/>
      <c r="Z152" s="830"/>
      <c r="AA152" s="830"/>
      <c r="AB152" s="830"/>
      <c r="AC152" s="830"/>
      <c r="AD152" s="830"/>
    </row>
    <row r="153" spans="1:30">
      <c r="A153" s="2584">
        <v>138</v>
      </c>
      <c r="B153" s="2580" t="s">
        <v>4290</v>
      </c>
      <c r="C153" s="2585" t="s">
        <v>4291</v>
      </c>
      <c r="D153" s="2586" t="s">
        <v>4292</v>
      </c>
      <c r="E153" s="2587"/>
      <c r="F153" s="2584">
        <v>462</v>
      </c>
      <c r="G153" s="2580" t="s">
        <v>4293</v>
      </c>
      <c r="H153" s="2585" t="s">
        <v>4294</v>
      </c>
      <c r="I153" s="2586" t="s">
        <v>4295</v>
      </c>
      <c r="J153" s="2587"/>
      <c r="K153" s="2584">
        <v>786</v>
      </c>
      <c r="L153" s="2580" t="s">
        <v>4296</v>
      </c>
      <c r="M153" s="2585" t="s">
        <v>4297</v>
      </c>
      <c r="N153" s="2586" t="s">
        <v>4298</v>
      </c>
      <c r="O153" s="2587"/>
      <c r="P153" s="2584">
        <v>1110</v>
      </c>
      <c r="Q153" s="2580" t="s">
        <v>4299</v>
      </c>
      <c r="R153" s="2585" t="s">
        <v>4300</v>
      </c>
      <c r="S153" s="2586" t="s">
        <v>4301</v>
      </c>
      <c r="T153" s="830"/>
      <c r="U153" s="830"/>
      <c r="V153" s="830"/>
      <c r="W153" s="830"/>
      <c r="X153" s="830"/>
      <c r="Y153" s="830"/>
      <c r="Z153" s="830"/>
      <c r="AA153" s="830"/>
      <c r="AB153" s="830"/>
      <c r="AC153" s="830"/>
      <c r="AD153" s="830"/>
    </row>
    <row r="154" spans="1:30">
      <c r="A154" s="2584">
        <v>139</v>
      </c>
      <c r="B154" s="2580" t="s">
        <v>4302</v>
      </c>
      <c r="C154" s="2585" t="s">
        <v>4303</v>
      </c>
      <c r="D154" s="2586" t="s">
        <v>4304</v>
      </c>
      <c r="E154" s="2587"/>
      <c r="F154" s="2584">
        <v>463</v>
      </c>
      <c r="G154" s="2580" t="s">
        <v>4305</v>
      </c>
      <c r="H154" s="2585" t="s">
        <v>4306</v>
      </c>
      <c r="I154" s="2586" t="s">
        <v>4307</v>
      </c>
      <c r="J154" s="2587"/>
      <c r="K154" s="2584">
        <v>787</v>
      </c>
      <c r="L154" s="2580" t="s">
        <v>4308</v>
      </c>
      <c r="M154" s="2585" t="s">
        <v>4309</v>
      </c>
      <c r="N154" s="2586" t="s">
        <v>4310</v>
      </c>
      <c r="O154" s="2587"/>
      <c r="P154" s="2584">
        <v>1111</v>
      </c>
      <c r="Q154" s="2580" t="s">
        <v>4311</v>
      </c>
      <c r="R154" s="2585" t="s">
        <v>4312</v>
      </c>
      <c r="S154" s="2586" t="s">
        <v>4313</v>
      </c>
      <c r="T154" s="830"/>
      <c r="U154" s="830"/>
      <c r="V154" s="830"/>
      <c r="W154" s="830"/>
      <c r="X154" s="830"/>
      <c r="Y154" s="830"/>
      <c r="Z154" s="830"/>
      <c r="AA154" s="830"/>
      <c r="AB154" s="830"/>
      <c r="AC154" s="830"/>
      <c r="AD154" s="830"/>
    </row>
    <row r="155" spans="1:30">
      <c r="A155" s="2584">
        <v>140</v>
      </c>
      <c r="B155" s="2580" t="s">
        <v>4314</v>
      </c>
      <c r="C155" s="2585" t="s">
        <v>4315</v>
      </c>
      <c r="D155" s="2586" t="s">
        <v>4316</v>
      </c>
      <c r="E155" s="2587"/>
      <c r="F155" s="2584">
        <v>464</v>
      </c>
      <c r="G155" s="2580" t="s">
        <v>4317</v>
      </c>
      <c r="H155" s="2585" t="s">
        <v>4318</v>
      </c>
      <c r="I155" s="2586" t="s">
        <v>4319</v>
      </c>
      <c r="J155" s="2587"/>
      <c r="K155" s="2584">
        <v>788</v>
      </c>
      <c r="L155" s="2580" t="s">
        <v>4320</v>
      </c>
      <c r="M155" s="2585" t="s">
        <v>4321</v>
      </c>
      <c r="N155" s="2586" t="s">
        <v>4322</v>
      </c>
      <c r="O155" s="2587"/>
      <c r="P155" s="2584">
        <v>1112</v>
      </c>
      <c r="Q155" s="2580" t="s">
        <v>4323</v>
      </c>
      <c r="R155" s="2585" t="s">
        <v>4324</v>
      </c>
      <c r="S155" s="2586" t="s">
        <v>4325</v>
      </c>
      <c r="T155" s="830"/>
      <c r="U155" s="830"/>
      <c r="V155" s="830"/>
      <c r="W155" s="830"/>
      <c r="X155" s="830"/>
      <c r="Y155" s="830"/>
      <c r="Z155" s="830"/>
      <c r="AA155" s="830"/>
      <c r="AB155" s="830"/>
      <c r="AC155" s="830"/>
      <c r="AD155" s="830"/>
    </row>
    <row r="156" spans="1:30">
      <c r="A156" s="2584">
        <v>141</v>
      </c>
      <c r="B156" s="2580" t="s">
        <v>4326</v>
      </c>
      <c r="C156" s="2585" t="s">
        <v>4327</v>
      </c>
      <c r="D156" s="2586" t="s">
        <v>4328</v>
      </c>
      <c r="E156" s="2587"/>
      <c r="F156" s="2584">
        <v>465</v>
      </c>
      <c r="G156" s="2580" t="s">
        <v>4329</v>
      </c>
      <c r="H156" s="2585" t="s">
        <v>4330</v>
      </c>
      <c r="I156" s="2586" t="s">
        <v>4331</v>
      </c>
      <c r="J156" s="2587"/>
      <c r="K156" s="2584">
        <v>789</v>
      </c>
      <c r="L156" s="2580" t="s">
        <v>4332</v>
      </c>
      <c r="M156" s="2585" t="s">
        <v>4333</v>
      </c>
      <c r="N156" s="2586" t="s">
        <v>4334</v>
      </c>
      <c r="O156" s="2587"/>
      <c r="P156" s="2584">
        <v>1113</v>
      </c>
      <c r="Q156" s="2580" t="s">
        <v>4335</v>
      </c>
      <c r="R156" s="2585" t="s">
        <v>4336</v>
      </c>
      <c r="S156" s="2586" t="s">
        <v>4337</v>
      </c>
      <c r="T156" s="830"/>
      <c r="U156" s="830"/>
      <c r="V156" s="830"/>
      <c r="W156" s="830"/>
      <c r="X156" s="830"/>
      <c r="Y156" s="830"/>
      <c r="Z156" s="830"/>
      <c r="AA156" s="830"/>
      <c r="AB156" s="830"/>
      <c r="AC156" s="830"/>
      <c r="AD156" s="830"/>
    </row>
    <row r="157" spans="1:30">
      <c r="A157" s="2584">
        <v>142</v>
      </c>
      <c r="B157" s="2580" t="s">
        <v>4338</v>
      </c>
      <c r="C157" s="2585" t="s">
        <v>4339</v>
      </c>
      <c r="D157" s="2586" t="s">
        <v>4340</v>
      </c>
      <c r="E157" s="2587"/>
      <c r="F157" s="2584">
        <v>466</v>
      </c>
      <c r="G157" s="2580" t="s">
        <v>4341</v>
      </c>
      <c r="H157" s="2585" t="s">
        <v>4342</v>
      </c>
      <c r="I157" s="2586" t="s">
        <v>4343</v>
      </c>
      <c r="J157" s="2587"/>
      <c r="K157" s="2584">
        <v>790</v>
      </c>
      <c r="L157" s="2580" t="s">
        <v>4344</v>
      </c>
      <c r="M157" s="2585" t="s">
        <v>4345</v>
      </c>
      <c r="N157" s="2586" t="s">
        <v>4346</v>
      </c>
      <c r="O157" s="2587"/>
      <c r="P157" s="2584">
        <v>1114</v>
      </c>
      <c r="Q157" s="2580" t="s">
        <v>4347</v>
      </c>
      <c r="R157" s="2585" t="s">
        <v>4348</v>
      </c>
      <c r="S157" s="2586" t="s">
        <v>4349</v>
      </c>
      <c r="T157" s="830"/>
      <c r="U157" s="830"/>
      <c r="V157" s="830"/>
      <c r="W157" s="830"/>
      <c r="X157" s="830"/>
      <c r="Y157" s="830"/>
      <c r="Z157" s="830"/>
      <c r="AA157" s="830"/>
      <c r="AB157" s="830"/>
      <c r="AC157" s="830"/>
      <c r="AD157" s="830"/>
    </row>
    <row r="158" spans="1:30">
      <c r="A158" s="2584">
        <v>143</v>
      </c>
      <c r="B158" s="2580" t="s">
        <v>4350</v>
      </c>
      <c r="C158" s="2585" t="s">
        <v>4351</v>
      </c>
      <c r="D158" s="2586" t="s">
        <v>4352</v>
      </c>
      <c r="E158" s="2587"/>
      <c r="F158" s="2584">
        <v>467</v>
      </c>
      <c r="G158" s="2580" t="s">
        <v>4353</v>
      </c>
      <c r="H158" s="2585" t="s">
        <v>4354</v>
      </c>
      <c r="I158" s="2586" t="s">
        <v>4355</v>
      </c>
      <c r="J158" s="2587"/>
      <c r="K158" s="2584">
        <v>791</v>
      </c>
      <c r="L158" s="2580" t="s">
        <v>4356</v>
      </c>
      <c r="M158" s="2585" t="s">
        <v>4357</v>
      </c>
      <c r="N158" s="2586" t="s">
        <v>4358</v>
      </c>
      <c r="O158" s="2587"/>
      <c r="P158" s="2584">
        <v>1115</v>
      </c>
      <c r="Q158" s="2580" t="s">
        <v>4359</v>
      </c>
      <c r="R158" s="2585" t="s">
        <v>4360</v>
      </c>
      <c r="S158" s="2586" t="s">
        <v>4361</v>
      </c>
      <c r="T158" s="830"/>
      <c r="U158" s="830"/>
      <c r="V158" s="830"/>
      <c r="W158" s="830"/>
      <c r="X158" s="830"/>
      <c r="Y158" s="830"/>
      <c r="Z158" s="830"/>
      <c r="AA158" s="830"/>
      <c r="AB158" s="830"/>
      <c r="AC158" s="830"/>
      <c r="AD158" s="830"/>
    </row>
    <row r="159" spans="1:30">
      <c r="A159" s="2584">
        <v>144</v>
      </c>
      <c r="B159" s="2580" t="s">
        <v>4362</v>
      </c>
      <c r="C159" s="2585" t="s">
        <v>4363</v>
      </c>
      <c r="D159" s="2586" t="s">
        <v>4364</v>
      </c>
      <c r="E159" s="2587"/>
      <c r="F159" s="2584">
        <v>468</v>
      </c>
      <c r="G159" s="2580" t="s">
        <v>4365</v>
      </c>
      <c r="H159" s="2585" t="s">
        <v>4366</v>
      </c>
      <c r="I159" s="2586" t="s">
        <v>4367</v>
      </c>
      <c r="J159" s="2587"/>
      <c r="K159" s="2584">
        <v>792</v>
      </c>
      <c r="L159" s="2580" t="s">
        <v>4368</v>
      </c>
      <c r="M159" s="2585" t="s">
        <v>4369</v>
      </c>
      <c r="N159" s="2586" t="s">
        <v>4370</v>
      </c>
      <c r="O159" s="2587"/>
      <c r="P159" s="2584">
        <v>1116</v>
      </c>
      <c r="Q159" s="2580" t="s">
        <v>4371</v>
      </c>
      <c r="R159" s="2585" t="s">
        <v>4372</v>
      </c>
      <c r="S159" s="2586" t="s">
        <v>4373</v>
      </c>
      <c r="T159" s="830"/>
      <c r="U159" s="830"/>
      <c r="V159" s="830"/>
      <c r="W159" s="830"/>
      <c r="X159" s="830"/>
      <c r="Y159" s="830"/>
      <c r="Z159" s="830"/>
      <c r="AA159" s="830"/>
      <c r="AB159" s="830"/>
      <c r="AC159" s="830"/>
      <c r="AD159" s="830"/>
    </row>
    <row r="160" spans="1:30">
      <c r="A160" s="2584">
        <v>145</v>
      </c>
      <c r="B160" s="2580" t="s">
        <v>4374</v>
      </c>
      <c r="C160" s="2585" t="s">
        <v>4375</v>
      </c>
      <c r="D160" s="2586" t="s">
        <v>4376</v>
      </c>
      <c r="E160" s="2587"/>
      <c r="F160" s="2584">
        <v>469</v>
      </c>
      <c r="G160" s="2580" t="s">
        <v>4377</v>
      </c>
      <c r="H160" s="2585" t="s">
        <v>4378</v>
      </c>
      <c r="I160" s="2586" t="s">
        <v>4379</v>
      </c>
      <c r="J160" s="2587"/>
      <c r="K160" s="2584">
        <v>793</v>
      </c>
      <c r="L160" s="2580" t="s">
        <v>4380</v>
      </c>
      <c r="M160" s="2585" t="s">
        <v>4381</v>
      </c>
      <c r="N160" s="2586" t="s">
        <v>4382</v>
      </c>
      <c r="O160" s="2587"/>
      <c r="P160" s="2584">
        <v>1117</v>
      </c>
      <c r="Q160" s="2580" t="s">
        <v>4383</v>
      </c>
      <c r="R160" s="2585" t="s">
        <v>4384</v>
      </c>
      <c r="S160" s="2586" t="s">
        <v>4385</v>
      </c>
      <c r="T160" s="830"/>
      <c r="U160" s="830"/>
      <c r="V160" s="830"/>
      <c r="W160" s="830"/>
      <c r="X160" s="830"/>
      <c r="Y160" s="830"/>
      <c r="Z160" s="830"/>
      <c r="AA160" s="830"/>
      <c r="AB160" s="830"/>
      <c r="AC160" s="830"/>
      <c r="AD160" s="830"/>
    </row>
    <row r="161" spans="1:30">
      <c r="A161" s="2584">
        <v>146</v>
      </c>
      <c r="B161" s="2580" t="s">
        <v>4386</v>
      </c>
      <c r="C161" s="2585" t="s">
        <v>4387</v>
      </c>
      <c r="D161" s="2586" t="s">
        <v>4388</v>
      </c>
      <c r="E161" s="2587"/>
      <c r="F161" s="2584">
        <v>470</v>
      </c>
      <c r="G161" s="2580" t="s">
        <v>4389</v>
      </c>
      <c r="H161" s="2585" t="s">
        <v>4390</v>
      </c>
      <c r="I161" s="2586" t="s">
        <v>4391</v>
      </c>
      <c r="J161" s="2587"/>
      <c r="K161" s="2584">
        <v>794</v>
      </c>
      <c r="L161" s="2580" t="s">
        <v>4392</v>
      </c>
      <c r="M161" s="2585" t="s">
        <v>4393</v>
      </c>
      <c r="N161" s="2586" t="s">
        <v>4394</v>
      </c>
      <c r="O161" s="2587"/>
      <c r="P161" s="2584">
        <v>1118</v>
      </c>
      <c r="Q161" s="2580" t="s">
        <v>4395</v>
      </c>
      <c r="R161" s="2585" t="s">
        <v>4396</v>
      </c>
      <c r="S161" s="2586" t="s">
        <v>4397</v>
      </c>
      <c r="T161" s="830"/>
      <c r="U161" s="830"/>
      <c r="V161" s="830"/>
      <c r="W161" s="830"/>
      <c r="X161" s="830"/>
      <c r="Y161" s="830"/>
      <c r="Z161" s="830"/>
      <c r="AA161" s="830"/>
      <c r="AB161" s="830"/>
      <c r="AC161" s="830"/>
      <c r="AD161" s="830"/>
    </row>
    <row r="162" spans="1:30">
      <c r="A162" s="2584">
        <v>147</v>
      </c>
      <c r="B162" s="2580" t="s">
        <v>4398</v>
      </c>
      <c r="C162" s="2585" t="s">
        <v>4399</v>
      </c>
      <c r="D162" s="2586" t="s">
        <v>4400</v>
      </c>
      <c r="E162" s="2587"/>
      <c r="F162" s="2584">
        <v>471</v>
      </c>
      <c r="G162" s="2580" t="s">
        <v>4401</v>
      </c>
      <c r="H162" s="2585" t="s">
        <v>4402</v>
      </c>
      <c r="I162" s="2586" t="s">
        <v>4403</v>
      </c>
      <c r="J162" s="2587"/>
      <c r="K162" s="2584">
        <v>795</v>
      </c>
      <c r="L162" s="2580" t="s">
        <v>4404</v>
      </c>
      <c r="M162" s="2585" t="s">
        <v>4405</v>
      </c>
      <c r="N162" s="2586" t="s">
        <v>4406</v>
      </c>
      <c r="O162" s="2587"/>
      <c r="P162" s="2584">
        <v>1119</v>
      </c>
      <c r="Q162" s="2580" t="s">
        <v>4407</v>
      </c>
      <c r="R162" s="2585" t="s">
        <v>4408</v>
      </c>
      <c r="S162" s="2586" t="s">
        <v>4409</v>
      </c>
      <c r="T162" s="830"/>
      <c r="U162" s="830"/>
      <c r="V162" s="830"/>
      <c r="W162" s="830"/>
      <c r="X162" s="830"/>
      <c r="Y162" s="830"/>
      <c r="Z162" s="830"/>
      <c r="AA162" s="830"/>
      <c r="AB162" s="830"/>
      <c r="AC162" s="830"/>
      <c r="AD162" s="830"/>
    </row>
    <row r="163" spans="1:30">
      <c r="A163" s="2584">
        <v>148</v>
      </c>
      <c r="B163" s="2580" t="s">
        <v>4410</v>
      </c>
      <c r="C163" s="2585" t="s">
        <v>4411</v>
      </c>
      <c r="D163" s="2586" t="s">
        <v>4412</v>
      </c>
      <c r="E163" s="2587"/>
      <c r="F163" s="2584">
        <v>472</v>
      </c>
      <c r="G163" s="2580" t="s">
        <v>4413</v>
      </c>
      <c r="H163" s="2585" t="s">
        <v>4414</v>
      </c>
      <c r="I163" s="2586" t="s">
        <v>4415</v>
      </c>
      <c r="J163" s="2587"/>
      <c r="K163" s="2584">
        <v>796</v>
      </c>
      <c r="L163" s="2580" t="s">
        <v>4416</v>
      </c>
      <c r="M163" s="2585" t="s">
        <v>4417</v>
      </c>
      <c r="N163" s="2586" t="s">
        <v>4418</v>
      </c>
      <c r="O163" s="2587"/>
      <c r="P163" s="2584">
        <v>1120</v>
      </c>
      <c r="Q163" s="2580" t="s">
        <v>4419</v>
      </c>
      <c r="R163" s="2585" t="s">
        <v>4420</v>
      </c>
      <c r="S163" s="2586" t="s">
        <v>4421</v>
      </c>
      <c r="T163" s="830"/>
      <c r="U163" s="830"/>
      <c r="V163" s="830"/>
      <c r="W163" s="830"/>
      <c r="X163" s="830"/>
      <c r="Y163" s="830"/>
      <c r="Z163" s="830"/>
      <c r="AA163" s="830"/>
      <c r="AB163" s="830"/>
      <c r="AC163" s="830"/>
      <c r="AD163" s="830"/>
    </row>
    <row r="164" spans="1:30">
      <c r="A164" s="2584">
        <v>149</v>
      </c>
      <c r="B164" s="2580" t="s">
        <v>4422</v>
      </c>
      <c r="C164" s="2585" t="s">
        <v>4423</v>
      </c>
      <c r="D164" s="2586" t="s">
        <v>4424</v>
      </c>
      <c r="E164" s="2587"/>
      <c r="F164" s="2584">
        <v>473</v>
      </c>
      <c r="G164" s="2580" t="s">
        <v>4425</v>
      </c>
      <c r="H164" s="2585" t="s">
        <v>4426</v>
      </c>
      <c r="I164" s="2586" t="s">
        <v>4427</v>
      </c>
      <c r="J164" s="2587"/>
      <c r="K164" s="2584">
        <v>797</v>
      </c>
      <c r="L164" s="2580" t="s">
        <v>4428</v>
      </c>
      <c r="M164" s="2585" t="s">
        <v>4429</v>
      </c>
      <c r="N164" s="2586" t="s">
        <v>4430</v>
      </c>
      <c r="O164" s="2587"/>
      <c r="P164" s="2584">
        <v>1121</v>
      </c>
      <c r="Q164" s="2580" t="s">
        <v>4431</v>
      </c>
      <c r="R164" s="2585" t="s">
        <v>4432</v>
      </c>
      <c r="S164" s="2586" t="s">
        <v>1687</v>
      </c>
      <c r="T164" s="830"/>
      <c r="U164" s="830"/>
      <c r="V164" s="830"/>
      <c r="W164" s="830"/>
      <c r="X164" s="830"/>
      <c r="Y164" s="830"/>
      <c r="Z164" s="830"/>
      <c r="AA164" s="830"/>
      <c r="AB164" s="830"/>
      <c r="AC164" s="830"/>
      <c r="AD164" s="830"/>
    </row>
    <row r="165" spans="1:30">
      <c r="A165" s="2584">
        <v>150</v>
      </c>
      <c r="B165" s="2580" t="s">
        <v>4433</v>
      </c>
      <c r="C165" s="2585" t="s">
        <v>4434</v>
      </c>
      <c r="D165" s="2586" t="s">
        <v>4435</v>
      </c>
      <c r="E165" s="2587"/>
      <c r="F165" s="2584">
        <v>474</v>
      </c>
      <c r="G165" s="2580" t="s">
        <v>4436</v>
      </c>
      <c r="H165" s="2585" t="s">
        <v>4437</v>
      </c>
      <c r="I165" s="2586" t="s">
        <v>4438</v>
      </c>
      <c r="J165" s="2587"/>
      <c r="K165" s="2584">
        <v>798</v>
      </c>
      <c r="L165" s="2580" t="s">
        <v>4439</v>
      </c>
      <c r="M165" s="2585" t="s">
        <v>4440</v>
      </c>
      <c r="N165" s="2586" t="s">
        <v>4441</v>
      </c>
      <c r="O165" s="2587"/>
      <c r="P165" s="2584">
        <v>1122</v>
      </c>
      <c r="Q165" s="2580" t="s">
        <v>4442</v>
      </c>
      <c r="R165" s="2585" t="s">
        <v>4443</v>
      </c>
      <c r="S165" s="2586" t="s">
        <v>4444</v>
      </c>
      <c r="T165" s="830"/>
      <c r="U165" s="830"/>
      <c r="V165" s="830"/>
      <c r="W165" s="830"/>
      <c r="X165" s="830"/>
      <c r="Y165" s="830"/>
      <c r="Z165" s="830"/>
      <c r="AA165" s="830"/>
      <c r="AB165" s="830"/>
      <c r="AC165" s="830"/>
      <c r="AD165" s="830"/>
    </row>
    <row r="166" spans="1:30">
      <c r="A166" s="2584">
        <v>151</v>
      </c>
      <c r="B166" s="2580" t="s">
        <v>4445</v>
      </c>
      <c r="C166" s="2585" t="s">
        <v>4446</v>
      </c>
      <c r="D166" s="2586" t="s">
        <v>4447</v>
      </c>
      <c r="E166" s="2587"/>
      <c r="F166" s="2584">
        <v>475</v>
      </c>
      <c r="G166" s="2580" t="s">
        <v>4448</v>
      </c>
      <c r="H166" s="2585" t="s">
        <v>4449</v>
      </c>
      <c r="I166" s="2586" t="s">
        <v>4450</v>
      </c>
      <c r="J166" s="2587"/>
      <c r="K166" s="2584">
        <v>799</v>
      </c>
      <c r="L166" s="2580" t="s">
        <v>4451</v>
      </c>
      <c r="M166" s="2585" t="s">
        <v>4452</v>
      </c>
      <c r="N166" s="2586" t="s">
        <v>4453</v>
      </c>
      <c r="O166" s="2587"/>
      <c r="P166" s="2584">
        <v>1123</v>
      </c>
      <c r="Q166" s="2580" t="s">
        <v>4454</v>
      </c>
      <c r="R166" s="2585" t="s">
        <v>4455</v>
      </c>
      <c r="S166" s="2586" t="s">
        <v>4456</v>
      </c>
      <c r="T166" s="830"/>
      <c r="U166" s="830"/>
      <c r="V166" s="830"/>
      <c r="W166" s="830"/>
      <c r="X166" s="830"/>
      <c r="Y166" s="830"/>
      <c r="Z166" s="830"/>
      <c r="AA166" s="830"/>
      <c r="AB166" s="830"/>
      <c r="AC166" s="830"/>
      <c r="AD166" s="830"/>
    </row>
    <row r="167" spans="1:30">
      <c r="A167" s="2584">
        <v>152</v>
      </c>
      <c r="B167" s="2580" t="s">
        <v>4457</v>
      </c>
      <c r="C167" s="2585" t="s">
        <v>4458</v>
      </c>
      <c r="D167" s="2586" t="s">
        <v>4459</v>
      </c>
      <c r="E167" s="2587"/>
      <c r="F167" s="2584">
        <v>476</v>
      </c>
      <c r="G167" s="2580" t="s">
        <v>4460</v>
      </c>
      <c r="H167" s="2585" t="s">
        <v>4461</v>
      </c>
      <c r="I167" s="2586" t="s">
        <v>4462</v>
      </c>
      <c r="J167" s="2587"/>
      <c r="K167" s="2584">
        <v>800</v>
      </c>
      <c r="L167" s="2580" t="s">
        <v>4463</v>
      </c>
      <c r="M167" s="2585" t="s">
        <v>4464</v>
      </c>
      <c r="N167" s="2586" t="s">
        <v>4465</v>
      </c>
      <c r="O167" s="2587"/>
      <c r="P167" s="2584">
        <v>1124</v>
      </c>
      <c r="Q167" s="2580" t="s">
        <v>4466</v>
      </c>
      <c r="R167" s="2585" t="s">
        <v>4467</v>
      </c>
      <c r="S167" s="2586" t="s">
        <v>4468</v>
      </c>
      <c r="T167" s="830"/>
      <c r="U167" s="830"/>
      <c r="V167" s="830"/>
      <c r="W167" s="830"/>
      <c r="X167" s="830"/>
      <c r="Y167" s="830"/>
      <c r="Z167" s="830"/>
      <c r="AA167" s="830"/>
      <c r="AB167" s="830"/>
      <c r="AC167" s="830"/>
      <c r="AD167" s="830"/>
    </row>
    <row r="168" spans="1:30">
      <c r="A168" s="2584">
        <v>153</v>
      </c>
      <c r="B168" s="2580" t="s">
        <v>4469</v>
      </c>
      <c r="C168" s="2585" t="s">
        <v>4470</v>
      </c>
      <c r="D168" s="2586" t="s">
        <v>4471</v>
      </c>
      <c r="E168" s="2587"/>
      <c r="F168" s="2584">
        <v>477</v>
      </c>
      <c r="G168" s="2580" t="s">
        <v>4472</v>
      </c>
      <c r="H168" s="2585" t="s">
        <v>4473</v>
      </c>
      <c r="I168" s="2586" t="s">
        <v>4474</v>
      </c>
      <c r="J168" s="2587"/>
      <c r="K168" s="2584">
        <v>801</v>
      </c>
      <c r="L168" s="2580" t="s">
        <v>4475</v>
      </c>
      <c r="M168" s="2585" t="s">
        <v>4476</v>
      </c>
      <c r="N168" s="2586" t="s">
        <v>4465</v>
      </c>
      <c r="O168" s="2587"/>
      <c r="P168" s="2584">
        <v>1125</v>
      </c>
      <c r="Q168" s="2580" t="s">
        <v>4477</v>
      </c>
      <c r="R168" s="2585" t="s">
        <v>4478</v>
      </c>
      <c r="S168" s="2586" t="s">
        <v>4479</v>
      </c>
      <c r="T168" s="830"/>
      <c r="U168" s="830"/>
      <c r="V168" s="830"/>
      <c r="W168" s="830"/>
      <c r="X168" s="830"/>
      <c r="Y168" s="830"/>
      <c r="Z168" s="830"/>
      <c r="AA168" s="830"/>
      <c r="AB168" s="830"/>
      <c r="AC168" s="830"/>
      <c r="AD168" s="830"/>
    </row>
    <row r="169" spans="1:30">
      <c r="A169" s="2584">
        <v>154</v>
      </c>
      <c r="B169" s="2580" t="s">
        <v>4480</v>
      </c>
      <c r="C169" s="2585" t="s">
        <v>4481</v>
      </c>
      <c r="D169" s="2586" t="s">
        <v>4482</v>
      </c>
      <c r="E169" s="2587"/>
      <c r="F169" s="2584">
        <v>478</v>
      </c>
      <c r="G169" s="2580" t="s">
        <v>4483</v>
      </c>
      <c r="H169" s="2585" t="s">
        <v>4484</v>
      </c>
      <c r="I169" s="2586" t="s">
        <v>4485</v>
      </c>
      <c r="J169" s="2587"/>
      <c r="K169" s="2584">
        <v>802</v>
      </c>
      <c r="L169" s="2580" t="s">
        <v>4486</v>
      </c>
      <c r="M169" s="2585" t="s">
        <v>4487</v>
      </c>
      <c r="N169" s="2586" t="s">
        <v>4488</v>
      </c>
      <c r="O169" s="2587"/>
      <c r="P169" s="2584">
        <v>1126</v>
      </c>
      <c r="Q169" s="2580" t="s">
        <v>4489</v>
      </c>
      <c r="R169" s="2585" t="s">
        <v>4490</v>
      </c>
      <c r="S169" s="2586" t="s">
        <v>4491</v>
      </c>
      <c r="T169" s="830"/>
      <c r="U169" s="830"/>
      <c r="V169" s="830"/>
      <c r="W169" s="830"/>
      <c r="X169" s="830"/>
      <c r="Y169" s="830"/>
      <c r="Z169" s="830"/>
      <c r="AA169" s="830"/>
      <c r="AB169" s="830"/>
      <c r="AC169" s="830"/>
      <c r="AD169" s="830"/>
    </row>
    <row r="170" spans="1:30">
      <c r="A170" s="2584">
        <v>155</v>
      </c>
      <c r="B170" s="2580" t="s">
        <v>4492</v>
      </c>
      <c r="C170" s="2585" t="s">
        <v>4493</v>
      </c>
      <c r="D170" s="2586" t="s">
        <v>4494</v>
      </c>
      <c r="E170" s="2587"/>
      <c r="F170" s="2584">
        <v>479</v>
      </c>
      <c r="G170" s="2580" t="s">
        <v>4495</v>
      </c>
      <c r="H170" s="2585" t="s">
        <v>4496</v>
      </c>
      <c r="I170" s="2586" t="s">
        <v>4497</v>
      </c>
      <c r="J170" s="2587"/>
      <c r="K170" s="2584">
        <v>803</v>
      </c>
      <c r="L170" s="2580" t="s">
        <v>4498</v>
      </c>
      <c r="M170" s="2585" t="s">
        <v>4499</v>
      </c>
      <c r="N170" s="2586" t="s">
        <v>3796</v>
      </c>
      <c r="O170" s="2587"/>
      <c r="P170" s="2584">
        <v>1127</v>
      </c>
      <c r="Q170" s="2580" t="s">
        <v>4500</v>
      </c>
      <c r="R170" s="2585" t="s">
        <v>4501</v>
      </c>
      <c r="S170" s="2586" t="s">
        <v>4502</v>
      </c>
      <c r="T170" s="830"/>
      <c r="U170" s="830"/>
      <c r="V170" s="830"/>
      <c r="W170" s="830"/>
      <c r="X170" s="830"/>
      <c r="Y170" s="830"/>
      <c r="Z170" s="830"/>
      <c r="AA170" s="830"/>
      <c r="AB170" s="830"/>
      <c r="AC170" s="830"/>
      <c r="AD170" s="830"/>
    </row>
    <row r="171" spans="1:30">
      <c r="A171" s="2584">
        <v>156</v>
      </c>
      <c r="B171" s="2580" t="s">
        <v>4503</v>
      </c>
      <c r="C171" s="2585" t="s">
        <v>4504</v>
      </c>
      <c r="D171" s="2586" t="s">
        <v>4505</v>
      </c>
      <c r="E171" s="2587"/>
      <c r="F171" s="2584">
        <v>480</v>
      </c>
      <c r="G171" s="2580" t="s">
        <v>4506</v>
      </c>
      <c r="H171" s="2585" t="s">
        <v>4507</v>
      </c>
      <c r="I171" s="2586" t="s">
        <v>4508</v>
      </c>
      <c r="J171" s="2587"/>
      <c r="K171" s="2584">
        <v>804</v>
      </c>
      <c r="L171" s="2580" t="s">
        <v>4509</v>
      </c>
      <c r="M171" s="2585" t="s">
        <v>4510</v>
      </c>
      <c r="N171" s="2586" t="s">
        <v>4511</v>
      </c>
      <c r="O171" s="2587"/>
      <c r="P171" s="2584">
        <v>1128</v>
      </c>
      <c r="Q171" s="2580" t="s">
        <v>4512</v>
      </c>
      <c r="R171" s="2585" t="s">
        <v>4513</v>
      </c>
      <c r="S171" s="2586" t="s">
        <v>4514</v>
      </c>
      <c r="T171" s="830"/>
      <c r="U171" s="830"/>
      <c r="V171" s="830"/>
      <c r="W171" s="830"/>
      <c r="X171" s="830"/>
      <c r="Y171" s="830"/>
      <c r="Z171" s="830"/>
      <c r="AA171" s="830"/>
      <c r="AB171" s="830"/>
      <c r="AC171" s="830"/>
      <c r="AD171" s="830"/>
    </row>
    <row r="172" spans="1:30">
      <c r="A172" s="2584">
        <v>157</v>
      </c>
      <c r="B172" s="2580" t="s">
        <v>4515</v>
      </c>
      <c r="C172" s="2585" t="s">
        <v>4516</v>
      </c>
      <c r="D172" s="2586" t="s">
        <v>4517</v>
      </c>
      <c r="E172" s="2587"/>
      <c r="F172" s="2584">
        <v>481</v>
      </c>
      <c r="G172" s="2580" t="s">
        <v>4518</v>
      </c>
      <c r="H172" s="2585" t="s">
        <v>4519</v>
      </c>
      <c r="I172" s="2586" t="s">
        <v>4520</v>
      </c>
      <c r="J172" s="2587"/>
      <c r="K172" s="2584">
        <v>805</v>
      </c>
      <c r="L172" s="2580" t="s">
        <v>4521</v>
      </c>
      <c r="M172" s="2585" t="s">
        <v>4522</v>
      </c>
      <c r="N172" s="2586" t="s">
        <v>4523</v>
      </c>
      <c r="O172" s="2587"/>
      <c r="P172" s="2584">
        <v>1129</v>
      </c>
      <c r="Q172" s="2580" t="s">
        <v>4524</v>
      </c>
      <c r="R172" s="2585" t="s">
        <v>4525</v>
      </c>
      <c r="S172" s="2586" t="s">
        <v>4526</v>
      </c>
      <c r="T172" s="830"/>
      <c r="U172" s="830"/>
      <c r="V172" s="830"/>
      <c r="W172" s="830"/>
      <c r="X172" s="830"/>
      <c r="Y172" s="830"/>
      <c r="Z172" s="830"/>
      <c r="AA172" s="830"/>
      <c r="AB172" s="830"/>
      <c r="AC172" s="830"/>
      <c r="AD172" s="830"/>
    </row>
    <row r="173" spans="1:30">
      <c r="A173" s="2584">
        <v>158</v>
      </c>
      <c r="B173" s="2580" t="s">
        <v>4527</v>
      </c>
      <c r="C173" s="2585" t="s">
        <v>4528</v>
      </c>
      <c r="D173" s="2586" t="s">
        <v>4529</v>
      </c>
      <c r="E173" s="2587"/>
      <c r="F173" s="2584">
        <v>482</v>
      </c>
      <c r="G173" s="2580" t="s">
        <v>4530</v>
      </c>
      <c r="H173" s="2585" t="s">
        <v>4531</v>
      </c>
      <c r="I173" s="2586" t="s">
        <v>4532</v>
      </c>
      <c r="J173" s="2587"/>
      <c r="K173" s="2584">
        <v>806</v>
      </c>
      <c r="L173" s="2580" t="s">
        <v>4533</v>
      </c>
      <c r="M173" s="2585" t="s">
        <v>4534</v>
      </c>
      <c r="N173" s="2586" t="s">
        <v>4535</v>
      </c>
      <c r="O173" s="2587"/>
      <c r="P173" s="2584">
        <v>1130</v>
      </c>
      <c r="Q173" s="2580" t="s">
        <v>4536</v>
      </c>
      <c r="R173" s="2585" t="s">
        <v>4537</v>
      </c>
      <c r="S173" s="2586" t="s">
        <v>4538</v>
      </c>
      <c r="T173" s="830"/>
      <c r="U173" s="830"/>
      <c r="V173" s="830"/>
      <c r="W173" s="830"/>
      <c r="X173" s="830"/>
      <c r="Y173" s="830"/>
      <c r="Z173" s="830"/>
      <c r="AA173" s="830"/>
      <c r="AB173" s="830"/>
      <c r="AC173" s="830"/>
      <c r="AD173" s="830"/>
    </row>
    <row r="174" spans="1:30">
      <c r="A174" s="2584">
        <v>159</v>
      </c>
      <c r="B174" s="2580" t="s">
        <v>4539</v>
      </c>
      <c r="C174" s="2585" t="s">
        <v>4540</v>
      </c>
      <c r="D174" s="2586" t="s">
        <v>4541</v>
      </c>
      <c r="E174" s="2587"/>
      <c r="F174" s="2584">
        <v>483</v>
      </c>
      <c r="G174" s="2580" t="s">
        <v>4542</v>
      </c>
      <c r="H174" s="2585" t="s">
        <v>4543</v>
      </c>
      <c r="I174" s="2586" t="s">
        <v>4544</v>
      </c>
      <c r="J174" s="2587"/>
      <c r="K174" s="2584">
        <v>807</v>
      </c>
      <c r="L174" s="2580" t="s">
        <v>4545</v>
      </c>
      <c r="M174" s="2585" t="s">
        <v>4546</v>
      </c>
      <c r="N174" s="2586" t="s">
        <v>4547</v>
      </c>
      <c r="O174" s="2587"/>
      <c r="P174" s="2584">
        <v>1131</v>
      </c>
      <c r="Q174" s="2580" t="s">
        <v>4548</v>
      </c>
      <c r="R174" s="2585" t="s">
        <v>2735</v>
      </c>
      <c r="S174" s="2586" t="s">
        <v>4549</v>
      </c>
      <c r="T174" s="830"/>
      <c r="U174" s="830"/>
      <c r="V174" s="830"/>
      <c r="W174" s="830"/>
      <c r="X174" s="830"/>
      <c r="Y174" s="830"/>
      <c r="Z174" s="830"/>
      <c r="AA174" s="830"/>
      <c r="AB174" s="830"/>
      <c r="AC174" s="830"/>
      <c r="AD174" s="830"/>
    </row>
    <row r="175" spans="1:30">
      <c r="A175" s="2584">
        <v>160</v>
      </c>
      <c r="B175" s="2580" t="s">
        <v>4550</v>
      </c>
      <c r="C175" s="2585" t="s">
        <v>4551</v>
      </c>
      <c r="D175" s="2586" t="s">
        <v>4552</v>
      </c>
      <c r="E175" s="2587"/>
      <c r="F175" s="2584">
        <v>484</v>
      </c>
      <c r="G175" s="2580" t="s">
        <v>4553</v>
      </c>
      <c r="H175" s="2585" t="s">
        <v>4554</v>
      </c>
      <c r="I175" s="2586" t="s">
        <v>4555</v>
      </c>
      <c r="J175" s="2587"/>
      <c r="K175" s="2584">
        <v>808</v>
      </c>
      <c r="L175" s="2580" t="s">
        <v>4556</v>
      </c>
      <c r="M175" s="2585" t="s">
        <v>4557</v>
      </c>
      <c r="N175" s="2586" t="s">
        <v>4558</v>
      </c>
      <c r="O175" s="2587"/>
      <c r="P175" s="2584">
        <v>1132</v>
      </c>
      <c r="Q175" s="2580" t="s">
        <v>4559</v>
      </c>
      <c r="R175" s="2585" t="s">
        <v>4560</v>
      </c>
      <c r="S175" s="2586" t="s">
        <v>4561</v>
      </c>
      <c r="T175" s="830"/>
      <c r="U175" s="830"/>
      <c r="V175" s="830"/>
      <c r="W175" s="830"/>
      <c r="X175" s="830"/>
      <c r="Y175" s="830"/>
      <c r="Z175" s="830"/>
      <c r="AA175" s="830"/>
      <c r="AB175" s="830"/>
      <c r="AC175" s="830"/>
      <c r="AD175" s="830"/>
    </row>
    <row r="176" spans="1:30">
      <c r="A176" s="2584">
        <v>161</v>
      </c>
      <c r="B176" s="2580" t="s">
        <v>4562</v>
      </c>
      <c r="C176" s="2585" t="s">
        <v>4563</v>
      </c>
      <c r="D176" s="2586" t="s">
        <v>4564</v>
      </c>
      <c r="E176" s="2587"/>
      <c r="F176" s="2584">
        <v>485</v>
      </c>
      <c r="G176" s="2580" t="s">
        <v>4565</v>
      </c>
      <c r="H176" s="2585" t="s">
        <v>4566</v>
      </c>
      <c r="I176" s="2586" t="s">
        <v>4567</v>
      </c>
      <c r="J176" s="2587"/>
      <c r="K176" s="2584">
        <v>809</v>
      </c>
      <c r="L176" s="2580" t="s">
        <v>4568</v>
      </c>
      <c r="M176" s="2585" t="s">
        <v>4569</v>
      </c>
      <c r="N176" s="2586" t="s">
        <v>4570</v>
      </c>
      <c r="O176" s="2587"/>
      <c r="P176" s="2584">
        <v>1133</v>
      </c>
      <c r="Q176" s="2580" t="s">
        <v>4571</v>
      </c>
      <c r="R176" s="2585" t="s">
        <v>4572</v>
      </c>
      <c r="S176" s="2586" t="s">
        <v>4573</v>
      </c>
      <c r="T176" s="830"/>
      <c r="U176" s="830"/>
      <c r="V176" s="830"/>
      <c r="W176" s="830"/>
      <c r="X176" s="830"/>
      <c r="Y176" s="830"/>
      <c r="Z176" s="830"/>
      <c r="AA176" s="830"/>
      <c r="AB176" s="830"/>
      <c r="AC176" s="830"/>
      <c r="AD176" s="830"/>
    </row>
    <row r="177" spans="1:30">
      <c r="A177" s="2584">
        <v>162</v>
      </c>
      <c r="B177" s="2580" t="s">
        <v>4574</v>
      </c>
      <c r="C177" s="2585" t="s">
        <v>4575</v>
      </c>
      <c r="D177" s="2586" t="s">
        <v>4576</v>
      </c>
      <c r="E177" s="2587"/>
      <c r="F177" s="2584">
        <v>486</v>
      </c>
      <c r="G177" s="2580" t="s">
        <v>4577</v>
      </c>
      <c r="H177" s="2585" t="s">
        <v>4578</v>
      </c>
      <c r="I177" s="2586" t="s">
        <v>4579</v>
      </c>
      <c r="J177" s="2587"/>
      <c r="K177" s="2584">
        <v>810</v>
      </c>
      <c r="L177" s="2580" t="s">
        <v>4580</v>
      </c>
      <c r="M177" s="2585" t="s">
        <v>4581</v>
      </c>
      <c r="N177" s="2586" t="s">
        <v>4080</v>
      </c>
      <c r="O177" s="2587"/>
      <c r="P177" s="2584">
        <v>1134</v>
      </c>
      <c r="Q177" s="2580" t="s">
        <v>4582</v>
      </c>
      <c r="R177" s="2585" t="s">
        <v>2734</v>
      </c>
      <c r="S177" s="2586" t="s">
        <v>4583</v>
      </c>
      <c r="T177" s="830"/>
      <c r="U177" s="830"/>
      <c r="V177" s="830"/>
      <c r="W177" s="830"/>
      <c r="X177" s="830"/>
      <c r="Y177" s="830"/>
      <c r="Z177" s="830"/>
      <c r="AA177" s="830"/>
      <c r="AB177" s="830"/>
      <c r="AC177" s="830"/>
      <c r="AD177" s="830"/>
    </row>
    <row r="178" spans="1:30">
      <c r="A178" s="2584">
        <v>163</v>
      </c>
      <c r="B178" s="2580" t="s">
        <v>4584</v>
      </c>
      <c r="C178" s="2585" t="s">
        <v>4585</v>
      </c>
      <c r="D178" s="2586" t="s">
        <v>4586</v>
      </c>
      <c r="E178" s="2587"/>
      <c r="F178" s="2584">
        <v>487</v>
      </c>
      <c r="G178" s="2580" t="s">
        <v>4587</v>
      </c>
      <c r="H178" s="2585" t="s">
        <v>4588</v>
      </c>
      <c r="I178" s="2586" t="s">
        <v>4589</v>
      </c>
      <c r="J178" s="2587"/>
      <c r="K178" s="2584">
        <v>811</v>
      </c>
      <c r="L178" s="2580" t="s">
        <v>4590</v>
      </c>
      <c r="M178" s="2585" t="s">
        <v>4591</v>
      </c>
      <c r="N178" s="2586" t="s">
        <v>4592</v>
      </c>
      <c r="O178" s="2587"/>
      <c r="P178" s="2584">
        <v>1135</v>
      </c>
      <c r="Q178" s="2580" t="s">
        <v>4593</v>
      </c>
      <c r="R178" s="2585" t="s">
        <v>4594</v>
      </c>
      <c r="S178" s="2586" t="s">
        <v>4595</v>
      </c>
      <c r="T178" s="830"/>
      <c r="U178" s="830"/>
      <c r="V178" s="830"/>
      <c r="W178" s="830"/>
      <c r="X178" s="830"/>
      <c r="Y178" s="830"/>
      <c r="Z178" s="830"/>
      <c r="AA178" s="830"/>
      <c r="AB178" s="830"/>
      <c r="AC178" s="830"/>
      <c r="AD178" s="830"/>
    </row>
    <row r="179" spans="1:30">
      <c r="A179" s="2584">
        <v>164</v>
      </c>
      <c r="B179" s="2580" t="s">
        <v>4596</v>
      </c>
      <c r="C179" s="2585" t="s">
        <v>4597</v>
      </c>
      <c r="D179" s="2586" t="s">
        <v>4598</v>
      </c>
      <c r="E179" s="2587"/>
      <c r="F179" s="2584">
        <v>488</v>
      </c>
      <c r="G179" s="2580" t="s">
        <v>4599</v>
      </c>
      <c r="H179" s="2585" t="s">
        <v>4600</v>
      </c>
      <c r="I179" s="2586" t="s">
        <v>4601</v>
      </c>
      <c r="J179" s="2587"/>
      <c r="K179" s="2584">
        <v>812</v>
      </c>
      <c r="L179" s="2580" t="s">
        <v>4602</v>
      </c>
      <c r="M179" s="2585" t="s">
        <v>4603</v>
      </c>
      <c r="N179" s="2586" t="s">
        <v>4604</v>
      </c>
      <c r="O179" s="2587"/>
      <c r="P179" s="2584">
        <v>1136</v>
      </c>
      <c r="Q179" s="2580" t="s">
        <v>4605</v>
      </c>
      <c r="R179" s="2585" t="s">
        <v>4606</v>
      </c>
      <c r="S179" s="2586" t="s">
        <v>4607</v>
      </c>
      <c r="T179" s="830"/>
      <c r="U179" s="830"/>
      <c r="V179" s="830"/>
      <c r="W179" s="830"/>
      <c r="X179" s="830"/>
      <c r="Y179" s="830"/>
      <c r="Z179" s="830"/>
      <c r="AA179" s="830"/>
      <c r="AB179" s="830"/>
      <c r="AC179" s="830"/>
      <c r="AD179" s="830"/>
    </row>
    <row r="180" spans="1:30">
      <c r="A180" s="2584">
        <v>165</v>
      </c>
      <c r="B180" s="2580">
        <v>30</v>
      </c>
      <c r="C180" s="2585" t="s">
        <v>1015</v>
      </c>
      <c r="D180" s="2586" t="s">
        <v>4608</v>
      </c>
      <c r="E180" s="2587"/>
      <c r="F180" s="2584">
        <v>489</v>
      </c>
      <c r="G180" s="2580" t="s">
        <v>4609</v>
      </c>
      <c r="H180" s="2585" t="s">
        <v>4610</v>
      </c>
      <c r="I180" s="2586" t="s">
        <v>4611</v>
      </c>
      <c r="J180" s="2587"/>
      <c r="K180" s="2584">
        <v>813</v>
      </c>
      <c r="L180" s="2580" t="s">
        <v>4612</v>
      </c>
      <c r="M180" s="2585" t="s">
        <v>4613</v>
      </c>
      <c r="N180" s="2586" t="s">
        <v>4614</v>
      </c>
      <c r="O180" s="2587"/>
      <c r="P180" s="2584">
        <v>1137</v>
      </c>
      <c r="Q180" s="2580" t="s">
        <v>4615</v>
      </c>
      <c r="R180" s="2585" t="s">
        <v>4616</v>
      </c>
      <c r="S180" s="2586" t="s">
        <v>4617</v>
      </c>
      <c r="T180" s="830"/>
      <c r="U180" s="830"/>
      <c r="V180" s="830"/>
      <c r="W180" s="830"/>
      <c r="X180" s="830"/>
      <c r="Y180" s="830"/>
      <c r="Z180" s="830"/>
      <c r="AA180" s="830"/>
      <c r="AB180" s="830"/>
      <c r="AC180" s="830"/>
      <c r="AD180" s="830"/>
    </row>
    <row r="181" spans="1:30">
      <c r="A181" s="2584">
        <v>166</v>
      </c>
      <c r="B181" s="2580">
        <v>2139</v>
      </c>
      <c r="C181" s="2585" t="s">
        <v>4618</v>
      </c>
      <c r="D181" s="2586" t="s">
        <v>4619</v>
      </c>
      <c r="E181" s="2587"/>
      <c r="F181" s="2584">
        <v>490</v>
      </c>
      <c r="G181" s="2580" t="s">
        <v>4620</v>
      </c>
      <c r="H181" s="2585" t="s">
        <v>4621</v>
      </c>
      <c r="I181" s="2586" t="s">
        <v>4622</v>
      </c>
      <c r="J181" s="2587"/>
      <c r="K181" s="2584">
        <v>814</v>
      </c>
      <c r="L181" s="2580" t="s">
        <v>4623</v>
      </c>
      <c r="M181" s="2585" t="s">
        <v>4624</v>
      </c>
      <c r="N181" s="2586" t="s">
        <v>4625</v>
      </c>
      <c r="O181" s="2587"/>
      <c r="P181" s="2584">
        <v>1138</v>
      </c>
      <c r="Q181" s="2580" t="s">
        <v>4626</v>
      </c>
      <c r="R181" s="2585" t="s">
        <v>4627</v>
      </c>
      <c r="S181" s="2586" t="s">
        <v>4628</v>
      </c>
      <c r="T181" s="830"/>
      <c r="U181" s="830"/>
      <c r="V181" s="830"/>
      <c r="W181" s="830"/>
      <c r="X181" s="830"/>
      <c r="Y181" s="830"/>
      <c r="Z181" s="830"/>
      <c r="AA181" s="830"/>
      <c r="AB181" s="830"/>
      <c r="AC181" s="830"/>
      <c r="AD181" s="830"/>
    </row>
    <row r="182" spans="1:30">
      <c r="A182" s="2584">
        <v>167</v>
      </c>
      <c r="B182" s="2580" t="s">
        <v>4629</v>
      </c>
      <c r="C182" s="2585" t="s">
        <v>4630</v>
      </c>
      <c r="D182" s="2586" t="s">
        <v>4631</v>
      </c>
      <c r="E182" s="2587"/>
      <c r="F182" s="2584">
        <v>491</v>
      </c>
      <c r="G182" s="2580" t="s">
        <v>4632</v>
      </c>
      <c r="H182" s="2585" t="s">
        <v>4633</v>
      </c>
      <c r="I182" s="2586" t="s">
        <v>4634</v>
      </c>
      <c r="J182" s="2587"/>
      <c r="K182" s="2584">
        <v>815</v>
      </c>
      <c r="L182" s="2580" t="s">
        <v>4635</v>
      </c>
      <c r="M182" s="2585" t="s">
        <v>4636</v>
      </c>
      <c r="N182" s="2586" t="s">
        <v>4637</v>
      </c>
      <c r="O182" s="2587"/>
      <c r="P182" s="2584">
        <v>1139</v>
      </c>
      <c r="Q182" s="2580" t="s">
        <v>4638</v>
      </c>
      <c r="R182" s="2585" t="s">
        <v>4639</v>
      </c>
      <c r="T182" s="830"/>
      <c r="U182" s="830"/>
      <c r="V182" s="830"/>
      <c r="W182" s="830"/>
      <c r="X182" s="830"/>
      <c r="Y182" s="830"/>
      <c r="Z182" s="830"/>
      <c r="AA182" s="830"/>
      <c r="AB182" s="830"/>
      <c r="AC182" s="830"/>
      <c r="AD182" s="830"/>
    </row>
    <row r="183" spans="1:30">
      <c r="A183" s="2584">
        <v>168</v>
      </c>
      <c r="B183" s="2580">
        <v>2122</v>
      </c>
      <c r="C183" s="2585" t="s">
        <v>4640</v>
      </c>
      <c r="D183" s="2586" t="s">
        <v>4641</v>
      </c>
      <c r="E183" s="2587"/>
      <c r="F183" s="2584">
        <v>492</v>
      </c>
      <c r="G183" s="2580" t="s">
        <v>4642</v>
      </c>
      <c r="H183" s="2585" t="s">
        <v>4643</v>
      </c>
      <c r="I183" s="2586" t="s">
        <v>4644</v>
      </c>
      <c r="J183" s="2587"/>
      <c r="K183" s="2584">
        <v>816</v>
      </c>
      <c r="L183" s="2580" t="s">
        <v>4645</v>
      </c>
      <c r="M183" s="2585" t="s">
        <v>4646</v>
      </c>
      <c r="N183" s="2586" t="s">
        <v>4647</v>
      </c>
      <c r="O183" s="2587"/>
      <c r="P183" s="2584">
        <v>1140</v>
      </c>
      <c r="Q183" s="2580" t="s">
        <v>4648</v>
      </c>
      <c r="R183" s="2585" t="s">
        <v>4649</v>
      </c>
      <c r="S183" s="2586" t="s">
        <v>4650</v>
      </c>
      <c r="T183" s="830"/>
      <c r="U183" s="830"/>
      <c r="V183" s="830"/>
      <c r="W183" s="830"/>
      <c r="X183" s="830"/>
      <c r="Y183" s="830"/>
      <c r="Z183" s="830"/>
      <c r="AA183" s="830"/>
      <c r="AB183" s="830"/>
      <c r="AC183" s="830"/>
      <c r="AD183" s="830"/>
    </row>
    <row r="184" spans="1:30">
      <c r="A184" s="2584">
        <v>169</v>
      </c>
      <c r="B184" s="2580" t="s">
        <v>4651</v>
      </c>
      <c r="C184" s="2585" t="s">
        <v>4652</v>
      </c>
      <c r="D184" s="2586" t="s">
        <v>4653</v>
      </c>
      <c r="E184" s="2587"/>
      <c r="F184" s="2584">
        <v>493</v>
      </c>
      <c r="G184" s="2580" t="s">
        <v>4654</v>
      </c>
      <c r="H184" s="2585" t="s">
        <v>4655</v>
      </c>
      <c r="I184" s="2586" t="s">
        <v>4656</v>
      </c>
      <c r="J184" s="2587"/>
      <c r="K184" s="2584">
        <v>817</v>
      </c>
      <c r="L184" s="2580" t="s">
        <v>4657</v>
      </c>
      <c r="M184" s="2585" t="s">
        <v>4658</v>
      </c>
      <c r="N184" s="2586" t="s">
        <v>4659</v>
      </c>
      <c r="O184" s="2587"/>
      <c r="P184" s="2584">
        <v>1141</v>
      </c>
      <c r="Q184" s="2580" t="s">
        <v>4660</v>
      </c>
      <c r="R184" s="2585" t="s">
        <v>4661</v>
      </c>
      <c r="S184" s="2586" t="s">
        <v>4662</v>
      </c>
      <c r="T184" s="830"/>
      <c r="U184" s="830"/>
      <c r="V184" s="830"/>
      <c r="W184" s="830"/>
      <c r="X184" s="830"/>
      <c r="Y184" s="830"/>
      <c r="Z184" s="830"/>
      <c r="AA184" s="830"/>
      <c r="AB184" s="830"/>
      <c r="AC184" s="830"/>
      <c r="AD184" s="830"/>
    </row>
    <row r="185" spans="1:30">
      <c r="A185" s="2584">
        <v>170</v>
      </c>
      <c r="B185" s="2580" t="s">
        <v>4663</v>
      </c>
      <c r="C185" s="2585" t="s">
        <v>4664</v>
      </c>
      <c r="D185" s="2586" t="s">
        <v>4665</v>
      </c>
      <c r="E185" s="2587"/>
      <c r="F185" s="2584">
        <v>494</v>
      </c>
      <c r="G185" s="2580" t="s">
        <v>4666</v>
      </c>
      <c r="H185" s="2585" t="s">
        <v>4667</v>
      </c>
      <c r="I185" s="2586" t="s">
        <v>4668</v>
      </c>
      <c r="J185" s="2587"/>
      <c r="K185" s="2584">
        <v>818</v>
      </c>
      <c r="L185" s="2580" t="s">
        <v>4669</v>
      </c>
      <c r="M185" s="2585" t="s">
        <v>4670</v>
      </c>
      <c r="N185" s="2586" t="s">
        <v>4671</v>
      </c>
      <c r="O185" s="2587"/>
      <c r="P185" s="2584">
        <v>1142</v>
      </c>
      <c r="Q185" s="2580" t="s">
        <v>4672</v>
      </c>
      <c r="R185" s="2585" t="s">
        <v>4673</v>
      </c>
      <c r="S185" s="2586" t="s">
        <v>4674</v>
      </c>
      <c r="T185" s="830"/>
      <c r="U185" s="830"/>
      <c r="V185" s="830"/>
      <c r="W185" s="830"/>
      <c r="X185" s="830"/>
      <c r="Y185" s="830"/>
      <c r="Z185" s="830"/>
      <c r="AA185" s="830"/>
      <c r="AB185" s="830"/>
      <c r="AC185" s="830"/>
      <c r="AD185" s="830"/>
    </row>
    <row r="186" spans="1:30">
      <c r="A186" s="2584">
        <v>171</v>
      </c>
      <c r="B186" s="2580" t="s">
        <v>4675</v>
      </c>
      <c r="C186" s="2585" t="s">
        <v>4676</v>
      </c>
      <c r="D186" s="2586" t="s">
        <v>4677</v>
      </c>
      <c r="E186" s="2587"/>
      <c r="F186" s="2584">
        <v>495</v>
      </c>
      <c r="G186" s="2580" t="s">
        <v>4678</v>
      </c>
      <c r="H186" s="2585" t="s">
        <v>4679</v>
      </c>
      <c r="I186" s="2586" t="s">
        <v>4680</v>
      </c>
      <c r="J186" s="2587"/>
      <c r="K186" s="2584">
        <v>819</v>
      </c>
      <c r="L186" s="2580" t="s">
        <v>4681</v>
      </c>
      <c r="M186" s="2585" t="s">
        <v>4682</v>
      </c>
      <c r="N186" s="2586" t="s">
        <v>4683</v>
      </c>
      <c r="O186" s="2587"/>
      <c r="P186" s="2584">
        <v>1143</v>
      </c>
      <c r="Q186" s="2580" t="s">
        <v>4684</v>
      </c>
      <c r="R186" s="2585" t="s">
        <v>4685</v>
      </c>
      <c r="S186" s="2586" t="s">
        <v>4686</v>
      </c>
      <c r="T186" s="830"/>
      <c r="U186" s="830"/>
      <c r="V186" s="830"/>
      <c r="W186" s="830"/>
      <c r="X186" s="830"/>
      <c r="Y186" s="830"/>
      <c r="Z186" s="830"/>
      <c r="AA186" s="830"/>
      <c r="AB186" s="830"/>
      <c r="AC186" s="830"/>
      <c r="AD186" s="830"/>
    </row>
    <row r="187" spans="1:30">
      <c r="A187" s="2584">
        <v>172</v>
      </c>
      <c r="B187" s="2580" t="s">
        <v>4687</v>
      </c>
      <c r="C187" s="2585" t="s">
        <v>4688</v>
      </c>
      <c r="D187" s="2586" t="s">
        <v>4689</v>
      </c>
      <c r="E187" s="2587"/>
      <c r="F187" s="2584">
        <v>496</v>
      </c>
      <c r="G187" s="2580" t="s">
        <v>4690</v>
      </c>
      <c r="H187" s="2585" t="s">
        <v>4691</v>
      </c>
      <c r="I187" s="2586" t="s">
        <v>4692</v>
      </c>
      <c r="J187" s="2587"/>
      <c r="K187" s="2584">
        <v>820</v>
      </c>
      <c r="L187" s="2580" t="s">
        <v>4693</v>
      </c>
      <c r="M187" s="2585" t="s">
        <v>4694</v>
      </c>
      <c r="N187" s="2586" t="s">
        <v>4695</v>
      </c>
      <c r="O187" s="2587"/>
      <c r="P187" s="2584">
        <v>1144</v>
      </c>
      <c r="Q187" s="2580" t="s">
        <v>4696</v>
      </c>
      <c r="R187" s="2585" t="s">
        <v>4697</v>
      </c>
      <c r="S187" s="2586" t="s">
        <v>4698</v>
      </c>
      <c r="T187" s="830"/>
      <c r="U187" s="830"/>
      <c r="V187" s="830"/>
      <c r="W187" s="830"/>
      <c r="X187" s="830"/>
      <c r="Y187" s="830"/>
      <c r="Z187" s="830"/>
      <c r="AA187" s="830"/>
      <c r="AB187" s="830"/>
      <c r="AC187" s="830"/>
      <c r="AD187" s="830"/>
    </row>
    <row r="188" spans="1:30">
      <c r="A188" s="2584">
        <v>173</v>
      </c>
      <c r="B188" s="2580" t="s">
        <v>4699</v>
      </c>
      <c r="C188" s="2585" t="s">
        <v>4700</v>
      </c>
      <c r="D188" s="2586" t="s">
        <v>4701</v>
      </c>
      <c r="E188" s="2587"/>
      <c r="F188" s="2584">
        <v>497</v>
      </c>
      <c r="G188" s="2580" t="s">
        <v>4702</v>
      </c>
      <c r="H188" s="2585" t="s">
        <v>4703</v>
      </c>
      <c r="I188" s="2586" t="s">
        <v>4704</v>
      </c>
      <c r="J188" s="2587"/>
      <c r="K188" s="2584">
        <v>821</v>
      </c>
      <c r="L188" s="2580" t="s">
        <v>4705</v>
      </c>
      <c r="M188" s="2585" t="s">
        <v>4706</v>
      </c>
      <c r="N188" s="2586" t="s">
        <v>4707</v>
      </c>
      <c r="O188" s="2587"/>
      <c r="P188" s="2584">
        <v>1145</v>
      </c>
      <c r="Q188" s="2580" t="s">
        <v>4708</v>
      </c>
      <c r="R188" s="2585" t="s">
        <v>4709</v>
      </c>
      <c r="S188" s="2586" t="s">
        <v>4710</v>
      </c>
      <c r="T188" s="830"/>
      <c r="U188" s="830"/>
      <c r="V188" s="830"/>
      <c r="W188" s="830"/>
      <c r="X188" s="830"/>
      <c r="Y188" s="830"/>
      <c r="Z188" s="830"/>
      <c r="AA188" s="830"/>
      <c r="AB188" s="830"/>
      <c r="AC188" s="830"/>
      <c r="AD188" s="830"/>
    </row>
    <row r="189" spans="1:30">
      <c r="A189" s="2584">
        <v>174</v>
      </c>
      <c r="B189" s="2580" t="s">
        <v>4711</v>
      </c>
      <c r="C189" s="2585" t="s">
        <v>4712</v>
      </c>
      <c r="D189" s="2586" t="s">
        <v>4713</v>
      </c>
      <c r="E189" s="2587"/>
      <c r="F189" s="2584">
        <v>498</v>
      </c>
      <c r="G189" s="2580" t="s">
        <v>4714</v>
      </c>
      <c r="H189" s="2585" t="s">
        <v>4715</v>
      </c>
      <c r="I189" s="2586" t="s">
        <v>4716</v>
      </c>
      <c r="J189" s="2587"/>
      <c r="K189" s="2584">
        <v>822</v>
      </c>
      <c r="L189" s="2580" t="s">
        <v>4717</v>
      </c>
      <c r="M189" s="2585" t="s">
        <v>4718</v>
      </c>
      <c r="N189" s="2586" t="s">
        <v>4719</v>
      </c>
      <c r="O189" s="2587"/>
      <c r="P189" s="2584">
        <v>1146</v>
      </c>
      <c r="Q189" s="2580" t="s">
        <v>4720</v>
      </c>
      <c r="R189" s="2585" t="s">
        <v>4721</v>
      </c>
      <c r="S189" s="2586" t="s">
        <v>4722</v>
      </c>
      <c r="T189" s="830"/>
      <c r="U189" s="830"/>
      <c r="V189" s="830"/>
      <c r="W189" s="830"/>
      <c r="X189" s="830"/>
      <c r="Y189" s="830"/>
      <c r="Z189" s="830"/>
      <c r="AA189" s="830"/>
      <c r="AB189" s="830"/>
      <c r="AC189" s="830"/>
      <c r="AD189" s="830"/>
    </row>
    <row r="190" spans="1:30">
      <c r="A190" s="2584">
        <v>175</v>
      </c>
      <c r="B190" s="2580" t="s">
        <v>4723</v>
      </c>
      <c r="C190" s="2585" t="s">
        <v>4724</v>
      </c>
      <c r="D190" s="2586" t="s">
        <v>4725</v>
      </c>
      <c r="E190" s="2587"/>
      <c r="F190" s="2584">
        <v>499</v>
      </c>
      <c r="G190" s="2580" t="s">
        <v>4726</v>
      </c>
      <c r="H190" s="2585" t="s">
        <v>4727</v>
      </c>
      <c r="I190" s="2586" t="s">
        <v>4728</v>
      </c>
      <c r="J190" s="2587"/>
      <c r="K190" s="2584">
        <v>823</v>
      </c>
      <c r="L190" s="2580" t="s">
        <v>4729</v>
      </c>
      <c r="M190" s="2585" t="s">
        <v>4730</v>
      </c>
      <c r="N190" s="2586" t="s">
        <v>4731</v>
      </c>
      <c r="O190" s="2587"/>
      <c r="P190" s="2584">
        <v>1147</v>
      </c>
      <c r="Q190" s="2580" t="s">
        <v>4732</v>
      </c>
      <c r="R190" s="2585" t="s">
        <v>4733</v>
      </c>
      <c r="S190" s="2586" t="s">
        <v>4734</v>
      </c>
      <c r="T190" s="830"/>
      <c r="U190" s="830"/>
      <c r="V190" s="830"/>
      <c r="W190" s="830"/>
      <c r="X190" s="830"/>
      <c r="Y190" s="830"/>
      <c r="Z190" s="830"/>
      <c r="AA190" s="830"/>
      <c r="AB190" s="830"/>
      <c r="AC190" s="830"/>
      <c r="AD190" s="830"/>
    </row>
    <row r="191" spans="1:30">
      <c r="A191" s="2584">
        <v>176</v>
      </c>
      <c r="B191" s="2580" t="s">
        <v>4735</v>
      </c>
      <c r="C191" s="2585" t="s">
        <v>4736</v>
      </c>
      <c r="D191" s="2586" t="s">
        <v>4737</v>
      </c>
      <c r="E191" s="2587"/>
      <c r="F191" s="2584">
        <v>500</v>
      </c>
      <c r="G191" s="2580" t="s">
        <v>4738</v>
      </c>
      <c r="H191" s="2585" t="s">
        <v>4739</v>
      </c>
      <c r="I191" s="2586" t="s">
        <v>4740</v>
      </c>
      <c r="J191" s="2587"/>
      <c r="K191" s="2584">
        <v>824</v>
      </c>
      <c r="L191" s="2580" t="s">
        <v>4741</v>
      </c>
      <c r="M191" s="2585" t="s">
        <v>4742</v>
      </c>
      <c r="N191" s="2586" t="s">
        <v>4743</v>
      </c>
      <c r="O191" s="2587"/>
      <c r="P191" s="2584">
        <v>1148</v>
      </c>
      <c r="Q191" s="2580" t="s">
        <v>4744</v>
      </c>
      <c r="R191" s="2585" t="s">
        <v>4745</v>
      </c>
      <c r="S191" s="2586" t="s">
        <v>4746</v>
      </c>
      <c r="T191" s="830"/>
      <c r="U191" s="830"/>
      <c r="V191" s="830"/>
      <c r="W191" s="830"/>
      <c r="X191" s="830"/>
      <c r="Y191" s="830"/>
      <c r="Z191" s="830"/>
      <c r="AA191" s="830"/>
      <c r="AB191" s="830"/>
      <c r="AC191" s="830"/>
      <c r="AD191" s="830"/>
    </row>
    <row r="192" spans="1:30">
      <c r="A192" s="2584">
        <v>177</v>
      </c>
      <c r="B192" s="2580" t="s">
        <v>4747</v>
      </c>
      <c r="C192" s="2585" t="s">
        <v>4748</v>
      </c>
      <c r="D192" s="2586" t="s">
        <v>4749</v>
      </c>
      <c r="E192" s="2587"/>
      <c r="F192" s="2584">
        <v>501</v>
      </c>
      <c r="G192" s="2580" t="s">
        <v>4750</v>
      </c>
      <c r="H192" s="2585" t="s">
        <v>4751</v>
      </c>
      <c r="I192" s="2586" t="s">
        <v>4752</v>
      </c>
      <c r="J192" s="2587"/>
      <c r="K192" s="2584">
        <v>825</v>
      </c>
      <c r="L192" s="2580" t="s">
        <v>4753</v>
      </c>
      <c r="M192" s="2585" t="s">
        <v>4754</v>
      </c>
      <c r="N192" s="2586" t="s">
        <v>4755</v>
      </c>
      <c r="O192" s="2587"/>
      <c r="P192" s="2584">
        <v>1149</v>
      </c>
      <c r="Q192" s="2580" t="s">
        <v>4756</v>
      </c>
      <c r="R192" s="2585" t="s">
        <v>4757</v>
      </c>
      <c r="S192" s="2586" t="s">
        <v>4758</v>
      </c>
      <c r="T192" s="830"/>
      <c r="U192" s="830"/>
      <c r="V192" s="830"/>
      <c r="W192" s="830"/>
      <c r="X192" s="830"/>
      <c r="Y192" s="830"/>
      <c r="Z192" s="830"/>
      <c r="AA192" s="830"/>
      <c r="AB192" s="830"/>
      <c r="AC192" s="830"/>
      <c r="AD192" s="830"/>
    </row>
    <row r="193" spans="1:30">
      <c r="A193" s="2584">
        <v>178</v>
      </c>
      <c r="B193" s="2580" t="s">
        <v>4759</v>
      </c>
      <c r="C193" s="2585" t="s">
        <v>4760</v>
      </c>
      <c r="D193" s="2586" t="s">
        <v>4761</v>
      </c>
      <c r="E193" s="2587"/>
      <c r="F193" s="2584">
        <v>502</v>
      </c>
      <c r="G193" s="2580" t="s">
        <v>4762</v>
      </c>
      <c r="H193" s="2585" t="s">
        <v>4763</v>
      </c>
      <c r="I193" s="2586" t="s">
        <v>4764</v>
      </c>
      <c r="J193" s="2587"/>
      <c r="K193" s="2584">
        <v>826</v>
      </c>
      <c r="L193" s="2580" t="s">
        <v>4765</v>
      </c>
      <c r="M193" s="2585" t="s">
        <v>4766</v>
      </c>
      <c r="N193" s="2586" t="s">
        <v>4767</v>
      </c>
      <c r="O193" s="2587"/>
      <c r="P193" s="2584">
        <v>1150</v>
      </c>
      <c r="Q193" s="2580" t="s">
        <v>4768</v>
      </c>
      <c r="R193" s="2585" t="s">
        <v>4769</v>
      </c>
      <c r="S193" s="2586" t="s">
        <v>4770</v>
      </c>
      <c r="T193" s="830"/>
      <c r="U193" s="830"/>
      <c r="V193" s="830"/>
      <c r="W193" s="830"/>
      <c r="X193" s="830"/>
      <c r="Y193" s="830"/>
      <c r="Z193" s="830"/>
      <c r="AA193" s="830"/>
      <c r="AB193" s="830"/>
      <c r="AC193" s="830"/>
      <c r="AD193" s="830"/>
    </row>
    <row r="194" spans="1:30">
      <c r="A194" s="2584">
        <v>179</v>
      </c>
      <c r="B194" s="2580" t="s">
        <v>4771</v>
      </c>
      <c r="C194" s="2585" t="s">
        <v>4772</v>
      </c>
      <c r="D194" s="2586" t="s">
        <v>4773</v>
      </c>
      <c r="E194" s="2587"/>
      <c r="F194" s="2584">
        <v>503</v>
      </c>
      <c r="G194" s="2580" t="s">
        <v>4774</v>
      </c>
      <c r="H194" s="2585" t="s">
        <v>4775</v>
      </c>
      <c r="I194" s="2586" t="s">
        <v>4776</v>
      </c>
      <c r="J194" s="2587"/>
      <c r="K194" s="2584">
        <v>827</v>
      </c>
      <c r="L194" s="2580" t="s">
        <v>4777</v>
      </c>
      <c r="M194" s="2585" t="s">
        <v>4778</v>
      </c>
      <c r="N194" s="2586" t="s">
        <v>4779</v>
      </c>
      <c r="O194" s="2587"/>
      <c r="P194" s="2584">
        <v>1151</v>
      </c>
      <c r="Q194" s="2580" t="s">
        <v>4780</v>
      </c>
      <c r="R194" s="2585" t="s">
        <v>4781</v>
      </c>
      <c r="S194" s="2586" t="s">
        <v>4782</v>
      </c>
      <c r="T194" s="830"/>
      <c r="U194" s="830"/>
      <c r="V194" s="830"/>
      <c r="W194" s="830"/>
      <c r="X194" s="830"/>
      <c r="Y194" s="830"/>
      <c r="Z194" s="830"/>
      <c r="AA194" s="830"/>
      <c r="AB194" s="830"/>
      <c r="AC194" s="830"/>
      <c r="AD194" s="830"/>
    </row>
    <row r="195" spans="1:30">
      <c r="A195" s="2584">
        <v>180</v>
      </c>
      <c r="B195" s="2580" t="s">
        <v>4783</v>
      </c>
      <c r="C195" s="2585" t="s">
        <v>4784</v>
      </c>
      <c r="D195" s="2586" t="s">
        <v>4785</v>
      </c>
      <c r="E195" s="2587"/>
      <c r="F195" s="2584">
        <v>504</v>
      </c>
      <c r="G195" s="2580" t="s">
        <v>4786</v>
      </c>
      <c r="H195" s="2585" t="s">
        <v>4787</v>
      </c>
      <c r="I195" s="2586" t="s">
        <v>4788</v>
      </c>
      <c r="J195" s="2587"/>
      <c r="K195" s="2584">
        <v>828</v>
      </c>
      <c r="L195" s="2580" t="s">
        <v>4789</v>
      </c>
      <c r="M195" s="2585" t="s">
        <v>4790</v>
      </c>
      <c r="N195" s="2586" t="s">
        <v>4791</v>
      </c>
      <c r="O195" s="2587"/>
      <c r="P195" s="2584">
        <v>1152</v>
      </c>
      <c r="Q195" s="2580" t="s">
        <v>4792</v>
      </c>
      <c r="R195" s="2585" t="s">
        <v>4793</v>
      </c>
      <c r="S195" s="2586" t="s">
        <v>4794</v>
      </c>
      <c r="T195" s="830"/>
      <c r="U195" s="830"/>
      <c r="V195" s="830"/>
      <c r="W195" s="830"/>
      <c r="X195" s="830"/>
      <c r="Y195" s="830"/>
      <c r="Z195" s="830"/>
      <c r="AA195" s="830"/>
      <c r="AB195" s="830"/>
      <c r="AC195" s="830"/>
      <c r="AD195" s="830"/>
    </row>
    <row r="196" spans="1:30">
      <c r="A196" s="2584">
        <v>181</v>
      </c>
      <c r="B196" s="2580" t="s">
        <v>4795</v>
      </c>
      <c r="C196" s="2585" t="s">
        <v>4796</v>
      </c>
      <c r="D196" s="2586" t="s">
        <v>4797</v>
      </c>
      <c r="E196" s="2587"/>
      <c r="F196" s="2584">
        <v>505</v>
      </c>
      <c r="G196" s="2580" t="s">
        <v>4798</v>
      </c>
      <c r="H196" s="2585" t="s">
        <v>4799</v>
      </c>
      <c r="I196" s="2586" t="s">
        <v>4800</v>
      </c>
      <c r="J196" s="2587"/>
      <c r="K196" s="2584">
        <v>829</v>
      </c>
      <c r="L196" s="2580" t="s">
        <v>4801</v>
      </c>
      <c r="M196" s="2585" t="s">
        <v>4802</v>
      </c>
      <c r="N196" s="2586" t="s">
        <v>4803</v>
      </c>
      <c r="O196" s="2587"/>
      <c r="P196" s="2584">
        <v>1153</v>
      </c>
      <c r="Q196" s="2580" t="s">
        <v>4804</v>
      </c>
      <c r="R196" s="2585" t="s">
        <v>4805</v>
      </c>
      <c r="S196" s="2586" t="s">
        <v>4806</v>
      </c>
      <c r="T196" s="830"/>
      <c r="U196" s="830"/>
      <c r="V196" s="830"/>
      <c r="W196" s="830"/>
      <c r="X196" s="830"/>
      <c r="Y196" s="830"/>
      <c r="Z196" s="830"/>
      <c r="AA196" s="830"/>
      <c r="AB196" s="830"/>
      <c r="AC196" s="830"/>
      <c r="AD196" s="830"/>
    </row>
    <row r="197" spans="1:30">
      <c r="A197" s="2584">
        <v>182</v>
      </c>
      <c r="B197" s="2580" t="s">
        <v>4807</v>
      </c>
      <c r="C197" s="2585" t="s">
        <v>4808</v>
      </c>
      <c r="D197" s="2586" t="s">
        <v>4809</v>
      </c>
      <c r="E197" s="2587"/>
      <c r="F197" s="2584">
        <v>506</v>
      </c>
      <c r="G197" s="2580" t="s">
        <v>4810</v>
      </c>
      <c r="H197" s="2585" t="s">
        <v>4811</v>
      </c>
      <c r="I197" s="2586" t="s">
        <v>4812</v>
      </c>
      <c r="J197" s="2587"/>
      <c r="K197" s="2584">
        <v>830</v>
      </c>
      <c r="L197" s="2580" t="s">
        <v>4813</v>
      </c>
      <c r="M197" s="2585" t="s">
        <v>4814</v>
      </c>
      <c r="N197" s="2586" t="s">
        <v>4815</v>
      </c>
      <c r="O197" s="2587"/>
      <c r="P197" s="2584">
        <v>1154</v>
      </c>
      <c r="Q197" s="2580" t="s">
        <v>4816</v>
      </c>
      <c r="R197" s="2585" t="s">
        <v>4817</v>
      </c>
      <c r="S197" s="2586" t="s">
        <v>4818</v>
      </c>
      <c r="T197" s="830"/>
      <c r="U197" s="830"/>
      <c r="V197" s="830"/>
      <c r="W197" s="830"/>
      <c r="X197" s="830"/>
      <c r="Y197" s="830"/>
      <c r="Z197" s="830"/>
      <c r="AA197" s="830"/>
      <c r="AB197" s="830"/>
      <c r="AC197" s="830"/>
      <c r="AD197" s="830"/>
    </row>
    <row r="198" spans="1:30">
      <c r="A198" s="2584">
        <v>183</v>
      </c>
      <c r="B198" s="2580" t="s">
        <v>4819</v>
      </c>
      <c r="C198" s="2585" t="s">
        <v>4820</v>
      </c>
      <c r="D198" s="2586" t="s">
        <v>4821</v>
      </c>
      <c r="E198" s="2587"/>
      <c r="F198" s="2584">
        <v>507</v>
      </c>
      <c r="G198" s="2580" t="s">
        <v>4822</v>
      </c>
      <c r="H198" s="2585" t="s">
        <v>4823</v>
      </c>
      <c r="I198" s="2586" t="s">
        <v>4824</v>
      </c>
      <c r="J198" s="2587"/>
      <c r="K198" s="2584">
        <v>831</v>
      </c>
      <c r="L198" s="2580" t="s">
        <v>4825</v>
      </c>
      <c r="M198" s="2585" t="s">
        <v>4826</v>
      </c>
      <c r="N198" s="2586" t="s">
        <v>4827</v>
      </c>
      <c r="O198" s="2587"/>
      <c r="P198" s="2584">
        <v>1155</v>
      </c>
      <c r="Q198" s="2580" t="s">
        <v>4828</v>
      </c>
      <c r="R198" s="2585" t="s">
        <v>4829</v>
      </c>
      <c r="S198" s="2586" t="s">
        <v>4830</v>
      </c>
      <c r="T198" s="830"/>
      <c r="U198" s="830"/>
      <c r="V198" s="830"/>
      <c r="W198" s="830"/>
      <c r="X198" s="830"/>
      <c r="Y198" s="830"/>
      <c r="Z198" s="830"/>
      <c r="AA198" s="830"/>
      <c r="AB198" s="830"/>
      <c r="AC198" s="830"/>
      <c r="AD198" s="830"/>
    </row>
    <row r="199" spans="1:30">
      <c r="A199" s="2584">
        <v>184</v>
      </c>
      <c r="B199" s="2580" t="s">
        <v>4831</v>
      </c>
      <c r="C199" s="2585" t="s">
        <v>4832</v>
      </c>
      <c r="D199" s="2586" t="s">
        <v>4833</v>
      </c>
      <c r="E199" s="2587"/>
      <c r="F199" s="2584">
        <v>508</v>
      </c>
      <c r="G199" s="2580" t="s">
        <v>4834</v>
      </c>
      <c r="H199" s="2585" t="s">
        <v>4835</v>
      </c>
      <c r="I199" s="2586" t="s">
        <v>4836</v>
      </c>
      <c r="J199" s="2587"/>
      <c r="K199" s="2584">
        <v>832</v>
      </c>
      <c r="L199" s="2580" t="s">
        <v>4837</v>
      </c>
      <c r="M199" s="2585" t="s">
        <v>4838</v>
      </c>
      <c r="N199" s="2586" t="s">
        <v>4839</v>
      </c>
      <c r="O199" s="2587"/>
      <c r="P199" s="2584">
        <v>1156</v>
      </c>
      <c r="Q199" s="2580" t="s">
        <v>4840</v>
      </c>
      <c r="R199" s="2585" t="s">
        <v>4841</v>
      </c>
      <c r="S199" s="2586" t="s">
        <v>4842</v>
      </c>
      <c r="T199" s="830"/>
      <c r="U199" s="830"/>
      <c r="V199" s="830"/>
      <c r="W199" s="830"/>
      <c r="X199" s="830"/>
      <c r="Y199" s="830"/>
      <c r="Z199" s="830"/>
      <c r="AA199" s="830"/>
      <c r="AB199" s="830"/>
      <c r="AC199" s="830"/>
      <c r="AD199" s="830"/>
    </row>
    <row r="200" spans="1:30">
      <c r="A200" s="2584">
        <v>185</v>
      </c>
      <c r="B200" s="2580" t="s">
        <v>4843</v>
      </c>
      <c r="C200" s="2585" t="s">
        <v>4844</v>
      </c>
      <c r="D200" s="2586" t="s">
        <v>4845</v>
      </c>
      <c r="E200" s="2587"/>
      <c r="F200" s="2584">
        <v>509</v>
      </c>
      <c r="G200" s="2580" t="s">
        <v>4846</v>
      </c>
      <c r="H200" s="2585" t="s">
        <v>4847</v>
      </c>
      <c r="I200" s="2586" t="s">
        <v>4848</v>
      </c>
      <c r="J200" s="2587"/>
      <c r="K200" s="2584">
        <v>833</v>
      </c>
      <c r="L200" s="2580" t="s">
        <v>4849</v>
      </c>
      <c r="M200" s="2585" t="s">
        <v>4850</v>
      </c>
      <c r="N200" s="2586" t="s">
        <v>4851</v>
      </c>
      <c r="O200" s="2587"/>
      <c r="P200" s="2584">
        <v>1157</v>
      </c>
      <c r="Q200" s="2580" t="s">
        <v>4852</v>
      </c>
      <c r="R200" s="2585" t="s">
        <v>4853</v>
      </c>
      <c r="S200" s="2586" t="s">
        <v>4854</v>
      </c>
      <c r="T200" s="830"/>
      <c r="U200" s="830"/>
      <c r="V200" s="830"/>
      <c r="W200" s="830"/>
      <c r="X200" s="830"/>
      <c r="Y200" s="830"/>
      <c r="Z200" s="830"/>
      <c r="AA200" s="830"/>
      <c r="AB200" s="830"/>
      <c r="AC200" s="830"/>
      <c r="AD200" s="830"/>
    </row>
    <row r="201" spans="1:30">
      <c r="A201" s="2584">
        <v>186</v>
      </c>
      <c r="B201" s="2580" t="s">
        <v>4855</v>
      </c>
      <c r="C201" s="2585" t="s">
        <v>4856</v>
      </c>
      <c r="D201" s="2586" t="s">
        <v>4857</v>
      </c>
      <c r="E201" s="2587"/>
      <c r="F201" s="2584">
        <v>510</v>
      </c>
      <c r="G201" s="2580" t="s">
        <v>4858</v>
      </c>
      <c r="H201" s="2585" t="s">
        <v>4859</v>
      </c>
      <c r="I201" s="2586" t="s">
        <v>4860</v>
      </c>
      <c r="J201" s="2587"/>
      <c r="K201" s="2584">
        <v>834</v>
      </c>
      <c r="L201" s="2580" t="s">
        <v>4849</v>
      </c>
      <c r="M201" s="2585" t="s">
        <v>4850</v>
      </c>
      <c r="N201" s="2586" t="s">
        <v>4861</v>
      </c>
      <c r="O201" s="2587"/>
      <c r="P201" s="2584">
        <v>1158</v>
      </c>
      <c r="Q201" s="2580" t="s">
        <v>4862</v>
      </c>
      <c r="R201" s="2585" t="s">
        <v>4863</v>
      </c>
      <c r="S201" s="2586" t="s">
        <v>4864</v>
      </c>
      <c r="T201" s="830"/>
      <c r="U201" s="830"/>
      <c r="V201" s="830"/>
      <c r="W201" s="830"/>
      <c r="X201" s="830"/>
      <c r="Y201" s="830"/>
      <c r="Z201" s="830"/>
      <c r="AA201" s="830"/>
      <c r="AB201" s="830"/>
      <c r="AC201" s="830"/>
      <c r="AD201" s="830"/>
    </row>
    <row r="202" spans="1:30">
      <c r="A202" s="2584">
        <v>187</v>
      </c>
      <c r="B202" s="2580" t="s">
        <v>4865</v>
      </c>
      <c r="C202" s="2585" t="s">
        <v>4866</v>
      </c>
      <c r="D202" s="2586" t="s">
        <v>4867</v>
      </c>
      <c r="E202" s="2587"/>
      <c r="F202" s="2584">
        <v>511</v>
      </c>
      <c r="G202" s="2580" t="s">
        <v>4868</v>
      </c>
      <c r="H202" s="2585" t="s">
        <v>4869</v>
      </c>
      <c r="I202" s="2586" t="s">
        <v>4870</v>
      </c>
      <c r="J202" s="2587"/>
      <c r="K202" s="2584">
        <v>835</v>
      </c>
      <c r="L202" s="2580" t="s">
        <v>4871</v>
      </c>
      <c r="M202" s="2585" t="s">
        <v>2736</v>
      </c>
      <c r="N202" s="2586" t="s">
        <v>4872</v>
      </c>
      <c r="O202" s="2587"/>
      <c r="P202" s="2584">
        <v>1159</v>
      </c>
      <c r="Q202" s="2580" t="s">
        <v>4873</v>
      </c>
      <c r="R202" s="2585" t="s">
        <v>4874</v>
      </c>
      <c r="S202" s="2586" t="s">
        <v>4875</v>
      </c>
      <c r="T202" s="830"/>
      <c r="U202" s="830"/>
      <c r="V202" s="830"/>
      <c r="W202" s="830"/>
      <c r="X202" s="830"/>
      <c r="Y202" s="830"/>
      <c r="Z202" s="830"/>
      <c r="AA202" s="830"/>
      <c r="AB202" s="830"/>
      <c r="AC202" s="830"/>
      <c r="AD202" s="830"/>
    </row>
    <row r="203" spans="1:30">
      <c r="A203" s="2584">
        <v>188</v>
      </c>
      <c r="B203" s="2580" t="s">
        <v>4876</v>
      </c>
      <c r="C203" s="2585" t="s">
        <v>4877</v>
      </c>
      <c r="D203" s="2586" t="s">
        <v>4878</v>
      </c>
      <c r="E203" s="2587"/>
      <c r="F203" s="2584">
        <v>512</v>
      </c>
      <c r="G203" s="2580" t="s">
        <v>4879</v>
      </c>
      <c r="H203" s="2585" t="s">
        <v>4880</v>
      </c>
      <c r="I203" s="2586" t="s">
        <v>4881</v>
      </c>
      <c r="J203" s="2587"/>
      <c r="K203" s="2584">
        <v>836</v>
      </c>
      <c r="L203" s="2580" t="s">
        <v>4882</v>
      </c>
      <c r="M203" s="2585" t="s">
        <v>2738</v>
      </c>
      <c r="N203" s="2586" t="s">
        <v>4883</v>
      </c>
      <c r="O203" s="2587"/>
      <c r="P203" s="2584">
        <v>1160</v>
      </c>
      <c r="Q203" s="2580" t="s">
        <v>4884</v>
      </c>
      <c r="R203" s="2585" t="s">
        <v>4885</v>
      </c>
      <c r="S203" s="2586" t="s">
        <v>4886</v>
      </c>
      <c r="T203" s="830"/>
      <c r="U203" s="830"/>
      <c r="V203" s="830"/>
      <c r="W203" s="830"/>
      <c r="X203" s="830"/>
      <c r="Y203" s="830"/>
      <c r="Z203" s="830"/>
      <c r="AA203" s="830"/>
      <c r="AB203" s="830"/>
      <c r="AC203" s="830"/>
      <c r="AD203" s="830"/>
    </row>
    <row r="204" spans="1:30">
      <c r="A204" s="2584">
        <v>189</v>
      </c>
      <c r="B204" s="2580" t="s">
        <v>4887</v>
      </c>
      <c r="C204" s="2585" t="s">
        <v>4888</v>
      </c>
      <c r="D204" s="2586" t="s">
        <v>4889</v>
      </c>
      <c r="E204" s="2587"/>
      <c r="F204" s="2584">
        <v>513</v>
      </c>
      <c r="G204" s="2580" t="s">
        <v>4890</v>
      </c>
      <c r="H204" s="2585" t="s">
        <v>4891</v>
      </c>
      <c r="I204" s="2586" t="s">
        <v>4892</v>
      </c>
      <c r="J204" s="2587"/>
      <c r="K204" s="2584">
        <v>837</v>
      </c>
      <c r="L204" s="2580" t="s">
        <v>4893</v>
      </c>
      <c r="M204" s="2585" t="s">
        <v>2737</v>
      </c>
      <c r="O204" s="2587"/>
      <c r="P204" s="2584">
        <v>1161</v>
      </c>
      <c r="Q204" s="2580" t="s">
        <v>4894</v>
      </c>
      <c r="R204" s="2585" t="s">
        <v>4895</v>
      </c>
      <c r="S204" s="2586" t="s">
        <v>4896</v>
      </c>
      <c r="T204" s="830"/>
      <c r="U204" s="830"/>
      <c r="V204" s="830"/>
      <c r="W204" s="830"/>
      <c r="X204" s="830"/>
      <c r="Y204" s="830"/>
      <c r="Z204" s="830"/>
      <c r="AA204" s="830"/>
      <c r="AB204" s="830"/>
      <c r="AC204" s="830"/>
      <c r="AD204" s="830"/>
    </row>
    <row r="205" spans="1:30">
      <c r="A205" s="2584">
        <v>190</v>
      </c>
      <c r="B205" s="2580" t="s">
        <v>4897</v>
      </c>
      <c r="C205" s="2585" t="s">
        <v>4898</v>
      </c>
      <c r="D205" s="2586" t="s">
        <v>4899</v>
      </c>
      <c r="E205" s="2587"/>
      <c r="F205" s="2584">
        <v>514</v>
      </c>
      <c r="G205" s="2580" t="s">
        <v>4900</v>
      </c>
      <c r="H205" s="2585" t="s">
        <v>4901</v>
      </c>
      <c r="I205" s="2586" t="s">
        <v>4902</v>
      </c>
      <c r="J205" s="2587"/>
      <c r="K205" s="2584">
        <v>838</v>
      </c>
      <c r="L205" s="2580" t="s">
        <v>4893</v>
      </c>
      <c r="M205" s="2585" t="s">
        <v>2737</v>
      </c>
      <c r="N205" s="2586" t="s">
        <v>4903</v>
      </c>
      <c r="O205" s="2587"/>
      <c r="P205" s="2584">
        <v>1162</v>
      </c>
      <c r="Q205" s="2580" t="s">
        <v>4904</v>
      </c>
      <c r="R205" s="2585" t="s">
        <v>4905</v>
      </c>
      <c r="S205" s="2586" t="s">
        <v>4906</v>
      </c>
      <c r="T205" s="830"/>
      <c r="U205" s="830"/>
      <c r="V205" s="830"/>
      <c r="W205" s="830"/>
      <c r="X205" s="830"/>
      <c r="Y205" s="830"/>
      <c r="Z205" s="830"/>
      <c r="AA205" s="830"/>
      <c r="AB205" s="830"/>
      <c r="AC205" s="830"/>
      <c r="AD205" s="830"/>
    </row>
    <row r="206" spans="1:30">
      <c r="A206" s="2584">
        <v>191</v>
      </c>
      <c r="B206" s="2580" t="s">
        <v>4907</v>
      </c>
      <c r="C206" s="2585" t="s">
        <v>4908</v>
      </c>
      <c r="D206" s="2586" t="s">
        <v>4909</v>
      </c>
      <c r="E206" s="2587"/>
      <c r="F206" s="2584">
        <v>515</v>
      </c>
      <c r="G206" s="2580" t="s">
        <v>4910</v>
      </c>
      <c r="H206" s="2585" t="s">
        <v>4911</v>
      </c>
      <c r="I206" s="2586" t="s">
        <v>4912</v>
      </c>
      <c r="J206" s="2587"/>
      <c r="K206" s="2584">
        <v>839</v>
      </c>
      <c r="L206" s="2580" t="s">
        <v>4913</v>
      </c>
      <c r="M206" s="2585" t="s">
        <v>4914</v>
      </c>
      <c r="N206" s="2586" t="s">
        <v>4915</v>
      </c>
      <c r="O206" s="2587"/>
      <c r="P206" s="2584">
        <v>1163</v>
      </c>
      <c r="Q206" s="2580" t="s">
        <v>4916</v>
      </c>
      <c r="R206" s="2585" t="s">
        <v>4917</v>
      </c>
      <c r="S206" s="2586" t="s">
        <v>4918</v>
      </c>
      <c r="T206" s="830"/>
      <c r="U206" s="830"/>
      <c r="V206" s="830"/>
      <c r="W206" s="830"/>
      <c r="X206" s="830"/>
      <c r="Y206" s="830"/>
      <c r="Z206" s="830"/>
      <c r="AA206" s="830"/>
      <c r="AB206" s="830"/>
      <c r="AC206" s="830"/>
      <c r="AD206" s="830"/>
    </row>
    <row r="207" spans="1:30">
      <c r="A207" s="2584">
        <v>192</v>
      </c>
      <c r="B207" s="2580" t="s">
        <v>4919</v>
      </c>
      <c r="C207" s="2585" t="s">
        <v>4920</v>
      </c>
      <c r="D207" s="2586" t="s">
        <v>4921</v>
      </c>
      <c r="E207" s="2587"/>
      <c r="F207" s="2584">
        <v>516</v>
      </c>
      <c r="G207" s="2580" t="s">
        <v>4922</v>
      </c>
      <c r="H207" s="2585" t="s">
        <v>4923</v>
      </c>
      <c r="I207" s="2586" t="s">
        <v>4924</v>
      </c>
      <c r="J207" s="2587"/>
      <c r="K207" s="2584">
        <v>840</v>
      </c>
      <c r="L207" s="2580" t="s">
        <v>4925</v>
      </c>
      <c r="M207" s="2585" t="s">
        <v>4926</v>
      </c>
      <c r="N207" s="2586" t="s">
        <v>4927</v>
      </c>
      <c r="O207" s="2587"/>
      <c r="P207" s="2584">
        <v>1164</v>
      </c>
      <c r="Q207" s="2580" t="s">
        <v>4928</v>
      </c>
      <c r="R207" s="2585" t="s">
        <v>4929</v>
      </c>
      <c r="S207" s="2586" t="s">
        <v>4930</v>
      </c>
      <c r="T207" s="830"/>
      <c r="U207" s="830"/>
      <c r="V207" s="830"/>
      <c r="W207" s="830"/>
      <c r="X207" s="830"/>
      <c r="Y207" s="830"/>
      <c r="Z207" s="830"/>
      <c r="AA207" s="830"/>
      <c r="AB207" s="830"/>
      <c r="AC207" s="830"/>
      <c r="AD207" s="830"/>
    </row>
    <row r="208" spans="1:30">
      <c r="A208" s="2584">
        <v>193</v>
      </c>
      <c r="B208" s="2580" t="s">
        <v>4931</v>
      </c>
      <c r="C208" s="2585" t="s">
        <v>4932</v>
      </c>
      <c r="D208" s="2586" t="s">
        <v>4933</v>
      </c>
      <c r="E208" s="2587"/>
      <c r="F208" s="2584">
        <v>517</v>
      </c>
      <c r="G208" s="2580" t="s">
        <v>4934</v>
      </c>
      <c r="H208" s="2585" t="s">
        <v>4935</v>
      </c>
      <c r="I208" s="2586" t="s">
        <v>4936</v>
      </c>
      <c r="J208" s="2587"/>
      <c r="K208" s="2584">
        <v>841</v>
      </c>
      <c r="L208" s="2580" t="s">
        <v>4937</v>
      </c>
      <c r="M208" s="2585" t="s">
        <v>4938</v>
      </c>
      <c r="N208" s="2586" t="s">
        <v>4939</v>
      </c>
      <c r="O208" s="2587"/>
      <c r="P208" s="2584">
        <v>1165</v>
      </c>
      <c r="Q208" s="2580" t="s">
        <v>4940</v>
      </c>
      <c r="R208" s="2585" t="s">
        <v>4941</v>
      </c>
      <c r="S208" s="2586" t="s">
        <v>4942</v>
      </c>
      <c r="T208" s="830"/>
      <c r="U208" s="830"/>
      <c r="V208" s="830"/>
      <c r="W208" s="830"/>
      <c r="X208" s="830"/>
      <c r="Y208" s="830"/>
      <c r="Z208" s="830"/>
      <c r="AA208" s="830"/>
      <c r="AB208" s="830"/>
      <c r="AC208" s="830"/>
      <c r="AD208" s="830"/>
    </row>
    <row r="209" spans="1:30">
      <c r="A209" s="2584">
        <v>194</v>
      </c>
      <c r="B209" s="2580" t="s">
        <v>4943</v>
      </c>
      <c r="C209" s="2585" t="s">
        <v>4944</v>
      </c>
      <c r="D209" s="2586" t="s">
        <v>4945</v>
      </c>
      <c r="E209" s="2587"/>
      <c r="F209" s="2584">
        <v>518</v>
      </c>
      <c r="G209" s="2580" t="s">
        <v>4946</v>
      </c>
      <c r="H209" s="2585" t="s">
        <v>4947</v>
      </c>
      <c r="I209" s="2586" t="s">
        <v>4948</v>
      </c>
      <c r="J209" s="2587"/>
      <c r="K209" s="2584">
        <v>842</v>
      </c>
      <c r="L209" s="2580" t="s">
        <v>4949</v>
      </c>
      <c r="M209" s="2585" t="s">
        <v>4950</v>
      </c>
      <c r="N209" s="2586" t="s">
        <v>4951</v>
      </c>
      <c r="O209" s="2587"/>
      <c r="P209" s="2584">
        <v>1166</v>
      </c>
      <c r="Q209" s="2580" t="s">
        <v>4952</v>
      </c>
      <c r="R209" s="2585" t="s">
        <v>4953</v>
      </c>
      <c r="S209" s="2586" t="s">
        <v>4954</v>
      </c>
      <c r="T209" s="830"/>
      <c r="U209" s="830"/>
      <c r="V209" s="830"/>
      <c r="W209" s="830"/>
      <c r="X209" s="830"/>
      <c r="Y209" s="830"/>
      <c r="Z209" s="830"/>
      <c r="AA209" s="830"/>
      <c r="AB209" s="830"/>
      <c r="AC209" s="830"/>
      <c r="AD209" s="830"/>
    </row>
    <row r="210" spans="1:30">
      <c r="A210" s="2584">
        <v>195</v>
      </c>
      <c r="B210" s="2580" t="s">
        <v>4955</v>
      </c>
      <c r="C210" s="2585" t="s">
        <v>4956</v>
      </c>
      <c r="D210" s="2586" t="s">
        <v>4957</v>
      </c>
      <c r="E210" s="2587"/>
      <c r="F210" s="2584">
        <v>519</v>
      </c>
      <c r="G210" s="2580" t="s">
        <v>4958</v>
      </c>
      <c r="H210" s="2585" t="s">
        <v>4959</v>
      </c>
      <c r="I210" s="2586" t="s">
        <v>4960</v>
      </c>
      <c r="J210" s="2587"/>
      <c r="K210" s="2584">
        <v>843</v>
      </c>
      <c r="L210" s="2580" t="s">
        <v>4961</v>
      </c>
      <c r="M210" s="2585" t="s">
        <v>4962</v>
      </c>
      <c r="N210" s="2586" t="s">
        <v>4963</v>
      </c>
      <c r="O210" s="2587"/>
      <c r="P210" s="2584">
        <v>1167</v>
      </c>
      <c r="Q210" s="2580" t="s">
        <v>4964</v>
      </c>
      <c r="R210" s="2585" t="s">
        <v>4965</v>
      </c>
      <c r="S210" s="2586" t="s">
        <v>4966</v>
      </c>
      <c r="T210" s="830"/>
      <c r="U210" s="830"/>
      <c r="V210" s="830"/>
      <c r="W210" s="830"/>
      <c r="X210" s="830"/>
      <c r="Y210" s="830"/>
      <c r="Z210" s="830"/>
      <c r="AA210" s="830"/>
      <c r="AB210" s="830"/>
      <c r="AC210" s="830"/>
      <c r="AD210" s="830"/>
    </row>
    <row r="211" spans="1:30">
      <c r="A211" s="2584">
        <v>196</v>
      </c>
      <c r="B211" s="2580" t="s">
        <v>4967</v>
      </c>
      <c r="C211" s="2585" t="s">
        <v>4968</v>
      </c>
      <c r="D211" s="2586" t="s">
        <v>4969</v>
      </c>
      <c r="E211" s="2587"/>
      <c r="F211" s="2584">
        <v>520</v>
      </c>
      <c r="G211" s="2580" t="s">
        <v>4970</v>
      </c>
      <c r="H211" s="2585" t="s">
        <v>4971</v>
      </c>
      <c r="I211" s="2586" t="s">
        <v>4972</v>
      </c>
      <c r="J211" s="2587"/>
      <c r="K211" s="2584">
        <v>844</v>
      </c>
      <c r="L211" s="2580" t="s">
        <v>4973</v>
      </c>
      <c r="M211" s="2585" t="s">
        <v>4974</v>
      </c>
      <c r="N211" s="2586" t="s">
        <v>4975</v>
      </c>
      <c r="O211" s="2587"/>
      <c r="P211" s="2584">
        <v>1168</v>
      </c>
      <c r="Q211" s="2580" t="s">
        <v>4976</v>
      </c>
      <c r="R211" s="2585" t="s">
        <v>4977</v>
      </c>
      <c r="S211" s="2586" t="s">
        <v>4978</v>
      </c>
      <c r="T211" s="830"/>
      <c r="U211" s="830"/>
      <c r="V211" s="830"/>
      <c r="W211" s="830"/>
      <c r="X211" s="830"/>
      <c r="Y211" s="830"/>
      <c r="Z211" s="830"/>
      <c r="AA211" s="830"/>
      <c r="AB211" s="830"/>
      <c r="AC211" s="830"/>
      <c r="AD211" s="830"/>
    </row>
    <row r="212" spans="1:30">
      <c r="A212" s="2584">
        <v>197</v>
      </c>
      <c r="B212" s="2580" t="s">
        <v>4979</v>
      </c>
      <c r="C212" s="2585" t="s">
        <v>4980</v>
      </c>
      <c r="D212" s="2586" t="s">
        <v>4981</v>
      </c>
      <c r="E212" s="2587"/>
      <c r="F212" s="2584">
        <v>521</v>
      </c>
      <c r="G212" s="2580" t="s">
        <v>4982</v>
      </c>
      <c r="H212" s="2585" t="s">
        <v>4983</v>
      </c>
      <c r="I212" s="2586" t="s">
        <v>4984</v>
      </c>
      <c r="J212" s="2587"/>
      <c r="K212" s="2584">
        <v>845</v>
      </c>
      <c r="L212" s="2580" t="s">
        <v>4985</v>
      </c>
      <c r="M212" s="2585" t="s">
        <v>4986</v>
      </c>
      <c r="N212" s="2586" t="s">
        <v>4987</v>
      </c>
      <c r="O212" s="2587"/>
      <c r="P212" s="2584">
        <v>1169</v>
      </c>
      <c r="Q212" s="2580" t="s">
        <v>4988</v>
      </c>
      <c r="R212" s="2585" t="s">
        <v>4989</v>
      </c>
      <c r="S212" s="2586" t="s">
        <v>4990</v>
      </c>
      <c r="T212" s="830"/>
      <c r="U212" s="830"/>
      <c r="V212" s="830"/>
      <c r="W212" s="830"/>
      <c r="X212" s="830"/>
      <c r="Y212" s="830"/>
      <c r="Z212" s="830"/>
      <c r="AA212" s="830"/>
      <c r="AB212" s="830"/>
      <c r="AC212" s="830"/>
      <c r="AD212" s="830"/>
    </row>
    <row r="213" spans="1:30">
      <c r="A213" s="2584">
        <v>198</v>
      </c>
      <c r="B213" s="2580" t="s">
        <v>4991</v>
      </c>
      <c r="C213" s="2585" t="s">
        <v>4992</v>
      </c>
      <c r="D213" s="2586" t="s">
        <v>4993</v>
      </c>
      <c r="E213" s="2587"/>
      <c r="F213" s="2584">
        <v>522</v>
      </c>
      <c r="G213" s="2580" t="s">
        <v>4994</v>
      </c>
      <c r="H213" s="2585" t="s">
        <v>4995</v>
      </c>
      <c r="I213" s="2586" t="s">
        <v>4996</v>
      </c>
      <c r="J213" s="2587"/>
      <c r="K213" s="2584">
        <v>846</v>
      </c>
      <c r="L213" s="2580" t="s">
        <v>4997</v>
      </c>
      <c r="M213" s="2585" t="s">
        <v>4998</v>
      </c>
      <c r="N213" s="2586" t="s">
        <v>4999</v>
      </c>
      <c r="O213" s="2587"/>
      <c r="P213" s="2584">
        <v>1170</v>
      </c>
      <c r="Q213" s="2580" t="s">
        <v>5000</v>
      </c>
      <c r="R213" s="2585" t="s">
        <v>5001</v>
      </c>
      <c r="S213" s="2586" t="s">
        <v>5002</v>
      </c>
      <c r="T213" s="830"/>
      <c r="U213" s="830"/>
      <c r="V213" s="830"/>
      <c r="W213" s="830"/>
      <c r="X213" s="830"/>
      <c r="Y213" s="830"/>
      <c r="Z213" s="830"/>
      <c r="AA213" s="830"/>
      <c r="AB213" s="830"/>
      <c r="AC213" s="830"/>
      <c r="AD213" s="830"/>
    </row>
    <row r="214" spans="1:30">
      <c r="A214" s="2584">
        <v>199</v>
      </c>
      <c r="B214" s="2580" t="s">
        <v>5003</v>
      </c>
      <c r="C214" s="2585" t="s">
        <v>5004</v>
      </c>
      <c r="D214" s="2586" t="s">
        <v>5005</v>
      </c>
      <c r="E214" s="2587"/>
      <c r="F214" s="2584">
        <v>523</v>
      </c>
      <c r="G214" s="2580" t="s">
        <v>5006</v>
      </c>
      <c r="H214" s="2585" t="s">
        <v>5007</v>
      </c>
      <c r="I214" s="2586" t="s">
        <v>5008</v>
      </c>
      <c r="J214" s="2587"/>
      <c r="K214" s="2584">
        <v>847</v>
      </c>
      <c r="L214" s="2580" t="s">
        <v>5009</v>
      </c>
      <c r="M214" s="2585" t="s">
        <v>5010</v>
      </c>
      <c r="N214" s="2586" t="s">
        <v>5011</v>
      </c>
      <c r="O214" s="2587"/>
      <c r="P214" s="2584">
        <v>1171</v>
      </c>
      <c r="Q214" s="2580" t="s">
        <v>5012</v>
      </c>
      <c r="R214" s="2585" t="s">
        <v>5013</v>
      </c>
      <c r="S214" s="2586" t="s">
        <v>5014</v>
      </c>
      <c r="T214" s="830"/>
      <c r="U214" s="830"/>
      <c r="V214" s="830"/>
      <c r="W214" s="830"/>
      <c r="X214" s="830"/>
      <c r="Y214" s="830"/>
      <c r="Z214" s="830"/>
      <c r="AA214" s="830"/>
      <c r="AB214" s="830"/>
      <c r="AC214" s="830"/>
      <c r="AD214" s="830"/>
    </row>
    <row r="215" spans="1:30">
      <c r="A215" s="2584">
        <v>200</v>
      </c>
      <c r="B215" s="2580" t="s">
        <v>5015</v>
      </c>
      <c r="C215" s="2585" t="s">
        <v>5016</v>
      </c>
      <c r="D215" s="2586" t="s">
        <v>5017</v>
      </c>
      <c r="E215" s="2587"/>
      <c r="F215" s="2584">
        <v>524</v>
      </c>
      <c r="G215" s="2580" t="s">
        <v>5018</v>
      </c>
      <c r="H215" s="2585" t="s">
        <v>5019</v>
      </c>
      <c r="I215" s="2586" t="s">
        <v>5020</v>
      </c>
      <c r="J215" s="2587"/>
      <c r="K215" s="2584">
        <v>848</v>
      </c>
      <c r="L215" s="2580" t="s">
        <v>5021</v>
      </c>
      <c r="M215" s="2585" t="s">
        <v>5022</v>
      </c>
      <c r="N215" s="2586" t="s">
        <v>5023</v>
      </c>
      <c r="O215" s="2587"/>
      <c r="P215" s="2584">
        <v>1172</v>
      </c>
      <c r="Q215" s="2580" t="s">
        <v>5024</v>
      </c>
      <c r="R215" s="2585" t="s">
        <v>5025</v>
      </c>
      <c r="S215" s="2586" t="s">
        <v>5026</v>
      </c>
      <c r="T215" s="830"/>
      <c r="U215" s="830"/>
      <c r="V215" s="830"/>
      <c r="W215" s="830"/>
      <c r="X215" s="830"/>
      <c r="Y215" s="830"/>
      <c r="Z215" s="830"/>
      <c r="AA215" s="830"/>
      <c r="AB215" s="830"/>
      <c r="AC215" s="830"/>
      <c r="AD215" s="830"/>
    </row>
    <row r="216" spans="1:30">
      <c r="A216" s="2584">
        <v>201</v>
      </c>
      <c r="B216" s="2580" t="s">
        <v>5027</v>
      </c>
      <c r="C216" s="2585" t="s">
        <v>5028</v>
      </c>
      <c r="D216" s="2586" t="s">
        <v>5029</v>
      </c>
      <c r="E216" s="2587"/>
      <c r="F216" s="2584">
        <v>525</v>
      </c>
      <c r="G216" s="2580" t="s">
        <v>5030</v>
      </c>
      <c r="H216" s="2585" t="s">
        <v>5031</v>
      </c>
      <c r="I216" s="2586" t="s">
        <v>5032</v>
      </c>
      <c r="J216" s="2587"/>
      <c r="K216" s="2584">
        <v>849</v>
      </c>
      <c r="L216" s="2580" t="s">
        <v>5033</v>
      </c>
      <c r="M216" s="2585" t="s">
        <v>5034</v>
      </c>
      <c r="N216" s="2586" t="s">
        <v>5035</v>
      </c>
      <c r="O216" s="2587"/>
      <c r="P216" s="2584">
        <v>1173</v>
      </c>
      <c r="Q216" s="2580" t="s">
        <v>5036</v>
      </c>
      <c r="R216" s="2585" t="s">
        <v>5037</v>
      </c>
      <c r="S216" s="2586" t="s">
        <v>5038</v>
      </c>
      <c r="T216" s="830"/>
      <c r="U216" s="830"/>
      <c r="V216" s="830"/>
      <c r="W216" s="830"/>
      <c r="X216" s="830"/>
      <c r="Y216" s="830"/>
      <c r="Z216" s="830"/>
      <c r="AA216" s="830"/>
      <c r="AB216" s="830"/>
      <c r="AC216" s="830"/>
      <c r="AD216" s="830"/>
    </row>
    <row r="217" spans="1:30">
      <c r="A217" s="2584">
        <v>202</v>
      </c>
      <c r="B217" s="2580" t="s">
        <v>5039</v>
      </c>
      <c r="C217" s="2585" t="s">
        <v>5040</v>
      </c>
      <c r="D217" s="2586" t="s">
        <v>5041</v>
      </c>
      <c r="E217" s="2587"/>
      <c r="F217" s="2584">
        <v>526</v>
      </c>
      <c r="G217" s="2580" t="s">
        <v>5042</v>
      </c>
      <c r="H217" s="2585" t="s">
        <v>5043</v>
      </c>
      <c r="I217" s="2586" t="s">
        <v>5044</v>
      </c>
      <c r="J217" s="2587"/>
      <c r="K217" s="2584">
        <v>850</v>
      </c>
      <c r="L217" s="2580" t="s">
        <v>5045</v>
      </c>
      <c r="M217" s="2585" t="s">
        <v>5046</v>
      </c>
      <c r="N217" s="2586" t="s">
        <v>3507</v>
      </c>
      <c r="O217" s="2587"/>
      <c r="P217" s="2584">
        <v>1174</v>
      </c>
      <c r="Q217" s="2580" t="s">
        <v>5047</v>
      </c>
      <c r="R217" s="2585" t="s">
        <v>5048</v>
      </c>
      <c r="S217" s="2586" t="s">
        <v>5049</v>
      </c>
      <c r="T217" s="830"/>
      <c r="U217" s="830"/>
      <c r="V217" s="830"/>
      <c r="W217" s="830"/>
      <c r="X217" s="830"/>
      <c r="Y217" s="830"/>
      <c r="Z217" s="830"/>
      <c r="AA217" s="830"/>
      <c r="AB217" s="830"/>
      <c r="AC217" s="830"/>
      <c r="AD217" s="830"/>
    </row>
    <row r="218" spans="1:30">
      <c r="A218" s="2584">
        <v>203</v>
      </c>
      <c r="B218" s="2580" t="s">
        <v>5050</v>
      </c>
      <c r="C218" s="2585" t="s">
        <v>5051</v>
      </c>
      <c r="D218" s="2586" t="s">
        <v>5052</v>
      </c>
      <c r="E218" s="2587"/>
      <c r="F218" s="2584">
        <v>527</v>
      </c>
      <c r="G218" s="2580" t="s">
        <v>5053</v>
      </c>
      <c r="H218" s="2585" t="s">
        <v>5054</v>
      </c>
      <c r="I218" s="2586" t="s">
        <v>5055</v>
      </c>
      <c r="J218" s="2587"/>
      <c r="K218" s="2584">
        <v>851</v>
      </c>
      <c r="L218" s="2580" t="s">
        <v>5056</v>
      </c>
      <c r="M218" s="2585" t="s">
        <v>5057</v>
      </c>
      <c r="N218" s="2586" t="s">
        <v>5058</v>
      </c>
      <c r="O218" s="2587"/>
      <c r="P218" s="2584">
        <v>1175</v>
      </c>
      <c r="Q218" s="2580" t="s">
        <v>5059</v>
      </c>
      <c r="R218" s="2585" t="s">
        <v>5060</v>
      </c>
      <c r="S218" s="2586" t="s">
        <v>5061</v>
      </c>
      <c r="T218" s="830"/>
      <c r="U218" s="830"/>
      <c r="V218" s="830"/>
      <c r="W218" s="830"/>
      <c r="X218" s="830"/>
      <c r="Y218" s="830"/>
      <c r="Z218" s="830"/>
      <c r="AA218" s="830"/>
      <c r="AB218" s="830"/>
      <c r="AC218" s="830"/>
      <c r="AD218" s="830"/>
    </row>
    <row r="219" spans="1:30">
      <c r="A219" s="2584">
        <v>204</v>
      </c>
      <c r="B219" s="2580" t="s">
        <v>5062</v>
      </c>
      <c r="C219" s="2585" t="s">
        <v>5063</v>
      </c>
      <c r="D219" s="2586" t="s">
        <v>5064</v>
      </c>
      <c r="E219" s="2587"/>
      <c r="F219" s="2584">
        <v>528</v>
      </c>
      <c r="G219" s="2580" t="s">
        <v>5065</v>
      </c>
      <c r="H219" s="2585" t="s">
        <v>5066</v>
      </c>
      <c r="I219" s="2586" t="s">
        <v>5067</v>
      </c>
      <c r="J219" s="2587"/>
      <c r="K219" s="2584">
        <v>852</v>
      </c>
      <c r="L219" s="2580" t="s">
        <v>5068</v>
      </c>
      <c r="M219" s="2585" t="s">
        <v>5069</v>
      </c>
      <c r="N219" s="2586" t="s">
        <v>5070</v>
      </c>
      <c r="O219" s="2587"/>
      <c r="P219" s="2584">
        <v>1176</v>
      </c>
      <c r="Q219" s="2580" t="s">
        <v>5071</v>
      </c>
      <c r="R219" s="2585" t="s">
        <v>5072</v>
      </c>
      <c r="S219" s="2586" t="s">
        <v>5073</v>
      </c>
      <c r="T219" s="830"/>
      <c r="U219" s="830"/>
      <c r="V219" s="830"/>
      <c r="W219" s="830"/>
      <c r="X219" s="830"/>
      <c r="Y219" s="830"/>
      <c r="Z219" s="830"/>
      <c r="AA219" s="830"/>
      <c r="AB219" s="830"/>
      <c r="AC219" s="830"/>
      <c r="AD219" s="830"/>
    </row>
    <row r="220" spans="1:30">
      <c r="A220" s="2584">
        <v>205</v>
      </c>
      <c r="B220" s="2580" t="s">
        <v>5074</v>
      </c>
      <c r="C220" s="2585" t="s">
        <v>5075</v>
      </c>
      <c r="D220" s="2586" t="s">
        <v>5076</v>
      </c>
      <c r="E220" s="2587"/>
      <c r="F220" s="2584">
        <v>529</v>
      </c>
      <c r="G220" s="2580" t="s">
        <v>5077</v>
      </c>
      <c r="H220" s="2585" t="s">
        <v>5078</v>
      </c>
      <c r="I220" s="2586" t="s">
        <v>5079</v>
      </c>
      <c r="J220" s="2587"/>
      <c r="K220" s="2584">
        <v>853</v>
      </c>
      <c r="L220" s="2580" t="s">
        <v>5080</v>
      </c>
      <c r="M220" s="2585" t="s">
        <v>5081</v>
      </c>
      <c r="N220" s="2586" t="s">
        <v>5082</v>
      </c>
      <c r="O220" s="2587"/>
      <c r="P220" s="2584">
        <v>1177</v>
      </c>
      <c r="Q220" s="2580" t="s">
        <v>5083</v>
      </c>
      <c r="R220" s="2585" t="s">
        <v>5084</v>
      </c>
      <c r="S220" s="2586" t="s">
        <v>5085</v>
      </c>
      <c r="T220" s="830"/>
      <c r="U220" s="830"/>
      <c r="V220" s="830"/>
      <c r="W220" s="830"/>
      <c r="X220" s="830"/>
      <c r="Y220" s="830"/>
      <c r="Z220" s="830"/>
      <c r="AA220" s="830"/>
      <c r="AB220" s="830"/>
      <c r="AC220" s="830"/>
      <c r="AD220" s="830"/>
    </row>
    <row r="221" spans="1:30">
      <c r="A221" s="2584">
        <v>206</v>
      </c>
      <c r="B221" s="2580" t="s">
        <v>5086</v>
      </c>
      <c r="C221" s="2585" t="s">
        <v>5087</v>
      </c>
      <c r="D221" s="2586" t="s">
        <v>5088</v>
      </c>
      <c r="E221" s="2587"/>
      <c r="F221" s="2584">
        <v>530</v>
      </c>
      <c r="G221" s="2580" t="s">
        <v>5089</v>
      </c>
      <c r="H221" s="2585" t="s">
        <v>5090</v>
      </c>
      <c r="I221" s="2586" t="s">
        <v>5091</v>
      </c>
      <c r="J221" s="2587"/>
      <c r="K221" s="2584">
        <v>854</v>
      </c>
      <c r="L221" s="2580" t="s">
        <v>5092</v>
      </c>
      <c r="M221" s="2585" t="s">
        <v>5093</v>
      </c>
      <c r="N221" s="2586" t="s">
        <v>5094</v>
      </c>
      <c r="O221" s="2587"/>
      <c r="P221" s="2584">
        <v>1178</v>
      </c>
      <c r="Q221" s="2580" t="s">
        <v>5095</v>
      </c>
      <c r="R221" s="2585" t="s">
        <v>5096</v>
      </c>
      <c r="S221" s="2586" t="s">
        <v>5097</v>
      </c>
      <c r="T221" s="830"/>
      <c r="U221" s="830"/>
      <c r="V221" s="830"/>
      <c r="W221" s="830"/>
      <c r="X221" s="830"/>
      <c r="Y221" s="830"/>
      <c r="Z221" s="830"/>
      <c r="AA221" s="830"/>
      <c r="AB221" s="830"/>
      <c r="AC221" s="830"/>
      <c r="AD221" s="830"/>
    </row>
    <row r="222" spans="1:30">
      <c r="A222" s="2584">
        <v>207</v>
      </c>
      <c r="B222" s="2580" t="s">
        <v>5098</v>
      </c>
      <c r="C222" s="2585" t="s">
        <v>5099</v>
      </c>
      <c r="D222" s="2586" t="s">
        <v>5100</v>
      </c>
      <c r="E222" s="2587"/>
      <c r="F222" s="2584">
        <v>531</v>
      </c>
      <c r="G222" s="2580" t="s">
        <v>5101</v>
      </c>
      <c r="H222" s="2585" t="s">
        <v>5102</v>
      </c>
      <c r="I222" s="2586" t="s">
        <v>5103</v>
      </c>
      <c r="J222" s="2587"/>
      <c r="K222" s="2584">
        <v>855</v>
      </c>
      <c r="L222" s="2580" t="s">
        <v>5104</v>
      </c>
      <c r="M222" s="2585" t="s">
        <v>5105</v>
      </c>
      <c r="N222" s="2586" t="s">
        <v>5106</v>
      </c>
      <c r="O222" s="2587"/>
      <c r="P222" s="2584">
        <v>1179</v>
      </c>
      <c r="Q222" s="2580" t="s">
        <v>5107</v>
      </c>
      <c r="R222" s="2585" t="s">
        <v>5108</v>
      </c>
      <c r="S222" s="2586" t="s">
        <v>5109</v>
      </c>
      <c r="T222" s="830"/>
      <c r="U222" s="830"/>
      <c r="V222" s="830"/>
      <c r="W222" s="830"/>
      <c r="X222" s="830"/>
      <c r="Y222" s="830"/>
      <c r="Z222" s="830"/>
      <c r="AA222" s="830"/>
      <c r="AB222" s="830"/>
      <c r="AC222" s="830"/>
      <c r="AD222" s="830"/>
    </row>
    <row r="223" spans="1:30">
      <c r="A223" s="2584">
        <v>208</v>
      </c>
      <c r="B223" s="2580" t="s">
        <v>5110</v>
      </c>
      <c r="C223" s="2585" t="s">
        <v>5111</v>
      </c>
      <c r="D223" s="2586" t="s">
        <v>5112</v>
      </c>
      <c r="E223" s="2587"/>
      <c r="F223" s="2584">
        <v>532</v>
      </c>
      <c r="G223" s="2580" t="s">
        <v>5113</v>
      </c>
      <c r="H223" s="2585" t="s">
        <v>5114</v>
      </c>
      <c r="I223" s="2586" t="s">
        <v>5115</v>
      </c>
      <c r="J223" s="2587"/>
      <c r="K223" s="2584">
        <v>856</v>
      </c>
      <c r="L223" s="2580" t="s">
        <v>5116</v>
      </c>
      <c r="M223" s="2585" t="s">
        <v>5117</v>
      </c>
      <c r="N223" s="2586" t="s">
        <v>5118</v>
      </c>
      <c r="O223" s="2587"/>
      <c r="P223" s="2584">
        <v>1180</v>
      </c>
      <c r="Q223" s="2580" t="s">
        <v>5119</v>
      </c>
      <c r="R223" s="2585" t="s">
        <v>5120</v>
      </c>
      <c r="S223" s="2586" t="s">
        <v>5121</v>
      </c>
      <c r="T223" s="830"/>
      <c r="U223" s="830"/>
      <c r="V223" s="830"/>
      <c r="W223" s="830"/>
      <c r="X223" s="830"/>
      <c r="Y223" s="830"/>
      <c r="Z223" s="830"/>
      <c r="AA223" s="830"/>
      <c r="AB223" s="830"/>
      <c r="AC223" s="830"/>
      <c r="AD223" s="830"/>
    </row>
    <row r="224" spans="1:30">
      <c r="A224" s="2584">
        <v>209</v>
      </c>
      <c r="B224" s="2580" t="s">
        <v>5122</v>
      </c>
      <c r="C224" s="2585" t="s">
        <v>5123</v>
      </c>
      <c r="D224" s="2586" t="s">
        <v>5124</v>
      </c>
      <c r="E224" s="2587"/>
      <c r="F224" s="2584">
        <v>533</v>
      </c>
      <c r="G224" s="2580" t="s">
        <v>5125</v>
      </c>
      <c r="H224" s="2585" t="s">
        <v>5126</v>
      </c>
      <c r="I224" s="2586" t="s">
        <v>5127</v>
      </c>
      <c r="J224" s="2587"/>
      <c r="K224" s="2584">
        <v>857</v>
      </c>
      <c r="L224" s="2580" t="s">
        <v>5128</v>
      </c>
      <c r="M224" s="2585" t="s">
        <v>5129</v>
      </c>
      <c r="N224" s="2586" t="s">
        <v>5118</v>
      </c>
      <c r="O224" s="2587"/>
      <c r="P224" s="2584">
        <v>1181</v>
      </c>
      <c r="Q224" s="2580" t="s">
        <v>5130</v>
      </c>
      <c r="R224" s="2585" t="s">
        <v>5131</v>
      </c>
      <c r="S224" s="2586" t="s">
        <v>5132</v>
      </c>
      <c r="T224" s="830"/>
      <c r="U224" s="830"/>
      <c r="V224" s="830"/>
      <c r="W224" s="830"/>
      <c r="X224" s="830"/>
      <c r="Y224" s="830"/>
      <c r="Z224" s="830"/>
      <c r="AA224" s="830"/>
      <c r="AB224" s="830"/>
      <c r="AC224" s="830"/>
      <c r="AD224" s="830"/>
    </row>
    <row r="225" spans="1:30">
      <c r="A225" s="2584">
        <v>210</v>
      </c>
      <c r="B225" s="2580" t="s">
        <v>5133</v>
      </c>
      <c r="C225" s="2585" t="s">
        <v>5134</v>
      </c>
      <c r="D225" s="2586" t="s">
        <v>5135</v>
      </c>
      <c r="E225" s="2587"/>
      <c r="F225" s="2584">
        <v>534</v>
      </c>
      <c r="G225" s="2580" t="s">
        <v>5136</v>
      </c>
      <c r="H225" s="2585" t="s">
        <v>5137</v>
      </c>
      <c r="I225" s="2586" t="s">
        <v>5138</v>
      </c>
      <c r="J225" s="2587"/>
      <c r="K225" s="2584">
        <v>858</v>
      </c>
      <c r="L225" s="2580" t="s">
        <v>5139</v>
      </c>
      <c r="M225" s="2585" t="s">
        <v>5140</v>
      </c>
      <c r="N225" s="2586" t="s">
        <v>5141</v>
      </c>
      <c r="O225" s="2587"/>
      <c r="P225" s="2584">
        <v>1182</v>
      </c>
      <c r="Q225" s="2580" t="s">
        <v>5142</v>
      </c>
      <c r="R225" s="2585" t="s">
        <v>5143</v>
      </c>
      <c r="S225" s="2586" t="s">
        <v>5144</v>
      </c>
      <c r="T225" s="830"/>
      <c r="U225" s="830"/>
      <c r="V225" s="830"/>
      <c r="W225" s="830"/>
      <c r="X225" s="830"/>
      <c r="Y225" s="830"/>
      <c r="Z225" s="830"/>
      <c r="AA225" s="830"/>
      <c r="AB225" s="830"/>
      <c r="AC225" s="830"/>
      <c r="AD225" s="830"/>
    </row>
    <row r="226" spans="1:30">
      <c r="A226" s="2584">
        <v>211</v>
      </c>
      <c r="B226" s="2580" t="s">
        <v>5145</v>
      </c>
      <c r="C226" s="2585" t="s">
        <v>5146</v>
      </c>
      <c r="D226" s="2586" t="s">
        <v>5147</v>
      </c>
      <c r="E226" s="2587"/>
      <c r="F226" s="2584">
        <v>535</v>
      </c>
      <c r="G226" s="2580" t="s">
        <v>5148</v>
      </c>
      <c r="H226" s="2585" t="s">
        <v>5149</v>
      </c>
      <c r="I226" s="2586" t="s">
        <v>5150</v>
      </c>
      <c r="J226" s="2587"/>
      <c r="K226" s="2584">
        <v>859</v>
      </c>
      <c r="L226" s="2580" t="s">
        <v>5151</v>
      </c>
      <c r="M226" s="2585" t="s">
        <v>5152</v>
      </c>
      <c r="N226" s="2586" t="s">
        <v>5153</v>
      </c>
      <c r="O226" s="2587"/>
      <c r="P226" s="2584">
        <v>1183</v>
      </c>
      <c r="Q226" s="2580" t="s">
        <v>5154</v>
      </c>
      <c r="R226" s="2585" t="s">
        <v>5155</v>
      </c>
      <c r="S226" s="2586" t="s">
        <v>5156</v>
      </c>
      <c r="T226" s="830"/>
      <c r="U226" s="830"/>
      <c r="V226" s="830"/>
      <c r="W226" s="830"/>
      <c r="X226" s="830"/>
      <c r="Y226" s="830"/>
      <c r="Z226" s="830"/>
      <c r="AA226" s="830"/>
      <c r="AB226" s="830"/>
      <c r="AC226" s="830"/>
      <c r="AD226" s="830"/>
    </row>
    <row r="227" spans="1:30">
      <c r="A227" s="2584">
        <v>212</v>
      </c>
      <c r="B227" s="2580" t="s">
        <v>5157</v>
      </c>
      <c r="C227" s="2585" t="s">
        <v>5158</v>
      </c>
      <c r="D227" s="2586" t="s">
        <v>5159</v>
      </c>
      <c r="E227" s="2587"/>
      <c r="F227" s="2584">
        <v>536</v>
      </c>
      <c r="G227" s="2580" t="s">
        <v>5160</v>
      </c>
      <c r="H227" s="2585" t="s">
        <v>5161</v>
      </c>
      <c r="I227" s="2586" t="s">
        <v>5162</v>
      </c>
      <c r="J227" s="2587"/>
      <c r="K227" s="2584">
        <v>860</v>
      </c>
      <c r="L227" s="2580" t="s">
        <v>5163</v>
      </c>
      <c r="M227" s="2585" t="s">
        <v>5164</v>
      </c>
      <c r="N227" s="2586" t="s">
        <v>5165</v>
      </c>
      <c r="O227" s="2587"/>
      <c r="P227" s="2584">
        <v>1184</v>
      </c>
      <c r="Q227" s="2580" t="s">
        <v>5166</v>
      </c>
      <c r="R227" s="2585" t="s">
        <v>5167</v>
      </c>
      <c r="S227" s="2586" t="s">
        <v>5168</v>
      </c>
      <c r="T227" s="830"/>
      <c r="U227" s="830"/>
      <c r="V227" s="830"/>
      <c r="W227" s="830"/>
      <c r="X227" s="830"/>
      <c r="Y227" s="830"/>
      <c r="Z227" s="830"/>
      <c r="AA227" s="830"/>
      <c r="AB227" s="830"/>
      <c r="AC227" s="830"/>
      <c r="AD227" s="830"/>
    </row>
    <row r="228" spans="1:30">
      <c r="A228" s="2584">
        <v>213</v>
      </c>
      <c r="B228" s="2580" t="s">
        <v>5169</v>
      </c>
      <c r="C228" s="2585" t="s">
        <v>5170</v>
      </c>
      <c r="D228" s="2586" t="s">
        <v>5171</v>
      </c>
      <c r="E228" s="2587"/>
      <c r="F228" s="2584">
        <v>537</v>
      </c>
      <c r="G228" s="2580" t="s">
        <v>5172</v>
      </c>
      <c r="H228" s="2585" t="s">
        <v>5173</v>
      </c>
      <c r="I228" s="2586" t="s">
        <v>5174</v>
      </c>
      <c r="J228" s="2587"/>
      <c r="K228" s="2584">
        <v>861</v>
      </c>
      <c r="L228" s="2580" t="s">
        <v>5175</v>
      </c>
      <c r="M228" s="2585" t="s">
        <v>5176</v>
      </c>
      <c r="N228" s="2586" t="s">
        <v>5177</v>
      </c>
      <c r="O228" s="2587"/>
      <c r="P228" s="2584">
        <v>1185</v>
      </c>
      <c r="Q228" s="2580" t="s">
        <v>5178</v>
      </c>
      <c r="R228" s="2585" t="s">
        <v>5179</v>
      </c>
      <c r="S228" s="2586" t="s">
        <v>5180</v>
      </c>
      <c r="T228" s="830"/>
      <c r="U228" s="830"/>
      <c r="V228" s="830"/>
      <c r="W228" s="830"/>
      <c r="X228" s="830"/>
      <c r="Y228" s="830"/>
      <c r="Z228" s="830"/>
      <c r="AA228" s="830"/>
      <c r="AB228" s="830"/>
      <c r="AC228" s="830"/>
      <c r="AD228" s="830"/>
    </row>
    <row r="229" spans="1:30">
      <c r="A229" s="2584">
        <v>214</v>
      </c>
      <c r="B229" s="2580" t="s">
        <v>5181</v>
      </c>
      <c r="C229" s="2585" t="s">
        <v>5182</v>
      </c>
      <c r="D229" s="2586" t="s">
        <v>5183</v>
      </c>
      <c r="E229" s="2587"/>
      <c r="F229" s="2584">
        <v>538</v>
      </c>
      <c r="G229" s="2580" t="s">
        <v>5184</v>
      </c>
      <c r="H229" s="2585" t="s">
        <v>5185</v>
      </c>
      <c r="I229" s="2586" t="s">
        <v>5186</v>
      </c>
      <c r="J229" s="2587"/>
      <c r="K229" s="2584">
        <v>862</v>
      </c>
      <c r="L229" s="2580" t="s">
        <v>5187</v>
      </c>
      <c r="M229" s="2585" t="s">
        <v>5188</v>
      </c>
      <c r="N229" s="2586" t="s">
        <v>5189</v>
      </c>
      <c r="O229" s="2587"/>
      <c r="P229" s="2584">
        <v>1186</v>
      </c>
      <c r="Q229" s="2580" t="s">
        <v>5190</v>
      </c>
      <c r="R229" s="2585" t="s">
        <v>5191</v>
      </c>
      <c r="S229" s="2586" t="s">
        <v>5192</v>
      </c>
      <c r="T229" s="830"/>
      <c r="U229" s="830"/>
      <c r="V229" s="830"/>
      <c r="W229" s="830"/>
      <c r="X229" s="830"/>
      <c r="Y229" s="830"/>
      <c r="Z229" s="830"/>
      <c r="AA229" s="830"/>
      <c r="AB229" s="830"/>
      <c r="AC229" s="830"/>
      <c r="AD229" s="830"/>
    </row>
    <row r="230" spans="1:30">
      <c r="A230" s="2584">
        <v>215</v>
      </c>
      <c r="B230" s="2580" t="s">
        <v>5193</v>
      </c>
      <c r="C230" s="2585" t="s">
        <v>5194</v>
      </c>
      <c r="D230" s="2586" t="s">
        <v>5195</v>
      </c>
      <c r="E230" s="2587"/>
      <c r="F230" s="2584">
        <v>539</v>
      </c>
      <c r="G230" s="2580" t="s">
        <v>5196</v>
      </c>
      <c r="H230" s="2585" t="s">
        <v>5197</v>
      </c>
      <c r="I230" s="2586" t="s">
        <v>5198</v>
      </c>
      <c r="J230" s="2587"/>
      <c r="K230" s="2584">
        <v>863</v>
      </c>
      <c r="L230" s="2580" t="s">
        <v>5199</v>
      </c>
      <c r="M230" s="2585" t="s">
        <v>5200</v>
      </c>
      <c r="N230" s="2586" t="s">
        <v>5201</v>
      </c>
      <c r="O230" s="2587"/>
      <c r="P230" s="2584">
        <v>1187</v>
      </c>
      <c r="Q230" s="2580" t="s">
        <v>5202</v>
      </c>
      <c r="R230" s="2585" t="s">
        <v>5203</v>
      </c>
      <c r="S230" s="2586" t="s">
        <v>5204</v>
      </c>
      <c r="T230" s="830"/>
      <c r="U230" s="830"/>
      <c r="V230" s="830"/>
      <c r="W230" s="830"/>
      <c r="X230" s="830"/>
      <c r="Y230" s="830"/>
      <c r="Z230" s="830"/>
      <c r="AA230" s="830"/>
      <c r="AB230" s="830"/>
      <c r="AC230" s="830"/>
      <c r="AD230" s="830"/>
    </row>
    <row r="231" spans="1:30">
      <c r="A231" s="2584">
        <v>216</v>
      </c>
      <c r="B231" s="2580" t="s">
        <v>5205</v>
      </c>
      <c r="C231" s="2585" t="s">
        <v>5206</v>
      </c>
      <c r="D231" s="2586" t="s">
        <v>5207</v>
      </c>
      <c r="E231" s="2587"/>
      <c r="F231" s="2584">
        <v>540</v>
      </c>
      <c r="G231" s="2580" t="s">
        <v>5208</v>
      </c>
      <c r="H231" s="2585" t="s">
        <v>5209</v>
      </c>
      <c r="I231" s="2586" t="s">
        <v>5210</v>
      </c>
      <c r="J231" s="2587"/>
      <c r="K231" s="2584">
        <v>864</v>
      </c>
      <c r="L231" s="2580" t="s">
        <v>5211</v>
      </c>
      <c r="M231" s="2585" t="s">
        <v>5212</v>
      </c>
      <c r="N231" s="2586" t="s">
        <v>5213</v>
      </c>
      <c r="O231" s="2587"/>
      <c r="P231" s="2584">
        <v>1188</v>
      </c>
      <c r="Q231" s="2580" t="s">
        <v>5214</v>
      </c>
      <c r="R231" s="2585" t="s">
        <v>5215</v>
      </c>
      <c r="S231" s="2586" t="s">
        <v>5216</v>
      </c>
      <c r="T231" s="830"/>
      <c r="U231" s="830"/>
      <c r="V231" s="830"/>
      <c r="W231" s="830"/>
      <c r="X231" s="830"/>
      <c r="Y231" s="830"/>
      <c r="Z231" s="830"/>
      <c r="AA231" s="830"/>
      <c r="AB231" s="830"/>
      <c r="AC231" s="830"/>
      <c r="AD231" s="830"/>
    </row>
    <row r="232" spans="1:30">
      <c r="A232" s="2584">
        <v>217</v>
      </c>
      <c r="B232" s="2580" t="s">
        <v>5217</v>
      </c>
      <c r="C232" s="2585" t="s">
        <v>5218</v>
      </c>
      <c r="D232" s="2586" t="s">
        <v>5219</v>
      </c>
      <c r="E232" s="2587"/>
      <c r="F232" s="2584">
        <v>541</v>
      </c>
      <c r="G232" s="2580" t="s">
        <v>5220</v>
      </c>
      <c r="H232" s="2585" t="s">
        <v>5221</v>
      </c>
      <c r="I232" s="2586" t="s">
        <v>5222</v>
      </c>
      <c r="J232" s="2587"/>
      <c r="K232" s="2584">
        <v>865</v>
      </c>
      <c r="L232" s="2580" t="s">
        <v>5223</v>
      </c>
      <c r="M232" s="2585" t="s">
        <v>5224</v>
      </c>
      <c r="N232" s="2586" t="s">
        <v>5225</v>
      </c>
      <c r="O232" s="2587"/>
      <c r="P232" s="2584">
        <v>1189</v>
      </c>
      <c r="Q232" s="2580" t="s">
        <v>5226</v>
      </c>
      <c r="R232" s="2585" t="s">
        <v>5227</v>
      </c>
      <c r="S232" s="2586" t="s">
        <v>5228</v>
      </c>
      <c r="T232" s="830"/>
      <c r="U232" s="830"/>
      <c r="V232" s="830"/>
      <c r="W232" s="830"/>
      <c r="X232" s="830"/>
      <c r="Y232" s="830"/>
      <c r="Z232" s="830"/>
      <c r="AA232" s="830"/>
      <c r="AB232" s="830"/>
      <c r="AC232" s="830"/>
      <c r="AD232" s="830"/>
    </row>
    <row r="233" spans="1:30">
      <c r="A233" s="2584">
        <v>218</v>
      </c>
      <c r="B233" s="2580" t="s">
        <v>5229</v>
      </c>
      <c r="C233" s="2585" t="s">
        <v>5230</v>
      </c>
      <c r="D233" s="2586" t="s">
        <v>5231</v>
      </c>
      <c r="E233" s="2587"/>
      <c r="F233" s="2584">
        <v>542</v>
      </c>
      <c r="G233" s="2580" t="s">
        <v>5232</v>
      </c>
      <c r="H233" s="2585" t="s">
        <v>5233</v>
      </c>
      <c r="I233" s="2586" t="s">
        <v>5234</v>
      </c>
      <c r="J233" s="2587"/>
      <c r="K233" s="2584">
        <v>866</v>
      </c>
      <c r="L233" s="2580" t="s">
        <v>5235</v>
      </c>
      <c r="M233" s="2585" t="s">
        <v>5236</v>
      </c>
      <c r="N233" s="2586" t="s">
        <v>5237</v>
      </c>
      <c r="O233" s="2587"/>
      <c r="P233" s="2584">
        <v>1190</v>
      </c>
      <c r="Q233" s="2580" t="s">
        <v>5238</v>
      </c>
      <c r="R233" s="2585" t="s">
        <v>5239</v>
      </c>
      <c r="S233" s="2586" t="s">
        <v>5240</v>
      </c>
      <c r="T233" s="830"/>
      <c r="U233" s="830"/>
      <c r="V233" s="830"/>
      <c r="W233" s="830"/>
      <c r="X233" s="830"/>
      <c r="Y233" s="830"/>
      <c r="Z233" s="830"/>
      <c r="AA233" s="830"/>
      <c r="AB233" s="830"/>
      <c r="AC233" s="830"/>
      <c r="AD233" s="830"/>
    </row>
    <row r="234" spans="1:30">
      <c r="A234" s="2584">
        <v>219</v>
      </c>
      <c r="B234" s="2580" t="s">
        <v>5241</v>
      </c>
      <c r="C234" s="2585" t="s">
        <v>5242</v>
      </c>
      <c r="D234" s="2586" t="s">
        <v>5243</v>
      </c>
      <c r="E234" s="2587"/>
      <c r="F234" s="2584">
        <v>543</v>
      </c>
      <c r="G234" s="2580" t="s">
        <v>5244</v>
      </c>
      <c r="H234" s="2585" t="s">
        <v>5245</v>
      </c>
      <c r="I234" s="2586" t="s">
        <v>5246</v>
      </c>
      <c r="J234" s="2587"/>
      <c r="K234" s="2584">
        <v>867</v>
      </c>
      <c r="L234" s="2580" t="s">
        <v>5247</v>
      </c>
      <c r="M234" s="2585" t="s">
        <v>5248</v>
      </c>
      <c r="N234" s="2586" t="s">
        <v>5249</v>
      </c>
      <c r="O234" s="2587"/>
      <c r="P234" s="2584">
        <v>1191</v>
      </c>
      <c r="Q234" s="2580" t="s">
        <v>5250</v>
      </c>
      <c r="R234" s="2585" t="s">
        <v>5251</v>
      </c>
      <c r="S234" s="2586" t="s">
        <v>5252</v>
      </c>
      <c r="T234" s="830"/>
      <c r="U234" s="830"/>
      <c r="V234" s="830"/>
      <c r="W234" s="830"/>
      <c r="X234" s="830"/>
      <c r="Y234" s="830"/>
      <c r="Z234" s="830"/>
      <c r="AA234" s="830"/>
      <c r="AB234" s="830"/>
      <c r="AC234" s="830"/>
      <c r="AD234" s="830"/>
    </row>
    <row r="235" spans="1:30">
      <c r="A235" s="2584">
        <v>220</v>
      </c>
      <c r="B235" s="2580" t="s">
        <v>5253</v>
      </c>
      <c r="C235" s="2585" t="s">
        <v>5254</v>
      </c>
      <c r="D235" s="2586" t="s">
        <v>5255</v>
      </c>
      <c r="E235" s="2587"/>
      <c r="F235" s="2584">
        <v>544</v>
      </c>
      <c r="G235" s="2580" t="s">
        <v>5256</v>
      </c>
      <c r="H235" s="2585" t="s">
        <v>5257</v>
      </c>
      <c r="I235" s="2586" t="s">
        <v>5258</v>
      </c>
      <c r="J235" s="2587"/>
      <c r="K235" s="2584">
        <v>868</v>
      </c>
      <c r="L235" s="2580" t="s">
        <v>5259</v>
      </c>
      <c r="M235" s="2585" t="s">
        <v>5260</v>
      </c>
      <c r="N235" s="2586" t="s">
        <v>5261</v>
      </c>
      <c r="O235" s="2587"/>
      <c r="P235" s="2584">
        <v>1192</v>
      </c>
      <c r="Q235" s="2580" t="s">
        <v>5262</v>
      </c>
      <c r="R235" s="2585" t="s">
        <v>5263</v>
      </c>
      <c r="S235" s="2586" t="s">
        <v>5264</v>
      </c>
      <c r="T235" s="830"/>
      <c r="U235" s="830"/>
      <c r="V235" s="830"/>
      <c r="W235" s="830"/>
      <c r="X235" s="830"/>
      <c r="Y235" s="830"/>
      <c r="Z235" s="830"/>
      <c r="AA235" s="830"/>
      <c r="AB235" s="830"/>
      <c r="AC235" s="830"/>
      <c r="AD235" s="830"/>
    </row>
    <row r="236" spans="1:30">
      <c r="A236" s="2584">
        <v>221</v>
      </c>
      <c r="B236" s="2580" t="s">
        <v>5265</v>
      </c>
      <c r="C236" s="2585" t="s">
        <v>5266</v>
      </c>
      <c r="D236" s="2586" t="s">
        <v>5267</v>
      </c>
      <c r="E236" s="2587"/>
      <c r="F236" s="2584">
        <v>545</v>
      </c>
      <c r="G236" s="2580" t="s">
        <v>5268</v>
      </c>
      <c r="H236" s="2585" t="s">
        <v>5269</v>
      </c>
      <c r="I236" s="2586" t="s">
        <v>5270</v>
      </c>
      <c r="J236" s="2587"/>
      <c r="K236" s="2584">
        <v>869</v>
      </c>
      <c r="L236" s="2580" t="s">
        <v>5271</v>
      </c>
      <c r="M236" s="2585" t="s">
        <v>5272</v>
      </c>
      <c r="N236" s="2586" t="s">
        <v>5273</v>
      </c>
      <c r="O236" s="2587"/>
      <c r="P236" s="2584">
        <v>1193</v>
      </c>
      <c r="Q236" s="2580" t="s">
        <v>5274</v>
      </c>
      <c r="R236" s="2585" t="s">
        <v>5275</v>
      </c>
      <c r="S236" s="2586" t="s">
        <v>5276</v>
      </c>
      <c r="T236" s="830"/>
      <c r="U236" s="830"/>
      <c r="V236" s="830"/>
      <c r="W236" s="830"/>
      <c r="X236" s="830"/>
      <c r="Y236" s="830"/>
      <c r="Z236" s="830"/>
      <c r="AA236" s="830"/>
      <c r="AB236" s="830"/>
      <c r="AC236" s="830"/>
      <c r="AD236" s="830"/>
    </row>
    <row r="237" spans="1:30">
      <c r="A237" s="2584">
        <v>222</v>
      </c>
      <c r="B237" s="2580" t="s">
        <v>5277</v>
      </c>
      <c r="C237" s="2585" t="s">
        <v>5278</v>
      </c>
      <c r="D237" s="2586" t="s">
        <v>5279</v>
      </c>
      <c r="E237" s="2587"/>
      <c r="F237" s="2584">
        <v>546</v>
      </c>
      <c r="G237" s="2580" t="s">
        <v>5280</v>
      </c>
      <c r="H237" s="2585" t="s">
        <v>5281</v>
      </c>
      <c r="I237" s="2586" t="s">
        <v>5282</v>
      </c>
      <c r="J237" s="2587"/>
      <c r="K237" s="2584">
        <v>870</v>
      </c>
      <c r="L237" s="2580" t="s">
        <v>5283</v>
      </c>
      <c r="M237" s="2585" t="s">
        <v>5284</v>
      </c>
      <c r="N237" s="2586" t="s">
        <v>5285</v>
      </c>
      <c r="O237" s="2587"/>
      <c r="P237" s="2584">
        <v>1194</v>
      </c>
      <c r="Q237" s="2580" t="s">
        <v>5286</v>
      </c>
      <c r="R237" s="2585" t="s">
        <v>5287</v>
      </c>
      <c r="S237" s="2586" t="s">
        <v>5288</v>
      </c>
      <c r="T237" s="830"/>
      <c r="U237" s="830"/>
      <c r="V237" s="830"/>
      <c r="W237" s="830"/>
      <c r="X237" s="830"/>
      <c r="Y237" s="830"/>
      <c r="Z237" s="830"/>
      <c r="AA237" s="830"/>
      <c r="AB237" s="830"/>
      <c r="AC237" s="830"/>
      <c r="AD237" s="830"/>
    </row>
    <row r="238" spans="1:30">
      <c r="A238" s="2584">
        <v>223</v>
      </c>
      <c r="B238" s="2580" t="s">
        <v>5289</v>
      </c>
      <c r="C238" s="2585" t="s">
        <v>5290</v>
      </c>
      <c r="D238" s="2586" t="s">
        <v>5291</v>
      </c>
      <c r="E238" s="2587"/>
      <c r="F238" s="2584">
        <v>547</v>
      </c>
      <c r="G238" s="2580" t="s">
        <v>5292</v>
      </c>
      <c r="H238" s="2585" t="s">
        <v>5293</v>
      </c>
      <c r="I238" s="2586" t="s">
        <v>5294</v>
      </c>
      <c r="J238" s="2587"/>
      <c r="K238" s="2584">
        <v>871</v>
      </c>
      <c r="L238" s="2580" t="s">
        <v>5295</v>
      </c>
      <c r="M238" s="2585" t="s">
        <v>5296</v>
      </c>
      <c r="N238" s="2586" t="s">
        <v>5297</v>
      </c>
      <c r="O238" s="2587"/>
      <c r="P238" s="2584">
        <v>1195</v>
      </c>
      <c r="Q238" s="2580" t="s">
        <v>5298</v>
      </c>
      <c r="R238" s="2585" t="s">
        <v>5299</v>
      </c>
      <c r="S238" s="2586" t="s">
        <v>5300</v>
      </c>
      <c r="T238" s="830"/>
      <c r="U238" s="830"/>
      <c r="V238" s="830"/>
      <c r="W238" s="830"/>
      <c r="X238" s="830"/>
      <c r="Y238" s="830"/>
      <c r="Z238" s="830"/>
      <c r="AA238" s="830"/>
      <c r="AB238" s="830"/>
      <c r="AC238" s="830"/>
      <c r="AD238" s="830"/>
    </row>
    <row r="239" spans="1:30">
      <c r="A239" s="2584">
        <v>224</v>
      </c>
      <c r="B239" s="2580" t="s">
        <v>5301</v>
      </c>
      <c r="C239" s="2585" t="s">
        <v>5302</v>
      </c>
      <c r="D239" s="2586" t="s">
        <v>5303</v>
      </c>
      <c r="E239" s="2587"/>
      <c r="F239" s="2584">
        <v>548</v>
      </c>
      <c r="G239" s="2580" t="s">
        <v>5304</v>
      </c>
      <c r="H239" s="2585" t="s">
        <v>5305</v>
      </c>
      <c r="I239" s="2586" t="s">
        <v>5306</v>
      </c>
      <c r="J239" s="2587"/>
      <c r="K239" s="2584">
        <v>872</v>
      </c>
      <c r="L239" s="2580" t="s">
        <v>5307</v>
      </c>
      <c r="M239" s="2585" t="s">
        <v>5308</v>
      </c>
      <c r="N239" s="2586" t="s">
        <v>5309</v>
      </c>
      <c r="O239" s="2587"/>
      <c r="P239" s="2584">
        <v>1196</v>
      </c>
      <c r="Q239" s="2580" t="s">
        <v>5310</v>
      </c>
      <c r="R239" s="2585" t="s">
        <v>5311</v>
      </c>
      <c r="S239" s="2586" t="s">
        <v>5312</v>
      </c>
      <c r="T239" s="830"/>
      <c r="U239" s="830"/>
      <c r="V239" s="830"/>
      <c r="W239" s="830"/>
      <c r="X239" s="830"/>
      <c r="Y239" s="830"/>
      <c r="Z239" s="830"/>
      <c r="AA239" s="830"/>
      <c r="AB239" s="830"/>
      <c r="AC239" s="830"/>
      <c r="AD239" s="830"/>
    </row>
    <row r="240" spans="1:30">
      <c r="A240" s="2584">
        <v>225</v>
      </c>
      <c r="B240" s="2580" t="s">
        <v>5313</v>
      </c>
      <c r="C240" s="2585" t="s">
        <v>5314</v>
      </c>
      <c r="D240" s="2586" t="s">
        <v>5315</v>
      </c>
      <c r="E240" s="2587"/>
      <c r="F240" s="2584">
        <v>549</v>
      </c>
      <c r="G240" s="2580" t="s">
        <v>5316</v>
      </c>
      <c r="H240" s="2585" t="s">
        <v>5317</v>
      </c>
      <c r="I240" s="2586" t="s">
        <v>5318</v>
      </c>
      <c r="J240" s="2587"/>
      <c r="K240" s="2584">
        <v>873</v>
      </c>
      <c r="L240" s="2580" t="s">
        <v>5319</v>
      </c>
      <c r="M240" s="2585" t="s">
        <v>5320</v>
      </c>
      <c r="N240" s="2586" t="s">
        <v>5321</v>
      </c>
      <c r="O240" s="2587"/>
      <c r="P240" s="2584">
        <v>1197</v>
      </c>
      <c r="Q240" s="2580" t="s">
        <v>5322</v>
      </c>
      <c r="R240" s="2585" t="s">
        <v>5323</v>
      </c>
      <c r="S240" s="2586" t="s">
        <v>5324</v>
      </c>
      <c r="T240" s="830"/>
      <c r="U240" s="830"/>
      <c r="V240" s="830"/>
      <c r="W240" s="830"/>
      <c r="X240" s="830"/>
      <c r="Y240" s="830"/>
      <c r="Z240" s="830"/>
      <c r="AA240" s="830"/>
      <c r="AB240" s="830"/>
      <c r="AC240" s="830"/>
      <c r="AD240" s="830"/>
    </row>
    <row r="241" spans="1:30">
      <c r="A241" s="2584">
        <v>226</v>
      </c>
      <c r="B241" s="2580" t="s">
        <v>5325</v>
      </c>
      <c r="C241" s="2585" t="s">
        <v>5326</v>
      </c>
      <c r="D241" s="2586" t="s">
        <v>4168</v>
      </c>
      <c r="E241" s="2587"/>
      <c r="F241" s="2584">
        <v>550</v>
      </c>
      <c r="G241" s="2580" t="s">
        <v>5327</v>
      </c>
      <c r="H241" s="2585" t="s">
        <v>5328</v>
      </c>
      <c r="I241" s="2586" t="s">
        <v>5329</v>
      </c>
      <c r="J241" s="2587"/>
      <c r="K241" s="2584">
        <v>874</v>
      </c>
      <c r="L241" s="2580" t="s">
        <v>5330</v>
      </c>
      <c r="M241" s="2585" t="s">
        <v>5331</v>
      </c>
      <c r="N241" s="2586" t="s">
        <v>5332</v>
      </c>
      <c r="O241" s="2587"/>
      <c r="P241" s="2584">
        <v>1198</v>
      </c>
      <c r="Q241" s="2580" t="s">
        <v>5333</v>
      </c>
      <c r="R241" s="2585" t="s">
        <v>5334</v>
      </c>
      <c r="S241" s="2586" t="s">
        <v>5335</v>
      </c>
      <c r="T241" s="830"/>
      <c r="U241" s="830"/>
      <c r="V241" s="830"/>
      <c r="W241" s="830"/>
      <c r="X241" s="830"/>
      <c r="Y241" s="830"/>
      <c r="Z241" s="830"/>
      <c r="AA241" s="830"/>
      <c r="AB241" s="830"/>
      <c r="AC241" s="830"/>
      <c r="AD241" s="830"/>
    </row>
    <row r="242" spans="1:30">
      <c r="A242" s="2584">
        <v>227</v>
      </c>
      <c r="B242" s="2580" t="s">
        <v>5336</v>
      </c>
      <c r="C242" s="2585" t="s">
        <v>5337</v>
      </c>
      <c r="D242" s="2586" t="s">
        <v>5338</v>
      </c>
      <c r="E242" s="2587"/>
      <c r="F242" s="2584">
        <v>551</v>
      </c>
      <c r="G242" s="2580" t="s">
        <v>5339</v>
      </c>
      <c r="H242" s="2585" t="s">
        <v>5340</v>
      </c>
      <c r="I242" s="2586" t="s">
        <v>5341</v>
      </c>
      <c r="J242" s="2587"/>
      <c r="K242" s="2584">
        <v>875</v>
      </c>
      <c r="L242" s="2580" t="s">
        <v>5342</v>
      </c>
      <c r="M242" s="2585" t="s">
        <v>5343</v>
      </c>
      <c r="N242" s="2586" t="s">
        <v>5344</v>
      </c>
      <c r="O242" s="2587"/>
      <c r="P242" s="2584">
        <v>1199</v>
      </c>
      <c r="Q242" s="2580" t="s">
        <v>5345</v>
      </c>
      <c r="R242" s="2585" t="s">
        <v>5346</v>
      </c>
      <c r="S242" s="2586" t="s">
        <v>5347</v>
      </c>
      <c r="T242" s="830"/>
      <c r="U242" s="830"/>
      <c r="V242" s="830"/>
      <c r="W242" s="830"/>
      <c r="X242" s="830"/>
      <c r="Y242" s="830"/>
      <c r="Z242" s="830"/>
      <c r="AA242" s="830"/>
      <c r="AB242" s="830"/>
      <c r="AC242" s="830"/>
      <c r="AD242" s="830"/>
    </row>
    <row r="243" spans="1:30">
      <c r="A243" s="2584">
        <v>228</v>
      </c>
      <c r="B243" s="2580" t="s">
        <v>5348</v>
      </c>
      <c r="C243" s="2585" t="s">
        <v>5349</v>
      </c>
      <c r="D243" s="2586" t="s">
        <v>5350</v>
      </c>
      <c r="E243" s="2587"/>
      <c r="F243" s="2584">
        <v>552</v>
      </c>
      <c r="G243" s="2580" t="s">
        <v>5351</v>
      </c>
      <c r="H243" s="2585" t="s">
        <v>5352</v>
      </c>
      <c r="I243" s="2586" t="s">
        <v>5353</v>
      </c>
      <c r="J243" s="2587"/>
      <c r="K243" s="2584">
        <v>876</v>
      </c>
      <c r="L243" s="2580" t="s">
        <v>5354</v>
      </c>
      <c r="M243" s="2585" t="s">
        <v>5355</v>
      </c>
      <c r="N243" s="2586" t="s">
        <v>5356</v>
      </c>
      <c r="O243" s="2587"/>
      <c r="P243" s="2584">
        <v>1200</v>
      </c>
      <c r="Q243" s="2580" t="s">
        <v>5357</v>
      </c>
      <c r="R243" s="2585" t="s">
        <v>5358</v>
      </c>
      <c r="S243" s="2586" t="s">
        <v>1687</v>
      </c>
      <c r="T243" s="830"/>
      <c r="U243" s="830"/>
      <c r="V243" s="830"/>
      <c r="W243" s="830"/>
      <c r="X243" s="830"/>
      <c r="Y243" s="830"/>
      <c r="Z243" s="830"/>
      <c r="AA243" s="830"/>
      <c r="AB243" s="830"/>
      <c r="AC243" s="830"/>
      <c r="AD243" s="830"/>
    </row>
    <row r="244" spans="1:30">
      <c r="A244" s="2584">
        <v>229</v>
      </c>
      <c r="B244" s="2580" t="s">
        <v>5359</v>
      </c>
      <c r="C244" s="2585" t="s">
        <v>5360</v>
      </c>
      <c r="D244" s="2586" t="s">
        <v>5361</v>
      </c>
      <c r="E244" s="2587"/>
      <c r="F244" s="2584">
        <v>553</v>
      </c>
      <c r="G244" s="2580" t="s">
        <v>5362</v>
      </c>
      <c r="H244" s="2585" t="s">
        <v>5363</v>
      </c>
      <c r="I244" s="2586" t="s">
        <v>5364</v>
      </c>
      <c r="J244" s="2587"/>
      <c r="K244" s="2584">
        <v>877</v>
      </c>
      <c r="L244" s="2580" t="s">
        <v>5365</v>
      </c>
      <c r="M244" s="2585" t="s">
        <v>5366</v>
      </c>
      <c r="N244" s="2586" t="s">
        <v>5367</v>
      </c>
      <c r="O244" s="2587"/>
      <c r="P244" s="2584">
        <v>1201</v>
      </c>
      <c r="Q244" s="2580" t="s">
        <v>5368</v>
      </c>
      <c r="R244" s="2585" t="s">
        <v>5369</v>
      </c>
      <c r="S244" s="2586" t="s">
        <v>5370</v>
      </c>
      <c r="T244" s="830"/>
      <c r="U244" s="830"/>
      <c r="V244" s="830"/>
      <c r="W244" s="830"/>
      <c r="X244" s="830"/>
      <c r="Y244" s="830"/>
      <c r="Z244" s="830"/>
      <c r="AA244" s="830"/>
      <c r="AB244" s="830"/>
      <c r="AC244" s="830"/>
      <c r="AD244" s="830"/>
    </row>
    <row r="245" spans="1:30">
      <c r="A245" s="2584">
        <v>230</v>
      </c>
      <c r="B245" s="2580" t="s">
        <v>5371</v>
      </c>
      <c r="C245" s="2585" t="s">
        <v>5372</v>
      </c>
      <c r="D245" s="2586" t="s">
        <v>5373</v>
      </c>
      <c r="E245" s="2587"/>
      <c r="F245" s="2584">
        <v>554</v>
      </c>
      <c r="G245" s="2580" t="s">
        <v>5374</v>
      </c>
      <c r="H245" s="2585" t="s">
        <v>5375</v>
      </c>
      <c r="I245" s="2586" t="s">
        <v>5376</v>
      </c>
      <c r="J245" s="2587"/>
      <c r="K245" s="2584">
        <v>878</v>
      </c>
      <c r="L245" s="2580" t="s">
        <v>5377</v>
      </c>
      <c r="M245" s="2585" t="s">
        <v>5378</v>
      </c>
      <c r="N245" s="2586" t="s">
        <v>5356</v>
      </c>
      <c r="O245" s="2587"/>
      <c r="P245" s="2584">
        <v>1202</v>
      </c>
      <c r="Q245" s="2580" t="s">
        <v>5379</v>
      </c>
      <c r="R245" s="2585" t="s">
        <v>5380</v>
      </c>
      <c r="S245" s="2586" t="s">
        <v>5381</v>
      </c>
      <c r="T245" s="830"/>
      <c r="U245" s="830"/>
      <c r="V245" s="830"/>
      <c r="W245" s="830"/>
      <c r="X245" s="830"/>
      <c r="Y245" s="830"/>
      <c r="Z245" s="830"/>
      <c r="AA245" s="830"/>
      <c r="AB245" s="830"/>
      <c r="AC245" s="830"/>
      <c r="AD245" s="830"/>
    </row>
    <row r="246" spans="1:30">
      <c r="A246" s="2584">
        <v>231</v>
      </c>
      <c r="B246" s="2580" t="s">
        <v>5382</v>
      </c>
      <c r="C246" s="2585" t="s">
        <v>5383</v>
      </c>
      <c r="D246" s="2586" t="s">
        <v>5384</v>
      </c>
      <c r="E246" s="2587"/>
      <c r="F246" s="2584">
        <v>555</v>
      </c>
      <c r="G246" s="2580" t="s">
        <v>5385</v>
      </c>
      <c r="H246" s="2585" t="s">
        <v>5386</v>
      </c>
      <c r="I246" s="2586" t="s">
        <v>5387</v>
      </c>
      <c r="J246" s="2587"/>
      <c r="K246" s="2584">
        <v>879</v>
      </c>
      <c r="L246" s="2580" t="s">
        <v>5388</v>
      </c>
      <c r="M246" s="2585" t="s">
        <v>5389</v>
      </c>
      <c r="N246" s="2586" t="s">
        <v>5390</v>
      </c>
      <c r="O246" s="2587"/>
      <c r="P246" s="2584">
        <v>1203</v>
      </c>
      <c r="Q246" s="2580" t="s">
        <v>5391</v>
      </c>
      <c r="R246" s="2585" t="s">
        <v>5392</v>
      </c>
      <c r="S246" s="2586" t="s">
        <v>5393</v>
      </c>
      <c r="T246" s="830"/>
      <c r="U246" s="830"/>
      <c r="V246" s="830"/>
      <c r="W246" s="830"/>
      <c r="X246" s="830"/>
      <c r="Y246" s="830"/>
      <c r="Z246" s="830"/>
      <c r="AA246" s="830"/>
      <c r="AB246" s="830"/>
      <c r="AC246" s="830"/>
      <c r="AD246" s="830"/>
    </row>
    <row r="247" spans="1:30">
      <c r="A247" s="2584">
        <v>232</v>
      </c>
      <c r="B247" s="2580" t="s">
        <v>5394</v>
      </c>
      <c r="C247" s="2585" t="s">
        <v>5395</v>
      </c>
      <c r="D247" s="2586" t="s">
        <v>5396</v>
      </c>
      <c r="E247" s="2587"/>
      <c r="F247" s="2584">
        <v>556</v>
      </c>
      <c r="G247" s="2580" t="s">
        <v>5397</v>
      </c>
      <c r="H247" s="2585" t="s">
        <v>5398</v>
      </c>
      <c r="I247" s="2586" t="s">
        <v>5399</v>
      </c>
      <c r="J247" s="2587"/>
      <c r="K247" s="2584">
        <v>880</v>
      </c>
      <c r="L247" s="2580" t="s">
        <v>5400</v>
      </c>
      <c r="M247" s="2585" t="s">
        <v>5401</v>
      </c>
      <c r="N247" s="2586" t="s">
        <v>5402</v>
      </c>
      <c r="O247" s="2587"/>
      <c r="P247" s="2584">
        <v>1204</v>
      </c>
      <c r="Q247" s="2580" t="s">
        <v>5403</v>
      </c>
      <c r="R247" s="2585" t="s">
        <v>5404</v>
      </c>
      <c r="S247" s="2586" t="s">
        <v>5405</v>
      </c>
      <c r="T247" s="830"/>
      <c r="U247" s="830"/>
      <c r="V247" s="830"/>
      <c r="W247" s="830"/>
      <c r="X247" s="830"/>
      <c r="Y247" s="830"/>
      <c r="Z247" s="830"/>
      <c r="AA247" s="830"/>
      <c r="AB247" s="830"/>
      <c r="AC247" s="830"/>
      <c r="AD247" s="830"/>
    </row>
    <row r="248" spans="1:30">
      <c r="A248" s="2584">
        <v>233</v>
      </c>
      <c r="B248" s="2580" t="s">
        <v>5406</v>
      </c>
      <c r="C248" s="2585" t="s">
        <v>5407</v>
      </c>
      <c r="D248" s="2586" t="s">
        <v>5408</v>
      </c>
      <c r="E248" s="2587"/>
      <c r="F248" s="2584">
        <v>557</v>
      </c>
      <c r="G248" s="2580" t="s">
        <v>5409</v>
      </c>
      <c r="H248" s="2585" t="s">
        <v>5410</v>
      </c>
      <c r="I248" s="2586" t="s">
        <v>5411</v>
      </c>
      <c r="J248" s="2587"/>
      <c r="K248" s="2584">
        <v>881</v>
      </c>
      <c r="L248" s="2580" t="s">
        <v>5412</v>
      </c>
      <c r="M248" s="2585" t="s">
        <v>5413</v>
      </c>
      <c r="N248" s="2586" t="s">
        <v>5414</v>
      </c>
      <c r="O248" s="2587"/>
      <c r="P248" s="2584">
        <v>1205</v>
      </c>
      <c r="Q248" s="2580" t="s">
        <v>5415</v>
      </c>
      <c r="R248" s="2585" t="s">
        <v>5416</v>
      </c>
      <c r="S248" s="2586" t="s">
        <v>5417</v>
      </c>
      <c r="T248" s="830"/>
      <c r="U248" s="830"/>
      <c r="V248" s="830"/>
      <c r="W248" s="830"/>
      <c r="X248" s="830"/>
      <c r="Y248" s="830"/>
      <c r="Z248" s="830"/>
      <c r="AA248" s="830"/>
      <c r="AB248" s="830"/>
      <c r="AC248" s="830"/>
      <c r="AD248" s="830"/>
    </row>
    <row r="249" spans="1:30">
      <c r="A249" s="2584">
        <v>234</v>
      </c>
      <c r="B249" s="2580" t="s">
        <v>5418</v>
      </c>
      <c r="C249" s="2585" t="s">
        <v>5419</v>
      </c>
      <c r="D249" s="2586" t="s">
        <v>5420</v>
      </c>
      <c r="E249" s="2587"/>
      <c r="F249" s="2584">
        <v>558</v>
      </c>
      <c r="G249" s="2580" t="s">
        <v>5421</v>
      </c>
      <c r="H249" s="2585" t="s">
        <v>5422</v>
      </c>
      <c r="I249" s="2586" t="s">
        <v>5423</v>
      </c>
      <c r="J249" s="2587"/>
      <c r="K249" s="2584">
        <v>882</v>
      </c>
      <c r="L249" s="2580" t="s">
        <v>5424</v>
      </c>
      <c r="M249" s="2585" t="s">
        <v>5425</v>
      </c>
      <c r="N249" s="2586" t="s">
        <v>5426</v>
      </c>
      <c r="O249" s="2587"/>
      <c r="P249" s="2584">
        <v>1206</v>
      </c>
      <c r="Q249" s="2580" t="s">
        <v>5427</v>
      </c>
      <c r="R249" s="2585" t="s">
        <v>5428</v>
      </c>
      <c r="S249" s="2586" t="s">
        <v>5429</v>
      </c>
      <c r="T249" s="830"/>
      <c r="U249" s="830"/>
      <c r="V249" s="830"/>
      <c r="W249" s="830"/>
      <c r="X249" s="830"/>
      <c r="Y249" s="830"/>
      <c r="Z249" s="830"/>
      <c r="AA249" s="830"/>
      <c r="AB249" s="830"/>
      <c r="AC249" s="830"/>
      <c r="AD249" s="830"/>
    </row>
    <row r="250" spans="1:30">
      <c r="A250" s="2584">
        <v>235</v>
      </c>
      <c r="B250" s="2580" t="s">
        <v>5430</v>
      </c>
      <c r="C250" s="2585" t="s">
        <v>5431</v>
      </c>
      <c r="D250" s="2586" t="s">
        <v>5432</v>
      </c>
      <c r="E250" s="2587"/>
      <c r="F250" s="2584">
        <v>559</v>
      </c>
      <c r="G250" s="2580" t="s">
        <v>5433</v>
      </c>
      <c r="H250" s="2585" t="s">
        <v>5434</v>
      </c>
      <c r="I250" s="2586" t="s">
        <v>5435</v>
      </c>
      <c r="J250" s="2587"/>
      <c r="K250" s="2584">
        <v>883</v>
      </c>
      <c r="L250" s="2580" t="s">
        <v>5436</v>
      </c>
      <c r="M250" s="2585" t="s">
        <v>5437</v>
      </c>
      <c r="N250" s="2586" t="s">
        <v>5438</v>
      </c>
      <c r="O250" s="2587"/>
      <c r="P250" s="2584">
        <v>1207</v>
      </c>
      <c r="Q250" s="2580" t="s">
        <v>5439</v>
      </c>
      <c r="R250" s="2585" t="s">
        <v>5440</v>
      </c>
      <c r="S250" s="2586" t="s">
        <v>5441</v>
      </c>
      <c r="T250" s="830"/>
      <c r="U250" s="830"/>
      <c r="V250" s="830"/>
      <c r="W250" s="830"/>
      <c r="X250" s="830"/>
      <c r="Y250" s="830"/>
      <c r="Z250" s="830"/>
      <c r="AA250" s="830"/>
      <c r="AB250" s="830"/>
      <c r="AC250" s="830"/>
      <c r="AD250" s="830"/>
    </row>
    <row r="251" spans="1:30">
      <c r="A251" s="2584">
        <v>236</v>
      </c>
      <c r="B251" s="2580" t="s">
        <v>5442</v>
      </c>
      <c r="C251" s="2585" t="s">
        <v>5443</v>
      </c>
      <c r="D251" s="2586" t="s">
        <v>5444</v>
      </c>
      <c r="E251" s="2587"/>
      <c r="F251" s="2584">
        <v>560</v>
      </c>
      <c r="G251" s="2580" t="s">
        <v>5445</v>
      </c>
      <c r="H251" s="2585" t="s">
        <v>5446</v>
      </c>
      <c r="I251" s="2586" t="s">
        <v>5447</v>
      </c>
      <c r="J251" s="2587"/>
      <c r="K251" s="2584">
        <v>884</v>
      </c>
      <c r="L251" s="2580" t="s">
        <v>5448</v>
      </c>
      <c r="M251" s="2585" t="s">
        <v>5449</v>
      </c>
      <c r="N251" s="2586" t="s">
        <v>5450</v>
      </c>
      <c r="O251" s="2587"/>
      <c r="P251" s="2584">
        <v>1208</v>
      </c>
      <c r="Q251" s="2580" t="s">
        <v>5451</v>
      </c>
      <c r="R251" s="2585" t="s">
        <v>5452</v>
      </c>
      <c r="S251" s="2586" t="s">
        <v>5453</v>
      </c>
      <c r="T251" s="830"/>
      <c r="U251" s="830"/>
      <c r="V251" s="830"/>
      <c r="W251" s="830"/>
      <c r="X251" s="830"/>
      <c r="Y251" s="830"/>
      <c r="Z251" s="830"/>
      <c r="AA251" s="830"/>
      <c r="AB251" s="830"/>
      <c r="AC251" s="830"/>
      <c r="AD251" s="830"/>
    </row>
    <row r="252" spans="1:30">
      <c r="A252" s="2584">
        <v>237</v>
      </c>
      <c r="B252" s="2580" t="s">
        <v>5454</v>
      </c>
      <c r="C252" s="2585" t="s">
        <v>5455</v>
      </c>
      <c r="D252" s="2586" t="s">
        <v>5456</v>
      </c>
      <c r="E252" s="2587"/>
      <c r="F252" s="2584">
        <v>561</v>
      </c>
      <c r="G252" s="2580" t="s">
        <v>5457</v>
      </c>
      <c r="H252" s="2585" t="s">
        <v>5458</v>
      </c>
      <c r="I252" s="2586" t="s">
        <v>5459</v>
      </c>
      <c r="J252" s="2587"/>
      <c r="K252" s="2584">
        <v>885</v>
      </c>
      <c r="L252" s="2580" t="s">
        <v>5460</v>
      </c>
      <c r="M252" s="2585" t="s">
        <v>5461</v>
      </c>
      <c r="N252" s="2586" t="s">
        <v>5462</v>
      </c>
      <c r="O252" s="2587"/>
      <c r="P252" s="2584">
        <v>1209</v>
      </c>
      <c r="Q252" s="2580" t="s">
        <v>5463</v>
      </c>
      <c r="R252" s="2585" t="s">
        <v>5464</v>
      </c>
      <c r="S252" s="2586" t="s">
        <v>5465</v>
      </c>
      <c r="T252" s="830"/>
      <c r="U252" s="830"/>
      <c r="V252" s="830"/>
      <c r="W252" s="830"/>
      <c r="X252" s="830"/>
      <c r="Y252" s="830"/>
      <c r="Z252" s="830"/>
      <c r="AA252" s="830"/>
      <c r="AB252" s="830"/>
      <c r="AC252" s="830"/>
      <c r="AD252" s="830"/>
    </row>
    <row r="253" spans="1:30">
      <c r="A253" s="2584">
        <v>238</v>
      </c>
      <c r="B253" s="2580" t="s">
        <v>5466</v>
      </c>
      <c r="C253" s="2585" t="s">
        <v>5467</v>
      </c>
      <c r="D253" s="2586" t="s">
        <v>5468</v>
      </c>
      <c r="E253" s="2587"/>
      <c r="F253" s="2584">
        <v>562</v>
      </c>
      <c r="G253" s="2580" t="s">
        <v>5469</v>
      </c>
      <c r="H253" s="2585" t="s">
        <v>5470</v>
      </c>
      <c r="I253" s="2586" t="s">
        <v>5471</v>
      </c>
      <c r="J253" s="2587"/>
      <c r="K253" s="2584">
        <v>886</v>
      </c>
      <c r="L253" s="2580" t="s">
        <v>5472</v>
      </c>
      <c r="M253" s="2585" t="s">
        <v>5473</v>
      </c>
      <c r="N253" s="2586" t="s">
        <v>5474</v>
      </c>
      <c r="O253" s="2587"/>
      <c r="P253" s="2584">
        <v>1210</v>
      </c>
      <c r="Q253" s="2580" t="s">
        <v>5475</v>
      </c>
      <c r="R253" s="2585" t="s">
        <v>5476</v>
      </c>
      <c r="S253" s="2586" t="s">
        <v>5477</v>
      </c>
      <c r="T253" s="830"/>
      <c r="U253" s="830"/>
      <c r="V253" s="830"/>
      <c r="W253" s="830"/>
      <c r="X253" s="830"/>
      <c r="Y253" s="830"/>
      <c r="Z253" s="830"/>
      <c r="AA253" s="830"/>
      <c r="AB253" s="830"/>
      <c r="AC253" s="830"/>
      <c r="AD253" s="830"/>
    </row>
    <row r="254" spans="1:30">
      <c r="A254" s="2584">
        <v>239</v>
      </c>
      <c r="B254" s="2580" t="s">
        <v>5478</v>
      </c>
      <c r="C254" s="2585" t="s">
        <v>5479</v>
      </c>
      <c r="D254" s="2586" t="s">
        <v>5480</v>
      </c>
      <c r="E254" s="2587"/>
      <c r="F254" s="2584">
        <v>563</v>
      </c>
      <c r="G254" s="2580" t="s">
        <v>5481</v>
      </c>
      <c r="H254" s="2585" t="s">
        <v>5482</v>
      </c>
      <c r="I254" s="2586" t="s">
        <v>5483</v>
      </c>
      <c r="J254" s="2587"/>
      <c r="K254" s="2584">
        <v>887</v>
      </c>
      <c r="L254" s="2580" t="s">
        <v>5484</v>
      </c>
      <c r="M254" s="2585" t="s">
        <v>2740</v>
      </c>
      <c r="N254" s="2586" t="s">
        <v>5367</v>
      </c>
      <c r="O254" s="2587"/>
      <c r="P254" s="2584">
        <v>1211</v>
      </c>
      <c r="Q254" s="2580" t="s">
        <v>5485</v>
      </c>
      <c r="R254" s="2585" t="s">
        <v>5486</v>
      </c>
      <c r="S254" s="2586" t="s">
        <v>5487</v>
      </c>
      <c r="T254" s="830"/>
      <c r="U254" s="830"/>
      <c r="V254" s="830"/>
      <c r="W254" s="830"/>
      <c r="X254" s="830"/>
      <c r="Y254" s="830"/>
      <c r="Z254" s="830"/>
      <c r="AA254" s="830"/>
      <c r="AB254" s="830"/>
      <c r="AC254" s="830"/>
      <c r="AD254" s="830"/>
    </row>
    <row r="255" spans="1:30">
      <c r="A255" s="2584">
        <v>240</v>
      </c>
      <c r="B255" s="2580" t="s">
        <v>5488</v>
      </c>
      <c r="C255" s="2585" t="s">
        <v>5489</v>
      </c>
      <c r="D255" s="2586" t="s">
        <v>5490</v>
      </c>
      <c r="E255" s="2587"/>
      <c r="F255" s="2584">
        <v>564</v>
      </c>
      <c r="G255" s="2580" t="s">
        <v>5491</v>
      </c>
      <c r="H255" s="2585" t="s">
        <v>5492</v>
      </c>
      <c r="I255" s="2586" t="s">
        <v>5493</v>
      </c>
      <c r="J255" s="2587"/>
      <c r="K255" s="2584">
        <v>888</v>
      </c>
      <c r="L255" s="2580" t="s">
        <v>5494</v>
      </c>
      <c r="M255" s="2585" t="s">
        <v>5495</v>
      </c>
      <c r="N255" s="2586" t="s">
        <v>5496</v>
      </c>
      <c r="O255" s="2587"/>
      <c r="P255" s="2584">
        <v>1212</v>
      </c>
      <c r="Q255" s="2580" t="s">
        <v>5497</v>
      </c>
      <c r="R255" s="2585" t="s">
        <v>5498</v>
      </c>
      <c r="S255" s="2586" t="s">
        <v>1905</v>
      </c>
      <c r="T255" s="830"/>
      <c r="U255" s="830"/>
      <c r="V255" s="830"/>
      <c r="W255" s="830"/>
      <c r="X255" s="830"/>
      <c r="Y255" s="830"/>
      <c r="Z255" s="830"/>
      <c r="AA255" s="830"/>
      <c r="AB255" s="830"/>
      <c r="AC255" s="830"/>
      <c r="AD255" s="830"/>
    </row>
    <row r="256" spans="1:30">
      <c r="A256" s="2584">
        <v>241</v>
      </c>
      <c r="B256" s="2580" t="s">
        <v>5499</v>
      </c>
      <c r="C256" s="2585" t="s">
        <v>5500</v>
      </c>
      <c r="D256" s="2586" t="s">
        <v>5501</v>
      </c>
      <c r="E256" s="2587"/>
      <c r="F256" s="2584">
        <v>565</v>
      </c>
      <c r="G256" s="2580" t="s">
        <v>5502</v>
      </c>
      <c r="H256" s="2585" t="s">
        <v>5503</v>
      </c>
      <c r="I256" s="2586" t="s">
        <v>5504</v>
      </c>
      <c r="J256" s="2587"/>
      <c r="K256" s="2584">
        <v>889</v>
      </c>
      <c r="L256" s="2580" t="s">
        <v>5505</v>
      </c>
      <c r="M256" s="2585" t="s">
        <v>5506</v>
      </c>
      <c r="N256" s="2586" t="s">
        <v>5507</v>
      </c>
      <c r="O256" s="2587"/>
      <c r="P256" s="2584">
        <v>1213</v>
      </c>
      <c r="Q256" s="2580" t="s">
        <v>5508</v>
      </c>
      <c r="R256" s="2585" t="s">
        <v>5509</v>
      </c>
      <c r="S256" s="2586" t="s">
        <v>5510</v>
      </c>
      <c r="T256" s="830"/>
      <c r="U256" s="830"/>
      <c r="V256" s="830"/>
      <c r="W256" s="830"/>
      <c r="X256" s="830"/>
      <c r="Y256" s="830"/>
      <c r="Z256" s="830"/>
      <c r="AA256" s="830"/>
      <c r="AB256" s="830"/>
      <c r="AC256" s="830"/>
      <c r="AD256" s="830"/>
    </row>
    <row r="257" spans="1:30">
      <c r="A257" s="2584">
        <v>242</v>
      </c>
      <c r="B257" s="2580" t="s">
        <v>5511</v>
      </c>
      <c r="C257" s="2585" t="s">
        <v>5512</v>
      </c>
      <c r="D257" s="2586" t="s">
        <v>5370</v>
      </c>
      <c r="E257" s="2587"/>
      <c r="F257" s="2584">
        <v>566</v>
      </c>
      <c r="G257" s="2580" t="s">
        <v>5513</v>
      </c>
      <c r="H257" s="2585" t="s">
        <v>5514</v>
      </c>
      <c r="I257" s="2586" t="s">
        <v>5515</v>
      </c>
      <c r="J257" s="2587"/>
      <c r="K257" s="2584">
        <v>890</v>
      </c>
      <c r="L257" s="2580" t="s">
        <v>5516</v>
      </c>
      <c r="M257" s="2585" t="s">
        <v>5517</v>
      </c>
      <c r="N257" s="2586" t="s">
        <v>5518</v>
      </c>
      <c r="O257" s="2587"/>
      <c r="P257" s="2584">
        <v>1214</v>
      </c>
      <c r="Q257" s="2580" t="s">
        <v>5519</v>
      </c>
      <c r="R257" s="2585" t="s">
        <v>5520</v>
      </c>
      <c r="S257" s="2586" t="s">
        <v>5521</v>
      </c>
      <c r="T257" s="830"/>
      <c r="U257" s="830"/>
      <c r="V257" s="830"/>
      <c r="W257" s="830"/>
      <c r="X257" s="830"/>
      <c r="Y257" s="830"/>
      <c r="Z257" s="830"/>
      <c r="AA257" s="830"/>
      <c r="AB257" s="830"/>
      <c r="AC257" s="830"/>
      <c r="AD257" s="830"/>
    </row>
    <row r="258" spans="1:30">
      <c r="A258" s="2584">
        <v>243</v>
      </c>
      <c r="B258" s="2580" t="s">
        <v>5522</v>
      </c>
      <c r="C258" s="2585" t="s">
        <v>5523</v>
      </c>
      <c r="D258" s="2586" t="s">
        <v>5524</v>
      </c>
      <c r="E258" s="2587"/>
      <c r="F258" s="2584">
        <v>567</v>
      </c>
      <c r="G258" s="2580" t="s">
        <v>5525</v>
      </c>
      <c r="H258" s="2585" t="s">
        <v>5526</v>
      </c>
      <c r="I258" s="2586" t="s">
        <v>5527</v>
      </c>
      <c r="J258" s="2587"/>
      <c r="K258" s="2584">
        <v>891</v>
      </c>
      <c r="L258" s="2580" t="s">
        <v>5528</v>
      </c>
      <c r="M258" s="2585" t="s">
        <v>5529</v>
      </c>
      <c r="N258" s="2586" t="s">
        <v>5530</v>
      </c>
      <c r="O258" s="2587"/>
      <c r="P258" s="2584">
        <v>1215</v>
      </c>
      <c r="Q258" s="2580" t="s">
        <v>5531</v>
      </c>
      <c r="R258" s="2585" t="s">
        <v>5532</v>
      </c>
      <c r="S258" s="2586" t="s">
        <v>5533</v>
      </c>
      <c r="T258" s="830"/>
      <c r="U258" s="830"/>
      <c r="V258" s="830"/>
      <c r="W258" s="830"/>
      <c r="X258" s="830"/>
      <c r="Y258" s="830"/>
      <c r="Z258" s="830"/>
      <c r="AA258" s="830"/>
      <c r="AB258" s="830"/>
      <c r="AC258" s="830"/>
      <c r="AD258" s="830"/>
    </row>
    <row r="259" spans="1:30">
      <c r="A259" s="2584">
        <v>244</v>
      </c>
      <c r="B259" s="2580" t="s">
        <v>5534</v>
      </c>
      <c r="C259" s="2585" t="s">
        <v>5535</v>
      </c>
      <c r="D259" s="2586" t="s">
        <v>5536</v>
      </c>
      <c r="E259" s="2587"/>
      <c r="F259" s="2584">
        <v>568</v>
      </c>
      <c r="G259" s="2580" t="s">
        <v>5537</v>
      </c>
      <c r="H259" s="2585" t="s">
        <v>5538</v>
      </c>
      <c r="I259" s="2586" t="s">
        <v>5539</v>
      </c>
      <c r="J259" s="2587"/>
      <c r="K259" s="2584">
        <v>892</v>
      </c>
      <c r="L259" s="2580" t="s">
        <v>5540</v>
      </c>
      <c r="M259" s="2585" t="s">
        <v>5541</v>
      </c>
      <c r="N259" s="2586" t="s">
        <v>5542</v>
      </c>
      <c r="O259" s="2587"/>
      <c r="P259" s="2584">
        <v>1216</v>
      </c>
      <c r="Q259" s="2580" t="s">
        <v>5543</v>
      </c>
      <c r="R259" s="2585" t="s">
        <v>5544</v>
      </c>
      <c r="S259" s="2586" t="s">
        <v>5545</v>
      </c>
      <c r="T259" s="830"/>
      <c r="U259" s="830"/>
      <c r="V259" s="830"/>
      <c r="W259" s="830"/>
      <c r="X259" s="830"/>
      <c r="Y259" s="830"/>
      <c r="Z259" s="830"/>
      <c r="AA259" s="830"/>
      <c r="AB259" s="830"/>
      <c r="AC259" s="830"/>
      <c r="AD259" s="830"/>
    </row>
    <row r="260" spans="1:30">
      <c r="A260" s="2584">
        <v>245</v>
      </c>
      <c r="B260" s="2580" t="s">
        <v>5546</v>
      </c>
      <c r="C260" s="2585" t="s">
        <v>5547</v>
      </c>
      <c r="D260" s="2586" t="s">
        <v>5548</v>
      </c>
      <c r="E260" s="2587"/>
      <c r="F260" s="2584">
        <v>569</v>
      </c>
      <c r="G260" s="2580" t="s">
        <v>5549</v>
      </c>
      <c r="H260" s="2585" t="s">
        <v>5550</v>
      </c>
      <c r="I260" s="2586" t="s">
        <v>5551</v>
      </c>
      <c r="J260" s="2587"/>
      <c r="K260" s="2584">
        <v>893</v>
      </c>
      <c r="L260" s="2580" t="s">
        <v>5552</v>
      </c>
      <c r="M260" s="2585" t="s">
        <v>5553</v>
      </c>
      <c r="N260" s="2586" t="s">
        <v>5554</v>
      </c>
      <c r="O260" s="2587"/>
      <c r="P260" s="2584">
        <v>1217</v>
      </c>
      <c r="Q260" s="2580" t="s">
        <v>5555</v>
      </c>
      <c r="R260" s="2585" t="s">
        <v>5556</v>
      </c>
      <c r="S260" s="2586" t="s">
        <v>5557</v>
      </c>
      <c r="T260" s="830"/>
      <c r="U260" s="830"/>
      <c r="V260" s="830"/>
      <c r="W260" s="830"/>
      <c r="X260" s="830"/>
      <c r="Y260" s="830"/>
      <c r="Z260" s="830"/>
      <c r="AA260" s="830"/>
      <c r="AB260" s="830"/>
      <c r="AC260" s="830"/>
      <c r="AD260" s="830"/>
    </row>
    <row r="261" spans="1:30">
      <c r="A261" s="2584">
        <v>246</v>
      </c>
      <c r="B261" s="2580" t="s">
        <v>5558</v>
      </c>
      <c r="C261" s="2585" t="s">
        <v>5559</v>
      </c>
      <c r="D261" s="2586" t="s">
        <v>5560</v>
      </c>
      <c r="E261" s="2587"/>
      <c r="F261" s="2584">
        <v>570</v>
      </c>
      <c r="G261" s="2580" t="s">
        <v>5561</v>
      </c>
      <c r="H261" s="2585" t="s">
        <v>5562</v>
      </c>
      <c r="I261" s="2586" t="s">
        <v>5563</v>
      </c>
      <c r="J261" s="2587"/>
      <c r="K261" s="2584">
        <v>894</v>
      </c>
      <c r="L261" s="2580" t="s">
        <v>5564</v>
      </c>
      <c r="M261" s="2585" t="s">
        <v>5565</v>
      </c>
      <c r="N261" s="2586" t="s">
        <v>5566</v>
      </c>
      <c r="O261" s="2587"/>
      <c r="P261" s="2584">
        <v>1218</v>
      </c>
      <c r="Q261" s="2580" t="s">
        <v>5567</v>
      </c>
      <c r="R261" s="2585" t="s">
        <v>5568</v>
      </c>
      <c r="S261" s="2586" t="s">
        <v>1907</v>
      </c>
      <c r="T261" s="830"/>
      <c r="U261" s="830"/>
      <c r="V261" s="830"/>
      <c r="W261" s="830"/>
      <c r="X261" s="830"/>
      <c r="Y261" s="830"/>
      <c r="Z261" s="830"/>
      <c r="AA261" s="830"/>
      <c r="AB261" s="830"/>
      <c r="AC261" s="830"/>
      <c r="AD261" s="830"/>
    </row>
    <row r="262" spans="1:30">
      <c r="A262" s="2584">
        <v>247</v>
      </c>
      <c r="B262" s="2580" t="s">
        <v>5569</v>
      </c>
      <c r="C262" s="2585" t="s">
        <v>5570</v>
      </c>
      <c r="D262" s="2586" t="s">
        <v>5571</v>
      </c>
      <c r="E262" s="2587"/>
      <c r="F262" s="2584">
        <v>571</v>
      </c>
      <c r="G262" s="2580" t="s">
        <v>5572</v>
      </c>
      <c r="H262" s="2585" t="s">
        <v>5573</v>
      </c>
      <c r="I262" s="2586" t="s">
        <v>5574</v>
      </c>
      <c r="J262" s="2587"/>
      <c r="K262" s="2584">
        <v>895</v>
      </c>
      <c r="L262" s="2580" t="s">
        <v>5575</v>
      </c>
      <c r="M262" s="2585" t="s">
        <v>5576</v>
      </c>
      <c r="N262" s="2586" t="s">
        <v>5577</v>
      </c>
      <c r="O262" s="2587"/>
      <c r="P262" s="2584">
        <v>1219</v>
      </c>
      <c r="Q262" s="2580" t="s">
        <v>5578</v>
      </c>
      <c r="R262" s="2585" t="s">
        <v>5579</v>
      </c>
      <c r="S262" s="2586" t="s">
        <v>5580</v>
      </c>
      <c r="T262" s="830"/>
      <c r="U262" s="830"/>
      <c r="V262" s="830"/>
      <c r="W262" s="830"/>
      <c r="X262" s="830"/>
      <c r="Y262" s="830"/>
      <c r="Z262" s="830"/>
      <c r="AA262" s="830"/>
      <c r="AB262" s="830"/>
      <c r="AC262" s="830"/>
      <c r="AD262" s="830"/>
    </row>
    <row r="263" spans="1:30">
      <c r="A263" s="2584">
        <v>248</v>
      </c>
      <c r="B263" s="2580" t="s">
        <v>5581</v>
      </c>
      <c r="C263" s="2585" t="s">
        <v>5582</v>
      </c>
      <c r="D263" s="2586" t="s">
        <v>5583</v>
      </c>
      <c r="E263" s="2587"/>
      <c r="F263" s="2584">
        <v>572</v>
      </c>
      <c r="G263" s="2580" t="s">
        <v>5584</v>
      </c>
      <c r="H263" s="2585" t="s">
        <v>5585</v>
      </c>
      <c r="I263" s="2586" t="s">
        <v>5586</v>
      </c>
      <c r="J263" s="2587"/>
      <c r="K263" s="2584">
        <v>896</v>
      </c>
      <c r="L263" s="2580" t="s">
        <v>5587</v>
      </c>
      <c r="M263" s="2585" t="s">
        <v>5588</v>
      </c>
      <c r="N263" s="2586" t="s">
        <v>5589</v>
      </c>
      <c r="O263" s="2587"/>
      <c r="P263" s="2584">
        <v>1220</v>
      </c>
      <c r="Q263" s="2580" t="s">
        <v>5590</v>
      </c>
      <c r="R263" s="2585" t="s">
        <v>5591</v>
      </c>
      <c r="S263" s="2586" t="s">
        <v>5592</v>
      </c>
      <c r="T263" s="830"/>
      <c r="U263" s="830"/>
      <c r="V263" s="830"/>
      <c r="W263" s="830"/>
      <c r="X263" s="830"/>
      <c r="Y263" s="830"/>
      <c r="Z263" s="830"/>
      <c r="AA263" s="830"/>
      <c r="AB263" s="830"/>
      <c r="AC263" s="830"/>
      <c r="AD263" s="830"/>
    </row>
    <row r="264" spans="1:30">
      <c r="A264" s="2584">
        <v>249</v>
      </c>
      <c r="B264" s="2580" t="s">
        <v>5593</v>
      </c>
      <c r="C264" s="2585" t="s">
        <v>5594</v>
      </c>
      <c r="D264" s="2586" t="s">
        <v>5595</v>
      </c>
      <c r="E264" s="2587"/>
      <c r="F264" s="2584">
        <v>573</v>
      </c>
      <c r="G264" s="2580" t="s">
        <v>5596</v>
      </c>
      <c r="H264" s="2585" t="s">
        <v>5597</v>
      </c>
      <c r="I264" s="2586" t="s">
        <v>5598</v>
      </c>
      <c r="J264" s="2587"/>
      <c r="K264" s="2584">
        <v>897</v>
      </c>
      <c r="L264" s="2580" t="s">
        <v>5599</v>
      </c>
      <c r="M264" s="2585" t="s">
        <v>5600</v>
      </c>
      <c r="N264" s="2586" t="s">
        <v>5601</v>
      </c>
      <c r="O264" s="2587"/>
      <c r="P264" s="2584">
        <v>1221</v>
      </c>
      <c r="Q264" s="2580" t="s">
        <v>5602</v>
      </c>
      <c r="R264" s="2585" t="s">
        <v>5603</v>
      </c>
      <c r="S264" s="2586" t="s">
        <v>5604</v>
      </c>
      <c r="T264" s="830"/>
      <c r="U264" s="830"/>
      <c r="V264" s="830"/>
      <c r="W264" s="830"/>
      <c r="X264" s="830"/>
      <c r="Y264" s="830"/>
      <c r="Z264" s="830"/>
      <c r="AA264" s="830"/>
      <c r="AB264" s="830"/>
      <c r="AC264" s="830"/>
      <c r="AD264" s="830"/>
    </row>
    <row r="265" spans="1:30">
      <c r="A265" s="2584">
        <v>250</v>
      </c>
      <c r="B265" s="2580" t="s">
        <v>5605</v>
      </c>
      <c r="C265" s="2585" t="s">
        <v>5606</v>
      </c>
      <c r="D265" s="2586" t="s">
        <v>5607</v>
      </c>
      <c r="E265" s="2587"/>
      <c r="F265" s="2584">
        <v>574</v>
      </c>
      <c r="G265" s="2580" t="s">
        <v>5608</v>
      </c>
      <c r="H265" s="2585" t="s">
        <v>5609</v>
      </c>
      <c r="I265" s="2586" t="s">
        <v>5610</v>
      </c>
      <c r="J265" s="2587"/>
      <c r="K265" s="2584">
        <v>898</v>
      </c>
      <c r="L265" s="2580" t="s">
        <v>5611</v>
      </c>
      <c r="M265" s="2585" t="s">
        <v>5612</v>
      </c>
      <c r="N265" s="2586" t="s">
        <v>5613</v>
      </c>
      <c r="O265" s="2587"/>
      <c r="P265" s="2584">
        <v>1222</v>
      </c>
      <c r="Q265" s="2580" t="s">
        <v>5614</v>
      </c>
      <c r="R265" s="2585" t="s">
        <v>5615</v>
      </c>
      <c r="T265" s="830"/>
      <c r="U265" s="830"/>
      <c r="V265" s="830"/>
      <c r="W265" s="830"/>
      <c r="X265" s="830"/>
      <c r="Y265" s="830"/>
      <c r="Z265" s="830"/>
      <c r="AA265" s="830"/>
      <c r="AB265" s="830"/>
      <c r="AC265" s="830"/>
      <c r="AD265" s="830"/>
    </row>
    <row r="266" spans="1:30">
      <c r="A266" s="2584">
        <v>251</v>
      </c>
      <c r="B266" s="2580" t="s">
        <v>5616</v>
      </c>
      <c r="C266" s="2585" t="s">
        <v>5617</v>
      </c>
      <c r="D266" s="2586" t="s">
        <v>5618</v>
      </c>
      <c r="E266" s="2587"/>
      <c r="F266" s="2584">
        <v>575</v>
      </c>
      <c r="G266" s="2580" t="s">
        <v>5619</v>
      </c>
      <c r="H266" s="2585" t="s">
        <v>5620</v>
      </c>
      <c r="I266" s="2586" t="s">
        <v>5621</v>
      </c>
      <c r="J266" s="2587"/>
      <c r="K266" s="2584">
        <v>899</v>
      </c>
      <c r="L266" s="2580" t="s">
        <v>5622</v>
      </c>
      <c r="M266" s="2585" t="s">
        <v>5623</v>
      </c>
      <c r="N266" s="2586" t="s">
        <v>5624</v>
      </c>
      <c r="O266" s="2587"/>
      <c r="P266" s="2584">
        <v>1223</v>
      </c>
      <c r="Q266" s="2580" t="s">
        <v>5625</v>
      </c>
      <c r="R266" s="2585" t="s">
        <v>5626</v>
      </c>
      <c r="S266" s="2586" t="s">
        <v>5627</v>
      </c>
      <c r="T266" s="830"/>
      <c r="U266" s="830"/>
      <c r="V266" s="830"/>
      <c r="W266" s="830"/>
      <c r="X266" s="830"/>
      <c r="Y266" s="830"/>
      <c r="Z266" s="830"/>
      <c r="AA266" s="830"/>
      <c r="AB266" s="830"/>
      <c r="AC266" s="830"/>
      <c r="AD266" s="830"/>
    </row>
    <row r="267" spans="1:30">
      <c r="A267" s="2584">
        <v>252</v>
      </c>
      <c r="B267" s="2580" t="s">
        <v>5628</v>
      </c>
      <c r="C267" s="2585" t="s">
        <v>5629</v>
      </c>
      <c r="D267" s="2586" t="s">
        <v>5630</v>
      </c>
      <c r="E267" s="2587"/>
      <c r="F267" s="2584">
        <v>576</v>
      </c>
      <c r="G267" s="2580" t="s">
        <v>5631</v>
      </c>
      <c r="H267" s="2585" t="s">
        <v>5632</v>
      </c>
      <c r="I267" s="2586" t="s">
        <v>5633</v>
      </c>
      <c r="J267" s="2587"/>
      <c r="K267" s="2584">
        <v>900</v>
      </c>
      <c r="L267" s="2580" t="s">
        <v>5634</v>
      </c>
      <c r="M267" s="2585" t="s">
        <v>5635</v>
      </c>
      <c r="N267" s="2586" t="s">
        <v>5636</v>
      </c>
      <c r="O267" s="2587"/>
      <c r="P267" s="2584">
        <v>1224</v>
      </c>
      <c r="Q267" s="2580" t="s">
        <v>5637</v>
      </c>
      <c r="R267" s="2585" t="s">
        <v>5638</v>
      </c>
      <c r="S267" s="2586" t="s">
        <v>5639</v>
      </c>
      <c r="T267" s="830"/>
      <c r="U267" s="830"/>
      <c r="V267" s="830"/>
      <c r="W267" s="830"/>
      <c r="X267" s="830"/>
      <c r="Y267" s="830"/>
      <c r="Z267" s="830"/>
      <c r="AA267" s="830"/>
      <c r="AB267" s="830"/>
      <c r="AC267" s="830"/>
      <c r="AD267" s="830"/>
    </row>
    <row r="268" spans="1:30">
      <c r="A268" s="2584">
        <v>253</v>
      </c>
      <c r="B268" s="2580" t="s">
        <v>5640</v>
      </c>
      <c r="C268" s="2585" t="s">
        <v>5641</v>
      </c>
      <c r="D268" s="2586" t="s">
        <v>5642</v>
      </c>
      <c r="E268" s="2587"/>
      <c r="F268" s="2584">
        <v>577</v>
      </c>
      <c r="G268" s="2580" t="s">
        <v>5643</v>
      </c>
      <c r="H268" s="2585" t="s">
        <v>5644</v>
      </c>
      <c r="I268" s="2586" t="s">
        <v>5645</v>
      </c>
      <c r="J268" s="2587"/>
      <c r="K268" s="2584">
        <v>901</v>
      </c>
      <c r="L268" s="2580" t="s">
        <v>5646</v>
      </c>
      <c r="M268" s="2585" t="s">
        <v>5647</v>
      </c>
      <c r="N268" s="2586" t="s">
        <v>5648</v>
      </c>
      <c r="O268" s="2587"/>
      <c r="P268" s="2584">
        <v>1225</v>
      </c>
      <c r="Q268" s="2580" t="s">
        <v>5649</v>
      </c>
      <c r="R268" s="2585" t="s">
        <v>5650</v>
      </c>
      <c r="S268" s="2586" t="s">
        <v>5651</v>
      </c>
      <c r="T268" s="830"/>
      <c r="U268" s="830"/>
      <c r="V268" s="830"/>
      <c r="W268" s="830"/>
      <c r="X268" s="830"/>
      <c r="Y268" s="830"/>
      <c r="Z268" s="830"/>
      <c r="AA268" s="830"/>
      <c r="AB268" s="830"/>
      <c r="AC268" s="830"/>
      <c r="AD268" s="830"/>
    </row>
    <row r="269" spans="1:30">
      <c r="A269" s="2584">
        <v>254</v>
      </c>
      <c r="B269" s="2580" t="s">
        <v>5652</v>
      </c>
      <c r="C269" s="2585" t="s">
        <v>5653</v>
      </c>
      <c r="D269" s="2586" t="s">
        <v>5654</v>
      </c>
      <c r="E269" s="2587"/>
      <c r="F269" s="2584">
        <v>578</v>
      </c>
      <c r="G269" s="2580" t="s">
        <v>5655</v>
      </c>
      <c r="H269" s="2585" t="s">
        <v>5656</v>
      </c>
      <c r="I269" s="2586" t="s">
        <v>5657</v>
      </c>
      <c r="J269" s="2587"/>
      <c r="K269" s="2584">
        <v>902</v>
      </c>
      <c r="L269" s="2580" t="s">
        <v>5658</v>
      </c>
      <c r="M269" s="2585" t="s">
        <v>5659</v>
      </c>
      <c r="N269" s="2586" t="s">
        <v>5660</v>
      </c>
      <c r="O269" s="2587"/>
      <c r="P269" s="2584">
        <v>1226</v>
      </c>
      <c r="Q269" s="2580" t="s">
        <v>5661</v>
      </c>
      <c r="R269" s="2585" t="s">
        <v>5662</v>
      </c>
      <c r="S269" s="2586" t="s">
        <v>5663</v>
      </c>
      <c r="T269" s="830"/>
      <c r="U269" s="830"/>
      <c r="V269" s="830"/>
      <c r="W269" s="830"/>
      <c r="X269" s="830"/>
      <c r="Y269" s="830"/>
      <c r="Z269" s="830"/>
      <c r="AA269" s="830"/>
      <c r="AB269" s="830"/>
      <c r="AC269" s="830"/>
      <c r="AD269" s="830"/>
    </row>
    <row r="270" spans="1:30">
      <c r="A270" s="2584">
        <v>255</v>
      </c>
      <c r="B270" s="2580" t="s">
        <v>5664</v>
      </c>
      <c r="C270" s="2585" t="s">
        <v>5665</v>
      </c>
      <c r="D270" s="2586" t="s">
        <v>5666</v>
      </c>
      <c r="E270" s="2587"/>
      <c r="F270" s="2584">
        <v>579</v>
      </c>
      <c r="G270" s="2580" t="s">
        <v>5667</v>
      </c>
      <c r="H270" s="2585" t="s">
        <v>5668</v>
      </c>
      <c r="I270" s="2586" t="s">
        <v>5669</v>
      </c>
      <c r="J270" s="2587"/>
      <c r="K270" s="2584">
        <v>903</v>
      </c>
      <c r="L270" s="2580" t="s">
        <v>5670</v>
      </c>
      <c r="M270" s="2585" t="s">
        <v>5671</v>
      </c>
      <c r="N270" s="2586" t="s">
        <v>5672</v>
      </c>
      <c r="O270" s="2587"/>
      <c r="P270" s="2584">
        <v>1227</v>
      </c>
      <c r="Q270" s="2580" t="s">
        <v>5673</v>
      </c>
      <c r="R270" s="2585" t="s">
        <v>5674</v>
      </c>
      <c r="S270" s="2586" t="s">
        <v>5675</v>
      </c>
      <c r="T270" s="830"/>
      <c r="U270" s="830"/>
      <c r="V270" s="830"/>
      <c r="W270" s="830"/>
      <c r="X270" s="830"/>
      <c r="Y270" s="830"/>
      <c r="Z270" s="830"/>
      <c r="AA270" s="830"/>
      <c r="AB270" s="830"/>
      <c r="AC270" s="830"/>
      <c r="AD270" s="830"/>
    </row>
    <row r="271" spans="1:30">
      <c r="A271" s="2584">
        <v>256</v>
      </c>
      <c r="B271" s="2580" t="s">
        <v>5676</v>
      </c>
      <c r="C271" s="2585" t="s">
        <v>5677</v>
      </c>
      <c r="D271" s="2586" t="s">
        <v>5678</v>
      </c>
      <c r="E271" s="2587"/>
      <c r="F271" s="2584">
        <v>580</v>
      </c>
      <c r="G271" s="2580" t="s">
        <v>5679</v>
      </c>
      <c r="H271" s="2585" t="s">
        <v>5680</v>
      </c>
      <c r="I271" s="2586" t="s">
        <v>5681</v>
      </c>
      <c r="J271" s="2587"/>
      <c r="K271" s="2584">
        <v>904</v>
      </c>
      <c r="L271" s="2580" t="s">
        <v>5682</v>
      </c>
      <c r="M271" s="2585" t="s">
        <v>5683</v>
      </c>
      <c r="N271" s="2586" t="s">
        <v>5684</v>
      </c>
      <c r="O271" s="2587"/>
      <c r="P271" s="2584">
        <v>1228</v>
      </c>
      <c r="Q271" s="2580" t="s">
        <v>5685</v>
      </c>
      <c r="R271" s="2585" t="s">
        <v>5686</v>
      </c>
      <c r="S271" s="2586" t="s">
        <v>5687</v>
      </c>
      <c r="T271" s="830"/>
      <c r="U271" s="830"/>
      <c r="V271" s="830"/>
      <c r="W271" s="830"/>
      <c r="X271" s="830"/>
      <c r="Y271" s="830"/>
      <c r="Z271" s="830"/>
      <c r="AA271" s="830"/>
      <c r="AB271" s="830"/>
      <c r="AC271" s="830"/>
      <c r="AD271" s="830"/>
    </row>
    <row r="272" spans="1:30">
      <c r="A272" s="2584">
        <v>257</v>
      </c>
      <c r="B272" s="2580" t="s">
        <v>5688</v>
      </c>
      <c r="C272" s="2585" t="s">
        <v>5689</v>
      </c>
      <c r="D272" s="2586" t="s">
        <v>5690</v>
      </c>
      <c r="E272" s="2587"/>
      <c r="F272" s="2584">
        <v>581</v>
      </c>
      <c r="G272" s="2580" t="s">
        <v>5691</v>
      </c>
      <c r="H272" s="2595" t="s">
        <v>5692</v>
      </c>
      <c r="I272" s="2586" t="s">
        <v>5693</v>
      </c>
      <c r="J272" s="2587"/>
      <c r="K272" s="2584">
        <v>905</v>
      </c>
      <c r="L272" s="2580" t="s">
        <v>5694</v>
      </c>
      <c r="M272" s="2585" t="s">
        <v>5695</v>
      </c>
      <c r="N272" s="2586" t="s">
        <v>5696</v>
      </c>
      <c r="O272" s="2587"/>
      <c r="P272" s="2584">
        <v>1229</v>
      </c>
      <c r="Q272" s="2580" t="s">
        <v>5697</v>
      </c>
      <c r="R272" s="2585" t="s">
        <v>5698</v>
      </c>
      <c r="S272" s="2586" t="s">
        <v>5699</v>
      </c>
      <c r="T272" s="830"/>
      <c r="U272" s="830"/>
      <c r="V272" s="830"/>
      <c r="W272" s="830"/>
      <c r="X272" s="830"/>
      <c r="Y272" s="830"/>
      <c r="Z272" s="830"/>
      <c r="AA272" s="830"/>
      <c r="AB272" s="830"/>
      <c r="AC272" s="830"/>
      <c r="AD272" s="830"/>
    </row>
    <row r="273" spans="1:30">
      <c r="A273" s="2584">
        <v>258</v>
      </c>
      <c r="B273" s="2580" t="s">
        <v>5700</v>
      </c>
      <c r="C273" s="2585" t="s">
        <v>5701</v>
      </c>
      <c r="D273" s="2586" t="s">
        <v>5702</v>
      </c>
      <c r="E273" s="2587"/>
      <c r="F273" s="2584">
        <v>582</v>
      </c>
      <c r="G273" s="2580" t="s">
        <v>5703</v>
      </c>
      <c r="H273" s="2585" t="s">
        <v>5704</v>
      </c>
      <c r="I273" s="2586" t="s">
        <v>5705</v>
      </c>
      <c r="J273" s="2587"/>
      <c r="K273" s="2584">
        <v>906</v>
      </c>
      <c r="L273" s="2580" t="s">
        <v>5706</v>
      </c>
      <c r="M273" s="2585" t="s">
        <v>5707</v>
      </c>
      <c r="N273" s="2586" t="s">
        <v>5708</v>
      </c>
      <c r="O273" s="2587"/>
      <c r="P273" s="2584">
        <v>1230</v>
      </c>
      <c r="Q273" s="2580" t="s">
        <v>5709</v>
      </c>
      <c r="R273" s="2585" t="s">
        <v>5710</v>
      </c>
      <c r="S273" s="2586" t="s">
        <v>5711</v>
      </c>
      <c r="T273" s="830"/>
      <c r="U273" s="830"/>
      <c r="V273" s="830"/>
      <c r="W273" s="830"/>
      <c r="X273" s="830"/>
      <c r="Y273" s="830"/>
      <c r="Z273" s="830"/>
      <c r="AA273" s="830"/>
      <c r="AB273" s="830"/>
      <c r="AC273" s="830"/>
      <c r="AD273" s="830"/>
    </row>
    <row r="274" spans="1:30">
      <c r="A274" s="2584">
        <v>259</v>
      </c>
      <c r="B274" s="2580" t="s">
        <v>5712</v>
      </c>
      <c r="C274" s="2585" t="s">
        <v>5713</v>
      </c>
      <c r="D274" s="2586" t="s">
        <v>5714</v>
      </c>
      <c r="E274" s="2587"/>
      <c r="F274" s="2584">
        <v>583</v>
      </c>
      <c r="G274" s="2580" t="s">
        <v>5715</v>
      </c>
      <c r="H274" s="2585" t="s">
        <v>5716</v>
      </c>
      <c r="I274" s="2586" t="s">
        <v>5717</v>
      </c>
      <c r="J274" s="2587"/>
      <c r="K274" s="2584">
        <v>907</v>
      </c>
      <c r="L274" s="2580" t="s">
        <v>5718</v>
      </c>
      <c r="M274" s="2585" t="s">
        <v>5719</v>
      </c>
      <c r="N274" s="2586" t="s">
        <v>5720</v>
      </c>
      <c r="O274" s="2587"/>
      <c r="P274" s="2584">
        <v>1231</v>
      </c>
      <c r="Q274" s="2580" t="s">
        <v>5721</v>
      </c>
      <c r="R274" s="2585" t="s">
        <v>5722</v>
      </c>
      <c r="S274" s="2586" t="s">
        <v>5723</v>
      </c>
      <c r="T274" s="830"/>
      <c r="U274" s="830"/>
      <c r="V274" s="830"/>
      <c r="W274" s="830"/>
      <c r="X274" s="830"/>
      <c r="Y274" s="830"/>
      <c r="Z274" s="830"/>
      <c r="AA274" s="830"/>
      <c r="AB274" s="830"/>
      <c r="AC274" s="830"/>
      <c r="AD274" s="830"/>
    </row>
    <row r="275" spans="1:30">
      <c r="A275" s="2584">
        <v>260</v>
      </c>
      <c r="B275" s="2580" t="s">
        <v>5724</v>
      </c>
      <c r="C275" s="2585" t="s">
        <v>5725</v>
      </c>
      <c r="D275" s="2586" t="s">
        <v>5726</v>
      </c>
      <c r="E275" s="2587"/>
      <c r="F275" s="2584">
        <v>584</v>
      </c>
      <c r="G275" s="2580" t="s">
        <v>5727</v>
      </c>
      <c r="H275" s="2585" t="s">
        <v>5728</v>
      </c>
      <c r="I275" s="2586" t="s">
        <v>5729</v>
      </c>
      <c r="J275" s="2587"/>
      <c r="K275" s="2584">
        <v>908</v>
      </c>
      <c r="L275" s="2580" t="s">
        <v>5730</v>
      </c>
      <c r="M275" s="2585" t="s">
        <v>5731</v>
      </c>
      <c r="N275" s="2586" t="s">
        <v>5732</v>
      </c>
      <c r="O275" s="2587"/>
      <c r="P275" s="2584">
        <v>1232</v>
      </c>
      <c r="Q275" s="2580" t="s">
        <v>5733</v>
      </c>
      <c r="R275" s="2585" t="s">
        <v>5734</v>
      </c>
      <c r="S275" s="2586" t="s">
        <v>5735</v>
      </c>
      <c r="T275" s="830"/>
      <c r="U275" s="830"/>
      <c r="V275" s="830"/>
      <c r="W275" s="830"/>
      <c r="X275" s="830"/>
      <c r="Y275" s="830"/>
      <c r="Z275" s="830"/>
      <c r="AA275" s="830"/>
      <c r="AB275" s="830"/>
      <c r="AC275" s="830"/>
      <c r="AD275" s="830"/>
    </row>
    <row r="276" spans="1:30">
      <c r="A276" s="2584">
        <v>261</v>
      </c>
      <c r="B276" s="2580" t="s">
        <v>5736</v>
      </c>
      <c r="C276" s="2585" t="s">
        <v>5737</v>
      </c>
      <c r="D276" s="2586" t="s">
        <v>5738</v>
      </c>
      <c r="E276" s="2587"/>
      <c r="F276" s="2584">
        <v>585</v>
      </c>
      <c r="G276" s="2580" t="s">
        <v>5739</v>
      </c>
      <c r="H276" s="2585" t="s">
        <v>5740</v>
      </c>
      <c r="I276" s="2586" t="s">
        <v>5741</v>
      </c>
      <c r="J276" s="2587"/>
      <c r="K276" s="2584">
        <v>909</v>
      </c>
      <c r="L276" s="2580" t="s">
        <v>5742</v>
      </c>
      <c r="M276" s="2585" t="s">
        <v>5743</v>
      </c>
      <c r="N276" s="2586" t="s">
        <v>5744</v>
      </c>
      <c r="O276" s="2587"/>
      <c r="P276" s="2584">
        <v>1233</v>
      </c>
      <c r="Q276" s="2580" t="s">
        <v>5745</v>
      </c>
      <c r="R276" s="2585" t="s">
        <v>5746</v>
      </c>
      <c r="S276" s="2586" t="s">
        <v>5747</v>
      </c>
      <c r="T276" s="830"/>
      <c r="U276" s="830"/>
      <c r="V276" s="830"/>
      <c r="W276" s="830"/>
      <c r="X276" s="830"/>
      <c r="Y276" s="830"/>
      <c r="Z276" s="830"/>
      <c r="AA276" s="830"/>
      <c r="AB276" s="830"/>
      <c r="AC276" s="830"/>
      <c r="AD276" s="830"/>
    </row>
    <row r="277" spans="1:30">
      <c r="A277" s="2584">
        <v>262</v>
      </c>
      <c r="B277" s="2580" t="s">
        <v>5748</v>
      </c>
      <c r="C277" s="2585" t="s">
        <v>5749</v>
      </c>
      <c r="D277" s="2586" t="s">
        <v>5750</v>
      </c>
      <c r="E277" s="2587"/>
      <c r="F277" s="2584">
        <v>586</v>
      </c>
      <c r="G277" s="2580" t="s">
        <v>5751</v>
      </c>
      <c r="H277" s="2585" t="s">
        <v>5752</v>
      </c>
      <c r="I277" s="2586" t="s">
        <v>5753</v>
      </c>
      <c r="J277" s="2587"/>
      <c r="K277" s="2584">
        <v>910</v>
      </c>
      <c r="L277" s="2580" t="s">
        <v>5754</v>
      </c>
      <c r="M277" s="2585" t="s">
        <v>5755</v>
      </c>
      <c r="N277" s="2586" t="s">
        <v>5756</v>
      </c>
      <c r="O277" s="2587"/>
      <c r="P277" s="2584">
        <v>1234</v>
      </c>
      <c r="Q277" s="2580" t="s">
        <v>5757</v>
      </c>
      <c r="R277" s="2585" t="s">
        <v>5758</v>
      </c>
      <c r="S277" s="2586" t="s">
        <v>5759</v>
      </c>
      <c r="T277" s="830"/>
      <c r="U277" s="830"/>
      <c r="V277" s="830"/>
      <c r="W277" s="830"/>
      <c r="X277" s="830"/>
      <c r="Y277" s="830"/>
      <c r="Z277" s="830"/>
      <c r="AA277" s="830"/>
      <c r="AB277" s="830"/>
      <c r="AC277" s="830"/>
      <c r="AD277" s="830"/>
    </row>
    <row r="278" spans="1:30">
      <c r="A278" s="2584">
        <v>263</v>
      </c>
      <c r="B278" s="2580" t="s">
        <v>5760</v>
      </c>
      <c r="C278" s="2585" t="s">
        <v>5761</v>
      </c>
      <c r="D278" s="2586" t="s">
        <v>5762</v>
      </c>
      <c r="E278" s="2587"/>
      <c r="F278" s="2584">
        <v>587</v>
      </c>
      <c r="G278" s="2580" t="s">
        <v>5763</v>
      </c>
      <c r="H278" s="2585" t="s">
        <v>5764</v>
      </c>
      <c r="I278" s="2586" t="s">
        <v>5765</v>
      </c>
      <c r="J278" s="2587"/>
      <c r="K278" s="2584">
        <v>911</v>
      </c>
      <c r="L278" s="2580" t="s">
        <v>5766</v>
      </c>
      <c r="M278" s="2585" t="s">
        <v>5767</v>
      </c>
      <c r="N278" s="2586" t="s">
        <v>5768</v>
      </c>
      <c r="O278" s="2587"/>
      <c r="P278" s="2584">
        <v>1235</v>
      </c>
      <c r="Q278" s="2580" t="s">
        <v>5769</v>
      </c>
      <c r="R278" s="2585" t="s">
        <v>5770</v>
      </c>
      <c r="S278" s="2586" t="s">
        <v>5771</v>
      </c>
      <c r="T278" s="830"/>
      <c r="U278" s="830"/>
      <c r="V278" s="830"/>
      <c r="W278" s="830"/>
      <c r="X278" s="830"/>
      <c r="Y278" s="830"/>
      <c r="Z278" s="830"/>
      <c r="AA278" s="830"/>
      <c r="AB278" s="830"/>
      <c r="AC278" s="830"/>
      <c r="AD278" s="830"/>
    </row>
    <row r="279" spans="1:30">
      <c r="A279" s="2584">
        <v>264</v>
      </c>
      <c r="B279" s="2580" t="s">
        <v>5772</v>
      </c>
      <c r="C279" s="2585" t="s">
        <v>5773</v>
      </c>
      <c r="D279" s="2586" t="s">
        <v>5774</v>
      </c>
      <c r="E279" s="2587"/>
      <c r="F279" s="2584">
        <v>588</v>
      </c>
      <c r="G279" s="2580" t="s">
        <v>5775</v>
      </c>
      <c r="H279" s="2585" t="s">
        <v>5776</v>
      </c>
      <c r="I279" s="2586" t="s">
        <v>5777</v>
      </c>
      <c r="J279" s="2587"/>
      <c r="K279" s="2584">
        <v>912</v>
      </c>
      <c r="L279" s="2580" t="s">
        <v>5778</v>
      </c>
      <c r="M279" s="2585" t="s">
        <v>5779</v>
      </c>
      <c r="N279" s="2586" t="s">
        <v>5780</v>
      </c>
      <c r="O279" s="2587"/>
      <c r="P279" s="2584">
        <v>1236</v>
      </c>
      <c r="Q279" s="2580" t="s">
        <v>5781</v>
      </c>
      <c r="R279" s="2585" t="s">
        <v>5782</v>
      </c>
      <c r="S279" s="2586" t="s">
        <v>5783</v>
      </c>
      <c r="T279" s="830"/>
      <c r="U279" s="830"/>
      <c r="V279" s="830"/>
      <c r="W279" s="830"/>
      <c r="X279" s="830"/>
      <c r="Y279" s="830"/>
      <c r="Z279" s="830"/>
      <c r="AA279" s="830"/>
      <c r="AB279" s="830"/>
      <c r="AC279" s="830"/>
      <c r="AD279" s="830"/>
    </row>
    <row r="280" spans="1:30">
      <c r="A280" s="2584">
        <v>265</v>
      </c>
      <c r="B280" s="2580" t="s">
        <v>5784</v>
      </c>
      <c r="C280" s="2585" t="s">
        <v>5785</v>
      </c>
      <c r="D280" s="2586" t="s">
        <v>5786</v>
      </c>
      <c r="E280" s="2587"/>
      <c r="F280" s="2584">
        <v>589</v>
      </c>
      <c r="G280" s="2580" t="s">
        <v>5787</v>
      </c>
      <c r="H280" s="2585" t="s">
        <v>5788</v>
      </c>
      <c r="I280" s="2586" t="s">
        <v>5789</v>
      </c>
      <c r="J280" s="2587"/>
      <c r="K280" s="2584">
        <v>913</v>
      </c>
      <c r="L280" s="2580" t="s">
        <v>5790</v>
      </c>
      <c r="M280" s="2585" t="s">
        <v>5791</v>
      </c>
      <c r="N280" s="2586" t="s">
        <v>5792</v>
      </c>
      <c r="O280" s="2587"/>
      <c r="P280" s="2584">
        <v>1237</v>
      </c>
      <c r="Q280" s="2580" t="s">
        <v>5793</v>
      </c>
      <c r="R280" s="2585" t="s">
        <v>5794</v>
      </c>
      <c r="S280" s="2586" t="s">
        <v>5795</v>
      </c>
      <c r="T280" s="830"/>
      <c r="U280" s="830"/>
      <c r="V280" s="830"/>
      <c r="W280" s="830"/>
      <c r="X280" s="830"/>
      <c r="Y280" s="830"/>
      <c r="Z280" s="830"/>
      <c r="AA280" s="830"/>
      <c r="AB280" s="830"/>
      <c r="AC280" s="830"/>
      <c r="AD280" s="830"/>
    </row>
    <row r="281" spans="1:30">
      <c r="A281" s="2584">
        <v>266</v>
      </c>
      <c r="B281" s="2580" t="s">
        <v>5796</v>
      </c>
      <c r="C281" s="2585" t="s">
        <v>5797</v>
      </c>
      <c r="D281" s="2586" t="s">
        <v>5798</v>
      </c>
      <c r="E281" s="2587"/>
      <c r="F281" s="2584">
        <v>590</v>
      </c>
      <c r="G281" s="2580" t="s">
        <v>5799</v>
      </c>
      <c r="H281" s="2585" t="s">
        <v>5800</v>
      </c>
      <c r="I281" s="2586" t="s">
        <v>5801</v>
      </c>
      <c r="J281" s="2587"/>
      <c r="K281" s="2584">
        <v>914</v>
      </c>
      <c r="L281" s="2580" t="s">
        <v>5802</v>
      </c>
      <c r="M281" s="2585" t="s">
        <v>5803</v>
      </c>
      <c r="N281" s="2586" t="s">
        <v>5804</v>
      </c>
      <c r="O281" s="2587"/>
      <c r="P281" s="2584">
        <v>1238</v>
      </c>
      <c r="Q281" s="2580" t="s">
        <v>5805</v>
      </c>
      <c r="R281" s="2585" t="s">
        <v>5806</v>
      </c>
      <c r="S281" s="2586" t="s">
        <v>5807</v>
      </c>
      <c r="T281" s="830"/>
      <c r="U281" s="830"/>
      <c r="V281" s="830"/>
      <c r="W281" s="830"/>
      <c r="X281" s="830"/>
      <c r="Y281" s="830"/>
      <c r="Z281" s="830"/>
      <c r="AA281" s="830"/>
      <c r="AB281" s="830"/>
      <c r="AC281" s="830"/>
      <c r="AD281" s="830"/>
    </row>
    <row r="282" spans="1:30">
      <c r="A282" s="2584">
        <v>267</v>
      </c>
      <c r="B282" s="2580" t="s">
        <v>5808</v>
      </c>
      <c r="C282" s="2585" t="s">
        <v>5809</v>
      </c>
      <c r="D282" s="2586" t="s">
        <v>5810</v>
      </c>
      <c r="E282" s="2587"/>
      <c r="F282" s="2584">
        <v>591</v>
      </c>
      <c r="G282" s="2580" t="s">
        <v>5811</v>
      </c>
      <c r="H282" s="2585" t="s">
        <v>5812</v>
      </c>
      <c r="I282" s="2586" t="s">
        <v>5813</v>
      </c>
      <c r="J282" s="2587"/>
      <c r="K282" s="2584">
        <v>915</v>
      </c>
      <c r="L282" s="2580" t="s">
        <v>5814</v>
      </c>
      <c r="M282" s="2585" t="s">
        <v>5815</v>
      </c>
      <c r="N282" s="2586" t="s">
        <v>5816</v>
      </c>
      <c r="O282" s="2587"/>
      <c r="P282" s="2584">
        <v>1239</v>
      </c>
      <c r="Q282" s="2580" t="s">
        <v>5817</v>
      </c>
      <c r="R282" s="2585" t="s">
        <v>5818</v>
      </c>
      <c r="S282" s="2586" t="s">
        <v>5819</v>
      </c>
      <c r="T282" s="830"/>
      <c r="U282" s="830"/>
      <c r="V282" s="830"/>
      <c r="W282" s="830"/>
      <c r="X282" s="830"/>
      <c r="Y282" s="830"/>
      <c r="Z282" s="830"/>
      <c r="AA282" s="830"/>
      <c r="AB282" s="830"/>
      <c r="AC282" s="830"/>
      <c r="AD282" s="830"/>
    </row>
    <row r="283" spans="1:30">
      <c r="A283" s="2584">
        <v>268</v>
      </c>
      <c r="B283" s="2580" t="s">
        <v>5820</v>
      </c>
      <c r="C283" s="2585" t="s">
        <v>5821</v>
      </c>
      <c r="D283" s="2586" t="s">
        <v>5822</v>
      </c>
      <c r="E283" s="2587"/>
      <c r="F283" s="2584">
        <v>592</v>
      </c>
      <c r="G283" s="2580" t="s">
        <v>5823</v>
      </c>
      <c r="H283" s="2585" t="s">
        <v>5824</v>
      </c>
      <c r="I283" s="2586" t="s">
        <v>5825</v>
      </c>
      <c r="J283" s="2587"/>
      <c r="K283" s="2584">
        <v>916</v>
      </c>
      <c r="L283" s="2580" t="s">
        <v>5826</v>
      </c>
      <c r="M283" s="2585" t="s">
        <v>5827</v>
      </c>
      <c r="N283" s="2586" t="s">
        <v>5828</v>
      </c>
      <c r="O283" s="2587"/>
      <c r="P283" s="2584">
        <v>1240</v>
      </c>
      <c r="Q283" s="2580" t="s">
        <v>5829</v>
      </c>
      <c r="R283" s="2585" t="s">
        <v>5830</v>
      </c>
      <c r="S283" s="2586" t="s">
        <v>5831</v>
      </c>
      <c r="T283" s="830"/>
      <c r="U283" s="830"/>
      <c r="V283" s="830"/>
      <c r="W283" s="830"/>
      <c r="X283" s="830"/>
      <c r="Y283" s="830"/>
      <c r="Z283" s="830"/>
      <c r="AA283" s="830"/>
      <c r="AB283" s="830"/>
      <c r="AC283" s="830"/>
      <c r="AD283" s="830"/>
    </row>
    <row r="284" spans="1:30">
      <c r="A284" s="2584">
        <v>269</v>
      </c>
      <c r="B284" s="2580" t="s">
        <v>5832</v>
      </c>
      <c r="C284" s="2585" t="s">
        <v>5833</v>
      </c>
      <c r="D284" s="2586" t="s">
        <v>5834</v>
      </c>
      <c r="E284" s="2587"/>
      <c r="F284" s="2584">
        <v>593</v>
      </c>
      <c r="G284" s="2580" t="s">
        <v>5835</v>
      </c>
      <c r="H284" s="2585" t="s">
        <v>5836</v>
      </c>
      <c r="I284" s="2586" t="s">
        <v>5837</v>
      </c>
      <c r="J284" s="2587"/>
      <c r="K284" s="2584">
        <v>917</v>
      </c>
      <c r="L284" s="2580" t="s">
        <v>5838</v>
      </c>
      <c r="M284" s="2585" t="s">
        <v>5839</v>
      </c>
      <c r="N284" s="2586" t="s">
        <v>5840</v>
      </c>
      <c r="O284" s="2587"/>
      <c r="P284" s="2584">
        <v>1241</v>
      </c>
      <c r="Q284" s="2580" t="s">
        <v>5841</v>
      </c>
      <c r="R284" s="2585" t="s">
        <v>5842</v>
      </c>
      <c r="S284" s="2586" t="s">
        <v>5843</v>
      </c>
      <c r="T284" s="830"/>
      <c r="U284" s="830"/>
      <c r="V284" s="830"/>
      <c r="W284" s="830"/>
      <c r="X284" s="830"/>
      <c r="Y284" s="830"/>
      <c r="Z284" s="830"/>
      <c r="AA284" s="830"/>
      <c r="AB284" s="830"/>
      <c r="AC284" s="830"/>
      <c r="AD284" s="830"/>
    </row>
    <row r="285" spans="1:30">
      <c r="A285" s="2584">
        <v>270</v>
      </c>
      <c r="B285" s="2580" t="s">
        <v>5844</v>
      </c>
      <c r="C285" s="2585" t="s">
        <v>5845</v>
      </c>
      <c r="D285" s="2586" t="s">
        <v>5846</v>
      </c>
      <c r="E285" s="2587"/>
      <c r="F285" s="2584">
        <v>594</v>
      </c>
      <c r="G285" s="2580" t="s">
        <v>5847</v>
      </c>
      <c r="H285" s="2585" t="s">
        <v>5848</v>
      </c>
      <c r="I285" s="2586" t="s">
        <v>5849</v>
      </c>
      <c r="J285" s="2587"/>
      <c r="K285" s="2584">
        <v>918</v>
      </c>
      <c r="L285" s="2580" t="s">
        <v>5850</v>
      </c>
      <c r="M285" s="2585" t="s">
        <v>5851</v>
      </c>
      <c r="N285" s="2586" t="s">
        <v>5852</v>
      </c>
      <c r="O285" s="2587"/>
      <c r="P285" s="2584">
        <v>1242</v>
      </c>
      <c r="Q285" s="2580" t="s">
        <v>5853</v>
      </c>
      <c r="R285" s="2585" t="s">
        <v>5854</v>
      </c>
      <c r="S285" s="2586" t="s">
        <v>5855</v>
      </c>
      <c r="T285" s="830"/>
      <c r="U285" s="830"/>
      <c r="V285" s="830"/>
      <c r="W285" s="830"/>
      <c r="X285" s="830"/>
      <c r="Y285" s="830"/>
      <c r="Z285" s="830"/>
      <c r="AA285" s="830"/>
      <c r="AB285" s="830"/>
      <c r="AC285" s="830"/>
      <c r="AD285" s="830"/>
    </row>
    <row r="286" spans="1:30">
      <c r="A286" s="2584">
        <v>271</v>
      </c>
      <c r="B286" s="2580" t="s">
        <v>5856</v>
      </c>
      <c r="C286" s="2585" t="s">
        <v>5857</v>
      </c>
      <c r="D286" s="2586" t="s">
        <v>5858</v>
      </c>
      <c r="E286" s="2587"/>
      <c r="F286" s="2584">
        <v>595</v>
      </c>
      <c r="G286" s="2580" t="s">
        <v>5859</v>
      </c>
      <c r="H286" s="2585" t="s">
        <v>5860</v>
      </c>
      <c r="I286" s="2586" t="s">
        <v>5861</v>
      </c>
      <c r="J286" s="2587"/>
      <c r="K286" s="2584">
        <v>919</v>
      </c>
      <c r="L286" s="2580" t="s">
        <v>5862</v>
      </c>
      <c r="M286" s="2585" t="s">
        <v>5863</v>
      </c>
      <c r="N286" s="2586" t="s">
        <v>5864</v>
      </c>
      <c r="O286" s="2587"/>
      <c r="P286" s="2584">
        <v>1243</v>
      </c>
      <c r="Q286" s="2580" t="s">
        <v>5865</v>
      </c>
      <c r="R286" s="2585" t="s">
        <v>5866</v>
      </c>
      <c r="S286" s="2586" t="s">
        <v>5867</v>
      </c>
      <c r="T286" s="830"/>
      <c r="U286" s="830"/>
      <c r="V286" s="830"/>
      <c r="W286" s="830"/>
      <c r="X286" s="830"/>
      <c r="Y286" s="830"/>
      <c r="Z286" s="830"/>
      <c r="AA286" s="830"/>
      <c r="AB286" s="830"/>
      <c r="AC286" s="830"/>
      <c r="AD286" s="830"/>
    </row>
    <row r="287" spans="1:30">
      <c r="A287" s="2584">
        <v>272</v>
      </c>
      <c r="B287" s="2580" t="s">
        <v>5868</v>
      </c>
      <c r="C287" s="2585" t="s">
        <v>5869</v>
      </c>
      <c r="D287" s="2586" t="s">
        <v>5870</v>
      </c>
      <c r="E287" s="2587"/>
      <c r="F287" s="2584">
        <v>596</v>
      </c>
      <c r="G287" s="2580" t="s">
        <v>5871</v>
      </c>
      <c r="H287" s="2585" t="s">
        <v>5872</v>
      </c>
      <c r="I287" s="2586" t="s">
        <v>5873</v>
      </c>
      <c r="J287" s="2587"/>
      <c r="K287" s="2584">
        <v>920</v>
      </c>
      <c r="L287" s="2580" t="s">
        <v>5874</v>
      </c>
      <c r="M287" s="2585" t="s">
        <v>5875</v>
      </c>
      <c r="N287" s="2586" t="s">
        <v>5876</v>
      </c>
      <c r="O287" s="2587"/>
      <c r="P287" s="2584">
        <v>1244</v>
      </c>
      <c r="Q287" s="2580" t="s">
        <v>5877</v>
      </c>
      <c r="R287" s="2585" t="s">
        <v>5878</v>
      </c>
      <c r="S287" s="2586" t="s">
        <v>5879</v>
      </c>
      <c r="T287" s="830"/>
      <c r="U287" s="830"/>
      <c r="V287" s="830"/>
      <c r="W287" s="830"/>
      <c r="X287" s="830"/>
      <c r="Y287" s="830"/>
      <c r="Z287" s="830"/>
      <c r="AA287" s="830"/>
      <c r="AB287" s="830"/>
      <c r="AC287" s="830"/>
      <c r="AD287" s="830"/>
    </row>
    <row r="288" spans="1:30">
      <c r="A288" s="2584">
        <v>273</v>
      </c>
      <c r="B288" s="2580" t="s">
        <v>5880</v>
      </c>
      <c r="C288" s="2585" t="s">
        <v>5881</v>
      </c>
      <c r="D288" s="2586" t="s">
        <v>5882</v>
      </c>
      <c r="E288" s="2587"/>
      <c r="F288" s="2584">
        <v>597</v>
      </c>
      <c r="G288" s="2580" t="s">
        <v>5883</v>
      </c>
      <c r="H288" s="2585" t="s">
        <v>5884</v>
      </c>
      <c r="I288" s="2586" t="s">
        <v>5885</v>
      </c>
      <c r="J288" s="2587"/>
      <c r="K288" s="2584">
        <v>921</v>
      </c>
      <c r="L288" s="2580" t="s">
        <v>5886</v>
      </c>
      <c r="M288" s="2585" t="s">
        <v>5887</v>
      </c>
      <c r="N288" s="2586" t="s">
        <v>5888</v>
      </c>
      <c r="O288" s="2587"/>
      <c r="P288" s="2584">
        <v>1245</v>
      </c>
      <c r="Q288" s="2580" t="s">
        <v>5889</v>
      </c>
      <c r="R288" s="2585" t="s">
        <v>5890</v>
      </c>
      <c r="S288" s="2586" t="s">
        <v>5891</v>
      </c>
      <c r="T288" s="830"/>
      <c r="U288" s="830"/>
      <c r="V288" s="830"/>
      <c r="W288" s="830"/>
      <c r="X288" s="830"/>
      <c r="Y288" s="830"/>
      <c r="Z288" s="830"/>
      <c r="AA288" s="830"/>
      <c r="AB288" s="830"/>
      <c r="AC288" s="830"/>
      <c r="AD288" s="830"/>
    </row>
    <row r="289" spans="1:30">
      <c r="A289" s="2584">
        <v>274</v>
      </c>
      <c r="B289" s="2580" t="s">
        <v>5892</v>
      </c>
      <c r="C289" s="2585" t="s">
        <v>5893</v>
      </c>
      <c r="D289" s="2586" t="s">
        <v>5894</v>
      </c>
      <c r="E289" s="2587"/>
      <c r="F289" s="2584">
        <v>598</v>
      </c>
      <c r="G289" s="2580" t="s">
        <v>5895</v>
      </c>
      <c r="H289" s="2585" t="s">
        <v>5896</v>
      </c>
      <c r="I289" s="2586" t="s">
        <v>5897</v>
      </c>
      <c r="J289" s="2587"/>
      <c r="K289" s="2584">
        <v>922</v>
      </c>
      <c r="L289" s="2580" t="s">
        <v>5898</v>
      </c>
      <c r="M289" s="2585" t="s">
        <v>5899</v>
      </c>
      <c r="N289" s="2586" t="s">
        <v>5900</v>
      </c>
      <c r="O289" s="2587"/>
      <c r="P289" s="2584">
        <v>1246</v>
      </c>
      <c r="Q289" s="2580" t="s">
        <v>5901</v>
      </c>
      <c r="R289" s="2585" t="s">
        <v>5902</v>
      </c>
      <c r="S289" s="2586" t="s">
        <v>5903</v>
      </c>
      <c r="T289" s="830"/>
      <c r="U289" s="830"/>
      <c r="V289" s="830"/>
      <c r="W289" s="830"/>
      <c r="X289" s="830"/>
      <c r="Y289" s="830"/>
      <c r="Z289" s="830"/>
      <c r="AA289" s="830"/>
      <c r="AB289" s="830"/>
      <c r="AC289" s="830"/>
      <c r="AD289" s="830"/>
    </row>
    <row r="290" spans="1:30">
      <c r="A290" s="2584">
        <v>275</v>
      </c>
      <c r="B290" s="2580" t="s">
        <v>5904</v>
      </c>
      <c r="C290" s="2585" t="s">
        <v>5905</v>
      </c>
      <c r="D290" s="2586" t="s">
        <v>5906</v>
      </c>
      <c r="E290" s="2587"/>
      <c r="F290" s="2584">
        <v>599</v>
      </c>
      <c r="G290" s="2580" t="s">
        <v>5907</v>
      </c>
      <c r="H290" s="2585" t="s">
        <v>5908</v>
      </c>
      <c r="I290" s="2586" t="s">
        <v>5909</v>
      </c>
      <c r="J290" s="2587"/>
      <c r="K290" s="2584">
        <v>923</v>
      </c>
      <c r="L290" s="2580" t="s">
        <v>5910</v>
      </c>
      <c r="M290" s="2585" t="s">
        <v>5911</v>
      </c>
      <c r="N290" s="2586" t="s">
        <v>5912</v>
      </c>
      <c r="O290" s="2587"/>
      <c r="P290" s="2584">
        <v>1247</v>
      </c>
      <c r="Q290" s="2580" t="s">
        <v>5913</v>
      </c>
      <c r="R290" s="2585" t="s">
        <v>5914</v>
      </c>
      <c r="S290" s="2586" t="s">
        <v>5915</v>
      </c>
      <c r="T290" s="830"/>
      <c r="U290" s="830"/>
      <c r="V290" s="830"/>
      <c r="W290" s="830"/>
      <c r="X290" s="830"/>
      <c r="Y290" s="830"/>
      <c r="Z290" s="830"/>
      <c r="AA290" s="830"/>
      <c r="AB290" s="830"/>
      <c r="AC290" s="830"/>
      <c r="AD290" s="830"/>
    </row>
    <row r="291" spans="1:30">
      <c r="A291" s="2584">
        <v>276</v>
      </c>
      <c r="B291" s="2580" t="s">
        <v>5916</v>
      </c>
      <c r="C291" s="2585" t="s">
        <v>5917</v>
      </c>
      <c r="D291" s="2586" t="s">
        <v>5918</v>
      </c>
      <c r="E291" s="2587"/>
      <c r="F291" s="2584">
        <v>600</v>
      </c>
      <c r="G291" s="2580" t="s">
        <v>5919</v>
      </c>
      <c r="H291" s="2585" t="s">
        <v>5920</v>
      </c>
      <c r="I291" s="2586" t="s">
        <v>5921</v>
      </c>
      <c r="J291" s="2587"/>
      <c r="K291" s="2584">
        <v>924</v>
      </c>
      <c r="L291" s="2580" t="s">
        <v>5922</v>
      </c>
      <c r="M291" s="2585" t="s">
        <v>5923</v>
      </c>
      <c r="N291" s="2586" t="s">
        <v>5924</v>
      </c>
      <c r="O291" s="2587"/>
      <c r="P291" s="2584">
        <v>1248</v>
      </c>
      <c r="Q291" s="2580" t="s">
        <v>5925</v>
      </c>
      <c r="R291" s="2585" t="s">
        <v>5926</v>
      </c>
      <c r="S291" s="2586" t="s">
        <v>5927</v>
      </c>
      <c r="T291" s="830"/>
      <c r="U291" s="830"/>
      <c r="V291" s="830"/>
      <c r="W291" s="830"/>
      <c r="X291" s="830"/>
      <c r="Y291" s="830"/>
      <c r="Z291" s="830"/>
      <c r="AA291" s="830"/>
      <c r="AB291" s="830"/>
      <c r="AC291" s="830"/>
      <c r="AD291" s="830"/>
    </row>
    <row r="292" spans="1:30">
      <c r="A292" s="2584">
        <v>277</v>
      </c>
      <c r="B292" s="2580" t="s">
        <v>5928</v>
      </c>
      <c r="C292" s="2585" t="s">
        <v>5929</v>
      </c>
      <c r="D292" s="2586" t="s">
        <v>5930</v>
      </c>
      <c r="E292" s="2587"/>
      <c r="F292" s="2584">
        <v>601</v>
      </c>
      <c r="G292" s="2580" t="s">
        <v>5931</v>
      </c>
      <c r="H292" s="2585" t="s">
        <v>5932</v>
      </c>
      <c r="I292" s="2586" t="s">
        <v>5933</v>
      </c>
      <c r="J292" s="2587"/>
      <c r="K292" s="2584">
        <v>925</v>
      </c>
      <c r="L292" s="2580" t="s">
        <v>5934</v>
      </c>
      <c r="M292" s="2585" t="s">
        <v>5935</v>
      </c>
      <c r="N292" s="2586" t="s">
        <v>5936</v>
      </c>
      <c r="O292" s="2587"/>
      <c r="P292" s="2584">
        <v>1249</v>
      </c>
      <c r="Q292" s="2580" t="s">
        <v>5937</v>
      </c>
      <c r="R292" s="2585" t="s">
        <v>5938</v>
      </c>
      <c r="S292" s="2586" t="s">
        <v>5939</v>
      </c>
      <c r="T292" s="830"/>
      <c r="U292" s="830"/>
      <c r="V292" s="830"/>
      <c r="W292" s="830"/>
      <c r="X292" s="830"/>
      <c r="Y292" s="830"/>
      <c r="Z292" s="830"/>
      <c r="AA292" s="830"/>
      <c r="AB292" s="830"/>
      <c r="AC292" s="830"/>
      <c r="AD292" s="830"/>
    </row>
    <row r="293" spans="1:30">
      <c r="A293" s="2584">
        <v>278</v>
      </c>
      <c r="B293" s="2580" t="s">
        <v>5940</v>
      </c>
      <c r="C293" s="2585" t="s">
        <v>5941</v>
      </c>
      <c r="D293" s="2586" t="s">
        <v>5942</v>
      </c>
      <c r="E293" s="2587"/>
      <c r="F293" s="2584">
        <v>602</v>
      </c>
      <c r="G293" s="2580" t="s">
        <v>5943</v>
      </c>
      <c r="H293" s="2585" t="s">
        <v>5944</v>
      </c>
      <c r="I293" s="2586" t="s">
        <v>5945</v>
      </c>
      <c r="J293" s="2587"/>
      <c r="K293" s="2584">
        <v>926</v>
      </c>
      <c r="L293" s="2580" t="s">
        <v>5946</v>
      </c>
      <c r="M293" s="2585" t="s">
        <v>5947</v>
      </c>
      <c r="N293" s="2586" t="s">
        <v>5948</v>
      </c>
      <c r="O293" s="2587"/>
      <c r="P293" s="2584">
        <v>1250</v>
      </c>
      <c r="Q293" s="2580" t="s">
        <v>5949</v>
      </c>
      <c r="R293" s="2585" t="s">
        <v>5950</v>
      </c>
      <c r="S293" s="2586" t="s">
        <v>5951</v>
      </c>
      <c r="T293" s="830"/>
      <c r="U293" s="830"/>
      <c r="V293" s="830"/>
      <c r="W293" s="830"/>
      <c r="X293" s="830"/>
      <c r="Y293" s="830"/>
      <c r="Z293" s="830"/>
      <c r="AA293" s="830"/>
      <c r="AB293" s="830"/>
      <c r="AC293" s="830"/>
      <c r="AD293" s="830"/>
    </row>
    <row r="294" spans="1:30">
      <c r="A294" s="2584">
        <v>279</v>
      </c>
      <c r="B294" s="2580" t="s">
        <v>5952</v>
      </c>
      <c r="C294" s="2585" t="s">
        <v>5953</v>
      </c>
      <c r="D294" s="2586" t="s">
        <v>5954</v>
      </c>
      <c r="E294" s="2587"/>
      <c r="F294" s="2584">
        <v>603</v>
      </c>
      <c r="G294" s="2580" t="s">
        <v>5955</v>
      </c>
      <c r="H294" s="2585" t="s">
        <v>5956</v>
      </c>
      <c r="I294" s="2586" t="s">
        <v>5957</v>
      </c>
      <c r="J294" s="2587"/>
      <c r="K294" s="2584">
        <v>927</v>
      </c>
      <c r="L294" s="2580" t="s">
        <v>5958</v>
      </c>
      <c r="M294" s="2585" t="s">
        <v>5959</v>
      </c>
      <c r="N294" s="2586" t="s">
        <v>5960</v>
      </c>
      <c r="O294" s="2587"/>
      <c r="P294" s="2584">
        <v>1251</v>
      </c>
      <c r="Q294" s="2580" t="s">
        <v>5961</v>
      </c>
      <c r="R294" s="2585" t="s">
        <v>5962</v>
      </c>
      <c r="S294" s="2586" t="s">
        <v>5963</v>
      </c>
      <c r="T294" s="830"/>
      <c r="U294" s="830"/>
      <c r="V294" s="830"/>
      <c r="W294" s="830"/>
      <c r="X294" s="830"/>
      <c r="Y294" s="830"/>
      <c r="Z294" s="830"/>
      <c r="AA294" s="830"/>
      <c r="AB294" s="830"/>
      <c r="AC294" s="830"/>
      <c r="AD294" s="830"/>
    </row>
    <row r="295" spans="1:30">
      <c r="A295" s="2584">
        <v>280</v>
      </c>
      <c r="B295" s="2580" t="s">
        <v>5964</v>
      </c>
      <c r="C295" s="2585" t="s">
        <v>5965</v>
      </c>
      <c r="D295" s="2586" t="s">
        <v>5966</v>
      </c>
      <c r="E295" s="2587"/>
      <c r="F295" s="2584">
        <v>604</v>
      </c>
      <c r="G295" s="2580" t="s">
        <v>5967</v>
      </c>
      <c r="H295" s="2585" t="s">
        <v>5968</v>
      </c>
      <c r="I295" s="2586" t="s">
        <v>5969</v>
      </c>
      <c r="J295" s="2587"/>
      <c r="K295" s="2584">
        <v>928</v>
      </c>
      <c r="L295" s="2580" t="s">
        <v>5970</v>
      </c>
      <c r="M295" s="2585" t="s">
        <v>5971</v>
      </c>
      <c r="N295" s="2586" t="s">
        <v>5972</v>
      </c>
      <c r="O295" s="2587"/>
      <c r="P295" s="2584">
        <v>1252</v>
      </c>
      <c r="Q295" s="2580" t="s">
        <v>5973</v>
      </c>
      <c r="R295" s="2585" t="s">
        <v>5974</v>
      </c>
      <c r="S295" s="2586" t="s">
        <v>5975</v>
      </c>
      <c r="T295" s="830"/>
      <c r="U295" s="830"/>
      <c r="V295" s="830"/>
      <c r="W295" s="830"/>
      <c r="X295" s="830"/>
      <c r="Y295" s="830"/>
      <c r="Z295" s="830"/>
      <c r="AA295" s="830"/>
      <c r="AB295" s="830"/>
      <c r="AC295" s="830"/>
      <c r="AD295" s="830"/>
    </row>
    <row r="296" spans="1:30">
      <c r="A296" s="2584">
        <v>281</v>
      </c>
      <c r="B296" s="2580" t="s">
        <v>5976</v>
      </c>
      <c r="C296" s="2585" t="s">
        <v>5977</v>
      </c>
      <c r="D296" s="2586" t="s">
        <v>1332</v>
      </c>
      <c r="E296" s="2587"/>
      <c r="F296" s="2584">
        <v>605</v>
      </c>
      <c r="G296" s="2580" t="s">
        <v>5978</v>
      </c>
      <c r="H296" s="2585" t="s">
        <v>5979</v>
      </c>
      <c r="I296" s="2586" t="s">
        <v>5980</v>
      </c>
      <c r="J296" s="2587"/>
      <c r="K296" s="2584">
        <v>929</v>
      </c>
      <c r="L296" s="2580" t="s">
        <v>5981</v>
      </c>
      <c r="M296" s="2585" t="s">
        <v>5982</v>
      </c>
      <c r="N296" s="2586" t="s">
        <v>5983</v>
      </c>
      <c r="O296" s="2587"/>
      <c r="P296" s="2584">
        <v>1253</v>
      </c>
      <c r="Q296" s="2580" t="s">
        <v>5984</v>
      </c>
      <c r="R296" s="2585" t="s">
        <v>5985</v>
      </c>
      <c r="S296" s="2586" t="s">
        <v>5986</v>
      </c>
      <c r="T296" s="830"/>
      <c r="U296" s="830"/>
      <c r="V296" s="830"/>
      <c r="W296" s="830"/>
      <c r="X296" s="830"/>
      <c r="Y296" s="830"/>
      <c r="Z296" s="830"/>
      <c r="AA296" s="830"/>
      <c r="AB296" s="830"/>
      <c r="AC296" s="830"/>
      <c r="AD296" s="830"/>
    </row>
    <row r="297" spans="1:30">
      <c r="A297" s="2584">
        <v>282</v>
      </c>
      <c r="B297" s="2580" t="s">
        <v>5987</v>
      </c>
      <c r="C297" s="2585" t="s">
        <v>5988</v>
      </c>
      <c r="D297" s="2586" t="s">
        <v>5989</v>
      </c>
      <c r="E297" s="2587"/>
      <c r="F297" s="2584">
        <v>606</v>
      </c>
      <c r="G297" s="2580" t="s">
        <v>5990</v>
      </c>
      <c r="H297" s="2585" t="s">
        <v>5991</v>
      </c>
      <c r="I297" s="2586" t="s">
        <v>5992</v>
      </c>
      <c r="J297" s="2587"/>
      <c r="K297" s="2584">
        <v>930</v>
      </c>
      <c r="L297" s="2580" t="s">
        <v>5993</v>
      </c>
      <c r="M297" s="2585" t="s">
        <v>5994</v>
      </c>
      <c r="N297" s="2586" t="s">
        <v>5995</v>
      </c>
      <c r="O297" s="2587"/>
      <c r="P297" s="2584">
        <v>1254</v>
      </c>
      <c r="Q297" s="2580" t="s">
        <v>5996</v>
      </c>
      <c r="R297" s="2585" t="s">
        <v>5997</v>
      </c>
      <c r="S297" s="2586" t="s">
        <v>5998</v>
      </c>
      <c r="T297" s="830"/>
      <c r="U297" s="830"/>
      <c r="V297" s="830"/>
      <c r="W297" s="830"/>
      <c r="X297" s="830"/>
      <c r="Y297" s="830"/>
      <c r="Z297" s="830"/>
      <c r="AA297" s="830"/>
      <c r="AB297" s="830"/>
      <c r="AC297" s="830"/>
      <c r="AD297" s="830"/>
    </row>
    <row r="298" spans="1:30">
      <c r="A298" s="2584">
        <v>283</v>
      </c>
      <c r="B298" s="2580" t="s">
        <v>5999</v>
      </c>
      <c r="C298" s="2585" t="s">
        <v>6000</v>
      </c>
      <c r="D298" s="2586" t="s">
        <v>6001</v>
      </c>
      <c r="E298" s="2587"/>
      <c r="F298" s="2584">
        <v>607</v>
      </c>
      <c r="G298" s="2580" t="s">
        <v>6002</v>
      </c>
      <c r="H298" s="2585" t="s">
        <v>6003</v>
      </c>
      <c r="I298" s="2586" t="s">
        <v>6004</v>
      </c>
      <c r="J298" s="2587"/>
      <c r="K298" s="2584">
        <v>931</v>
      </c>
      <c r="L298" s="2580" t="s">
        <v>6005</v>
      </c>
      <c r="M298" s="2585" t="s">
        <v>6006</v>
      </c>
      <c r="N298" s="2586" t="s">
        <v>6007</v>
      </c>
      <c r="O298" s="2587"/>
      <c r="P298" s="2584">
        <v>1255</v>
      </c>
      <c r="Q298" s="2580" t="s">
        <v>6008</v>
      </c>
      <c r="R298" s="2585" t="s">
        <v>6009</v>
      </c>
      <c r="S298" s="2586" t="s">
        <v>6010</v>
      </c>
      <c r="T298" s="830"/>
      <c r="U298" s="830"/>
      <c r="V298" s="830"/>
      <c r="W298" s="830"/>
      <c r="X298" s="830"/>
      <c r="Y298" s="830"/>
      <c r="Z298" s="830"/>
      <c r="AA298" s="830"/>
      <c r="AB298" s="830"/>
      <c r="AC298" s="830"/>
      <c r="AD298" s="830"/>
    </row>
    <row r="299" spans="1:30">
      <c r="A299" s="2584">
        <v>284</v>
      </c>
      <c r="B299" s="2580" t="s">
        <v>6011</v>
      </c>
      <c r="C299" s="2585" t="s">
        <v>6012</v>
      </c>
      <c r="D299" s="2586" t="s">
        <v>6013</v>
      </c>
      <c r="E299" s="2587"/>
      <c r="F299" s="2584">
        <v>608</v>
      </c>
      <c r="G299" s="2580" t="s">
        <v>6014</v>
      </c>
      <c r="H299" s="2585" t="s">
        <v>6015</v>
      </c>
      <c r="I299" s="2586" t="s">
        <v>6016</v>
      </c>
      <c r="J299" s="2587"/>
      <c r="K299" s="2584">
        <v>932</v>
      </c>
      <c r="L299" s="2580" t="s">
        <v>6017</v>
      </c>
      <c r="M299" s="2585" t="s">
        <v>6018</v>
      </c>
      <c r="N299" s="2586" t="s">
        <v>6019</v>
      </c>
      <c r="O299" s="2587"/>
      <c r="P299" s="2584">
        <v>1256</v>
      </c>
      <c r="Q299" s="2580" t="s">
        <v>6020</v>
      </c>
      <c r="R299" s="2585" t="s">
        <v>6021</v>
      </c>
      <c r="S299" s="2586" t="s">
        <v>6022</v>
      </c>
      <c r="T299" s="830"/>
      <c r="U299" s="830"/>
      <c r="V299" s="830"/>
      <c r="W299" s="830"/>
      <c r="X299" s="830"/>
      <c r="Y299" s="830"/>
      <c r="Z299" s="830"/>
      <c r="AA299" s="830"/>
      <c r="AB299" s="830"/>
      <c r="AC299" s="830"/>
      <c r="AD299" s="830"/>
    </row>
    <row r="300" spans="1:30">
      <c r="A300" s="2584">
        <v>285</v>
      </c>
      <c r="B300" s="2580" t="s">
        <v>6023</v>
      </c>
      <c r="C300" s="2585" t="s">
        <v>6024</v>
      </c>
      <c r="D300" s="2586" t="s">
        <v>6025</v>
      </c>
      <c r="E300" s="2587"/>
      <c r="F300" s="2584">
        <v>609</v>
      </c>
      <c r="G300" s="2580" t="s">
        <v>6026</v>
      </c>
      <c r="H300" s="2585" t="s">
        <v>6027</v>
      </c>
      <c r="I300" s="2586" t="s">
        <v>6028</v>
      </c>
      <c r="J300" s="2587"/>
      <c r="K300" s="2584">
        <v>933</v>
      </c>
      <c r="L300" s="2580" t="s">
        <v>6029</v>
      </c>
      <c r="M300" s="2585" t="s">
        <v>6030</v>
      </c>
      <c r="N300" s="2586" t="s">
        <v>6031</v>
      </c>
      <c r="O300" s="2587"/>
      <c r="P300" s="2584">
        <v>1257</v>
      </c>
      <c r="Q300" s="2580" t="s">
        <v>6032</v>
      </c>
      <c r="R300" s="2585" t="s">
        <v>6033</v>
      </c>
      <c r="S300" s="2586" t="s">
        <v>6034</v>
      </c>
      <c r="T300" s="830"/>
      <c r="U300" s="830"/>
      <c r="V300" s="830"/>
      <c r="W300" s="830"/>
      <c r="X300" s="830"/>
      <c r="Y300" s="830"/>
      <c r="Z300" s="830"/>
      <c r="AA300" s="830"/>
      <c r="AB300" s="830"/>
      <c r="AC300" s="830"/>
      <c r="AD300" s="830"/>
    </row>
    <row r="301" spans="1:30">
      <c r="A301" s="2584">
        <v>286</v>
      </c>
      <c r="B301" s="2580" t="s">
        <v>6035</v>
      </c>
      <c r="C301" s="2585" t="s">
        <v>6036</v>
      </c>
      <c r="D301" s="2586" t="s">
        <v>6037</v>
      </c>
      <c r="E301" s="2587"/>
      <c r="F301" s="2584">
        <v>610</v>
      </c>
      <c r="G301" s="2580" t="s">
        <v>6038</v>
      </c>
      <c r="H301" s="2585" t="s">
        <v>6039</v>
      </c>
      <c r="I301" s="2586" t="s">
        <v>6040</v>
      </c>
      <c r="J301" s="2587"/>
      <c r="K301" s="2584">
        <v>934</v>
      </c>
      <c r="L301" s="2580" t="s">
        <v>6041</v>
      </c>
      <c r="M301" s="2585" t="s">
        <v>6042</v>
      </c>
      <c r="N301" s="2586" t="s">
        <v>6043</v>
      </c>
      <c r="O301" s="2587"/>
      <c r="P301" s="2584">
        <v>1258</v>
      </c>
      <c r="Q301" s="2580" t="s">
        <v>6044</v>
      </c>
      <c r="R301" s="2585" t="s">
        <v>6045</v>
      </c>
      <c r="S301" s="2586" t="s">
        <v>6046</v>
      </c>
      <c r="T301" s="830"/>
      <c r="U301" s="830"/>
      <c r="V301" s="830"/>
      <c r="W301" s="830"/>
      <c r="X301" s="830"/>
      <c r="Y301" s="830"/>
      <c r="Z301" s="830"/>
      <c r="AA301" s="830"/>
      <c r="AB301" s="830"/>
      <c r="AC301" s="830"/>
      <c r="AD301" s="830"/>
    </row>
    <row r="302" spans="1:30">
      <c r="A302" s="2584">
        <v>287</v>
      </c>
      <c r="B302" s="2580" t="s">
        <v>6047</v>
      </c>
      <c r="C302" s="2585" t="s">
        <v>6048</v>
      </c>
      <c r="D302" s="2586" t="s">
        <v>6049</v>
      </c>
      <c r="E302" s="2587"/>
      <c r="F302" s="2584">
        <v>611</v>
      </c>
      <c r="G302" s="2580" t="s">
        <v>6050</v>
      </c>
      <c r="H302" s="2585" t="s">
        <v>6051</v>
      </c>
      <c r="I302" s="2586" t="s">
        <v>6052</v>
      </c>
      <c r="J302" s="2587"/>
      <c r="K302" s="2584">
        <v>935</v>
      </c>
      <c r="L302" s="2580" t="s">
        <v>6053</v>
      </c>
      <c r="M302" s="2585" t="s">
        <v>6054</v>
      </c>
      <c r="N302" s="2586" t="s">
        <v>6055</v>
      </c>
      <c r="O302" s="2587"/>
      <c r="P302" s="2584">
        <v>1259</v>
      </c>
      <c r="Q302" s="2580" t="s">
        <v>6056</v>
      </c>
      <c r="R302" s="2585" t="s">
        <v>6057</v>
      </c>
      <c r="S302" s="2586" t="s">
        <v>6058</v>
      </c>
      <c r="T302" s="830"/>
      <c r="U302" s="830"/>
      <c r="V302" s="830"/>
      <c r="W302" s="830"/>
      <c r="X302" s="830"/>
      <c r="Y302" s="830"/>
      <c r="Z302" s="830"/>
      <c r="AA302" s="830"/>
      <c r="AB302" s="830"/>
      <c r="AC302" s="830"/>
      <c r="AD302" s="830"/>
    </row>
    <row r="303" spans="1:30">
      <c r="A303" s="2584">
        <v>288</v>
      </c>
      <c r="B303" s="2580" t="s">
        <v>6059</v>
      </c>
      <c r="C303" s="2585" t="s">
        <v>6060</v>
      </c>
      <c r="D303" s="2586" t="s">
        <v>6061</v>
      </c>
      <c r="E303" s="2587"/>
      <c r="F303" s="2584">
        <v>612</v>
      </c>
      <c r="G303" s="2580" t="s">
        <v>6062</v>
      </c>
      <c r="H303" s="2585" t="s">
        <v>6063</v>
      </c>
      <c r="I303" s="2586" t="s">
        <v>6064</v>
      </c>
      <c r="J303" s="2587"/>
      <c r="K303" s="2584">
        <v>936</v>
      </c>
      <c r="L303" s="2580" t="s">
        <v>6065</v>
      </c>
      <c r="M303" s="2585" t="s">
        <v>6066</v>
      </c>
      <c r="N303" s="2586" t="s">
        <v>6067</v>
      </c>
      <c r="O303" s="2587"/>
      <c r="P303" s="2584">
        <v>1260</v>
      </c>
      <c r="Q303" s="2580" t="s">
        <v>6068</v>
      </c>
      <c r="R303" s="2585" t="s">
        <v>6069</v>
      </c>
      <c r="S303" s="2586" t="s">
        <v>6070</v>
      </c>
      <c r="T303" s="830"/>
      <c r="U303" s="830"/>
      <c r="V303" s="830"/>
      <c r="W303" s="830"/>
      <c r="X303" s="830"/>
      <c r="Y303" s="830"/>
      <c r="Z303" s="830"/>
      <c r="AA303" s="830"/>
      <c r="AB303" s="830"/>
      <c r="AC303" s="830"/>
      <c r="AD303" s="830"/>
    </row>
    <row r="304" spans="1:30">
      <c r="A304" s="2584">
        <v>289</v>
      </c>
      <c r="B304" s="2580" t="s">
        <v>6071</v>
      </c>
      <c r="C304" s="2585" t="s">
        <v>6072</v>
      </c>
      <c r="D304" s="2586" t="s">
        <v>6073</v>
      </c>
      <c r="E304" s="2587"/>
      <c r="F304" s="2584">
        <v>613</v>
      </c>
      <c r="G304" s="2580" t="s">
        <v>6074</v>
      </c>
      <c r="H304" s="2585" t="s">
        <v>6075</v>
      </c>
      <c r="I304" s="2586" t="s">
        <v>6076</v>
      </c>
      <c r="J304" s="2587"/>
      <c r="K304" s="2584">
        <v>937</v>
      </c>
      <c r="L304" s="2580" t="s">
        <v>6077</v>
      </c>
      <c r="M304" s="2585" t="s">
        <v>6078</v>
      </c>
      <c r="N304" s="2586" t="s">
        <v>6079</v>
      </c>
      <c r="O304" s="2587"/>
      <c r="P304" s="2584">
        <v>1261</v>
      </c>
      <c r="Q304" s="2580" t="s">
        <v>6080</v>
      </c>
      <c r="R304" s="2585" t="s">
        <v>6081</v>
      </c>
      <c r="S304" s="2586" t="s">
        <v>6082</v>
      </c>
      <c r="T304" s="830"/>
      <c r="U304" s="830"/>
      <c r="V304" s="830"/>
      <c r="W304" s="830"/>
      <c r="X304" s="830"/>
      <c r="Y304" s="830"/>
      <c r="Z304" s="830"/>
      <c r="AA304" s="830"/>
      <c r="AB304" s="830"/>
      <c r="AC304" s="830"/>
      <c r="AD304" s="830"/>
    </row>
    <row r="305" spans="1:30">
      <c r="A305" s="2584">
        <v>290</v>
      </c>
      <c r="B305" s="2580" t="s">
        <v>6083</v>
      </c>
      <c r="C305" s="2585" t="s">
        <v>6084</v>
      </c>
      <c r="D305" s="2586" t="s">
        <v>6085</v>
      </c>
      <c r="E305" s="2587"/>
      <c r="F305" s="2584">
        <v>614</v>
      </c>
      <c r="G305" s="2580" t="s">
        <v>6086</v>
      </c>
      <c r="H305" s="2585" t="s">
        <v>6087</v>
      </c>
      <c r="I305" s="2586" t="s">
        <v>6088</v>
      </c>
      <c r="J305" s="2587"/>
      <c r="K305" s="2584">
        <v>938</v>
      </c>
      <c r="L305" s="2580" t="s">
        <v>6089</v>
      </c>
      <c r="M305" s="2585" t="s">
        <v>6090</v>
      </c>
      <c r="N305" s="2586" t="s">
        <v>6091</v>
      </c>
      <c r="O305" s="2587"/>
      <c r="P305" s="2584">
        <v>1262</v>
      </c>
      <c r="Q305" s="2580" t="s">
        <v>6092</v>
      </c>
      <c r="R305" s="2585" t="s">
        <v>6093</v>
      </c>
      <c r="S305" s="2586" t="s">
        <v>6094</v>
      </c>
      <c r="T305" s="830"/>
      <c r="U305" s="830"/>
      <c r="V305" s="830"/>
      <c r="W305" s="830"/>
      <c r="X305" s="830"/>
      <c r="Y305" s="830"/>
      <c r="Z305" s="830"/>
      <c r="AA305" s="830"/>
      <c r="AB305" s="830"/>
      <c r="AC305" s="830"/>
      <c r="AD305" s="830"/>
    </row>
    <row r="306" spans="1:30">
      <c r="A306" s="2584">
        <v>291</v>
      </c>
      <c r="B306" s="2580" t="s">
        <v>6095</v>
      </c>
      <c r="C306" s="2585" t="s">
        <v>6096</v>
      </c>
      <c r="D306" s="2586" t="s">
        <v>6097</v>
      </c>
      <c r="E306" s="2587"/>
      <c r="F306" s="2584">
        <v>615</v>
      </c>
      <c r="G306" s="2580" t="s">
        <v>6098</v>
      </c>
      <c r="H306" s="2585" t="s">
        <v>6099</v>
      </c>
      <c r="I306" s="2586" t="s">
        <v>6100</v>
      </c>
      <c r="J306" s="2587"/>
      <c r="K306" s="2584">
        <v>939</v>
      </c>
      <c r="L306" s="2580" t="s">
        <v>6101</v>
      </c>
      <c r="M306" s="2585" t="s">
        <v>6102</v>
      </c>
      <c r="N306" s="2586" t="s">
        <v>6103</v>
      </c>
      <c r="O306" s="2587"/>
      <c r="P306" s="2584">
        <v>1263</v>
      </c>
      <c r="Q306" s="2580" t="s">
        <v>6104</v>
      </c>
      <c r="R306" s="2585" t="s">
        <v>6105</v>
      </c>
      <c r="S306" s="2586" t="s">
        <v>6106</v>
      </c>
      <c r="T306" s="830"/>
      <c r="U306" s="830"/>
      <c r="V306" s="830"/>
      <c r="W306" s="830"/>
      <c r="X306" s="830"/>
      <c r="Y306" s="830"/>
      <c r="Z306" s="830"/>
      <c r="AA306" s="830"/>
      <c r="AB306" s="830"/>
      <c r="AC306" s="830"/>
      <c r="AD306" s="830"/>
    </row>
    <row r="307" spans="1:30">
      <c r="A307" s="2584">
        <v>292</v>
      </c>
      <c r="B307" s="2580" t="s">
        <v>6107</v>
      </c>
      <c r="C307" s="2585" t="s">
        <v>6108</v>
      </c>
      <c r="D307" s="2586" t="s">
        <v>6109</v>
      </c>
      <c r="E307" s="2587"/>
      <c r="F307" s="2584">
        <v>616</v>
      </c>
      <c r="G307" s="2580" t="s">
        <v>6110</v>
      </c>
      <c r="H307" s="2585" t="s">
        <v>6111</v>
      </c>
      <c r="I307" s="2586" t="s">
        <v>6112</v>
      </c>
      <c r="J307" s="2587"/>
      <c r="K307" s="2584">
        <v>940</v>
      </c>
      <c r="L307" s="2580" t="s">
        <v>6113</v>
      </c>
      <c r="M307" s="2585" t="s">
        <v>6114</v>
      </c>
      <c r="N307" s="2586" t="s">
        <v>6115</v>
      </c>
      <c r="O307" s="2587"/>
      <c r="P307" s="2584">
        <v>1264</v>
      </c>
      <c r="Q307" s="2580" t="s">
        <v>6116</v>
      </c>
      <c r="R307" s="2585" t="s">
        <v>6117</v>
      </c>
      <c r="S307" s="2586" t="s">
        <v>6106</v>
      </c>
      <c r="T307" s="830"/>
      <c r="U307" s="830"/>
      <c r="V307" s="830"/>
      <c r="W307" s="830"/>
      <c r="X307" s="830"/>
      <c r="Y307" s="830"/>
      <c r="Z307" s="830"/>
      <c r="AA307" s="830"/>
      <c r="AB307" s="830"/>
      <c r="AC307" s="830"/>
      <c r="AD307" s="830"/>
    </row>
    <row r="308" spans="1:30">
      <c r="A308" s="2584">
        <v>293</v>
      </c>
      <c r="B308" s="2580" t="s">
        <v>6118</v>
      </c>
      <c r="C308" s="2585" t="s">
        <v>6119</v>
      </c>
      <c r="D308" s="2586" t="s">
        <v>6120</v>
      </c>
      <c r="E308" s="2587"/>
      <c r="F308" s="2584">
        <v>617</v>
      </c>
      <c r="G308" s="2580" t="s">
        <v>6121</v>
      </c>
      <c r="H308" s="2585" t="s">
        <v>6122</v>
      </c>
      <c r="I308" s="2586" t="s">
        <v>6123</v>
      </c>
      <c r="J308" s="2587"/>
      <c r="K308" s="2584">
        <v>941</v>
      </c>
      <c r="L308" s="2580" t="s">
        <v>6124</v>
      </c>
      <c r="M308" s="2585" t="s">
        <v>6125</v>
      </c>
      <c r="N308" s="2586" t="s">
        <v>6126</v>
      </c>
      <c r="O308" s="2587"/>
      <c r="P308" s="2584">
        <v>1265</v>
      </c>
      <c r="Q308" s="2580" t="s">
        <v>6127</v>
      </c>
      <c r="R308" s="2585" t="s">
        <v>6128</v>
      </c>
      <c r="S308" s="2586" t="s">
        <v>6129</v>
      </c>
      <c r="T308" s="830"/>
      <c r="U308" s="830"/>
      <c r="V308" s="830"/>
      <c r="W308" s="830"/>
      <c r="X308" s="830"/>
      <c r="Y308" s="830"/>
      <c r="Z308" s="830"/>
      <c r="AA308" s="830"/>
      <c r="AB308" s="830"/>
      <c r="AC308" s="830"/>
      <c r="AD308" s="830"/>
    </row>
    <row r="309" spans="1:30">
      <c r="A309" s="2584">
        <v>294</v>
      </c>
      <c r="B309" s="2580" t="s">
        <v>6130</v>
      </c>
      <c r="C309" s="2585" t="s">
        <v>6131</v>
      </c>
      <c r="D309" s="2586" t="s">
        <v>6132</v>
      </c>
      <c r="E309" s="2587"/>
      <c r="F309" s="2584">
        <v>618</v>
      </c>
      <c r="G309" s="2580" t="s">
        <v>6133</v>
      </c>
      <c r="H309" s="2585" t="s">
        <v>6134</v>
      </c>
      <c r="I309" s="2586" t="s">
        <v>6135</v>
      </c>
      <c r="J309" s="2587"/>
      <c r="K309" s="2584">
        <v>942</v>
      </c>
      <c r="L309" s="2580" t="s">
        <v>6136</v>
      </c>
      <c r="M309" s="2585" t="s">
        <v>6137</v>
      </c>
      <c r="N309" s="2586" t="s">
        <v>6138</v>
      </c>
      <c r="O309" s="2587"/>
      <c r="P309" s="2584">
        <v>1266</v>
      </c>
      <c r="Q309" s="2580" t="s">
        <v>6139</v>
      </c>
      <c r="R309" s="2585" t="s">
        <v>6140</v>
      </c>
      <c r="S309" s="2586" t="s">
        <v>6141</v>
      </c>
      <c r="T309" s="830"/>
      <c r="U309" s="830"/>
      <c r="V309" s="830"/>
      <c r="W309" s="830"/>
      <c r="X309" s="830"/>
      <c r="Y309" s="830"/>
      <c r="Z309" s="830"/>
      <c r="AA309" s="830"/>
      <c r="AB309" s="830"/>
      <c r="AC309" s="830"/>
      <c r="AD309" s="830"/>
    </row>
    <row r="310" spans="1:30">
      <c r="A310" s="2584">
        <v>295</v>
      </c>
      <c r="B310" s="2580" t="s">
        <v>6142</v>
      </c>
      <c r="C310" s="2585" t="s">
        <v>6143</v>
      </c>
      <c r="D310" s="2586" t="s">
        <v>6144</v>
      </c>
      <c r="E310" s="2587"/>
      <c r="F310" s="2584">
        <v>619</v>
      </c>
      <c r="G310" s="2580" t="s">
        <v>6145</v>
      </c>
      <c r="H310" s="2585" t="s">
        <v>6146</v>
      </c>
      <c r="I310" s="2586" t="s">
        <v>6147</v>
      </c>
      <c r="J310" s="2587"/>
      <c r="K310" s="2584">
        <v>943</v>
      </c>
      <c r="L310" s="2580" t="s">
        <v>6148</v>
      </c>
      <c r="M310" s="2585" t="s">
        <v>6149</v>
      </c>
      <c r="N310" s="2586" t="s">
        <v>6150</v>
      </c>
      <c r="O310" s="2587"/>
      <c r="P310" s="2584">
        <v>1267</v>
      </c>
      <c r="Q310" s="2580" t="s">
        <v>6151</v>
      </c>
      <c r="R310" s="2585" t="s">
        <v>6152</v>
      </c>
      <c r="S310" s="2586" t="s">
        <v>6153</v>
      </c>
      <c r="T310" s="830"/>
      <c r="U310" s="830"/>
      <c r="V310" s="830"/>
      <c r="W310" s="830"/>
      <c r="X310" s="830"/>
      <c r="Y310" s="830"/>
      <c r="Z310" s="830"/>
      <c r="AA310" s="830"/>
      <c r="AB310" s="830"/>
      <c r="AC310" s="830"/>
      <c r="AD310" s="830"/>
    </row>
    <row r="311" spans="1:30">
      <c r="A311" s="2584">
        <v>296</v>
      </c>
      <c r="B311" s="2580" t="s">
        <v>6154</v>
      </c>
      <c r="C311" s="2585" t="s">
        <v>6155</v>
      </c>
      <c r="D311" s="2586" t="s">
        <v>6156</v>
      </c>
      <c r="E311" s="2587"/>
      <c r="F311" s="2584">
        <v>620</v>
      </c>
      <c r="G311" s="2580" t="s">
        <v>6157</v>
      </c>
      <c r="H311" s="2585" t="s">
        <v>6158</v>
      </c>
      <c r="I311" s="2586" t="s">
        <v>6159</v>
      </c>
      <c r="J311" s="2587"/>
      <c r="K311" s="2584">
        <v>944</v>
      </c>
      <c r="L311" s="2580" t="s">
        <v>6160</v>
      </c>
      <c r="M311" s="2585" t="s">
        <v>6161</v>
      </c>
      <c r="N311" s="2586" t="s">
        <v>6162</v>
      </c>
      <c r="O311" s="2587"/>
      <c r="P311" s="2584">
        <v>1268</v>
      </c>
      <c r="Q311" s="2580" t="s">
        <v>6163</v>
      </c>
      <c r="R311" s="2585" t="s">
        <v>6164</v>
      </c>
      <c r="S311" s="2586" t="s">
        <v>6165</v>
      </c>
      <c r="T311" s="830"/>
      <c r="U311" s="830"/>
      <c r="V311" s="830"/>
      <c r="W311" s="830"/>
      <c r="X311" s="830"/>
      <c r="Y311" s="830"/>
      <c r="Z311" s="830"/>
      <c r="AA311" s="830"/>
      <c r="AB311" s="830"/>
      <c r="AC311" s="830"/>
      <c r="AD311" s="830"/>
    </row>
    <row r="312" spans="1:30">
      <c r="A312" s="2584">
        <v>297</v>
      </c>
      <c r="B312" s="2580" t="s">
        <v>6166</v>
      </c>
      <c r="C312" s="2585" t="s">
        <v>6167</v>
      </c>
      <c r="D312" s="2586" t="s">
        <v>6168</v>
      </c>
      <c r="E312" s="2587"/>
      <c r="F312" s="2584">
        <v>621</v>
      </c>
      <c r="G312" s="2580" t="s">
        <v>6169</v>
      </c>
      <c r="H312" s="2585" t="s">
        <v>6170</v>
      </c>
      <c r="I312" s="2586" t="s">
        <v>6171</v>
      </c>
      <c r="J312" s="2587"/>
      <c r="K312" s="2584">
        <v>945</v>
      </c>
      <c r="L312" s="2580" t="s">
        <v>6172</v>
      </c>
      <c r="M312" s="2585" t="s">
        <v>6173</v>
      </c>
      <c r="N312" s="2586" t="s">
        <v>6174</v>
      </c>
      <c r="O312" s="2587"/>
      <c r="P312" s="2584">
        <v>1269</v>
      </c>
      <c r="Q312" s="2580" t="s">
        <v>6175</v>
      </c>
      <c r="R312" s="2585" t="s">
        <v>6176</v>
      </c>
      <c r="S312" s="2586" t="s">
        <v>6177</v>
      </c>
      <c r="T312" s="830"/>
      <c r="U312" s="830"/>
      <c r="V312" s="830"/>
      <c r="W312" s="830"/>
      <c r="X312" s="830"/>
      <c r="Y312" s="830"/>
      <c r="Z312" s="830"/>
      <c r="AA312" s="830"/>
      <c r="AB312" s="830"/>
      <c r="AC312" s="830"/>
      <c r="AD312" s="830"/>
    </row>
    <row r="313" spans="1:30">
      <c r="A313" s="2584">
        <v>298</v>
      </c>
      <c r="B313" s="2580" t="s">
        <v>6178</v>
      </c>
      <c r="C313" s="2585" t="s">
        <v>6179</v>
      </c>
      <c r="D313" s="2586" t="s">
        <v>6180</v>
      </c>
      <c r="E313" s="2587"/>
      <c r="F313" s="2584">
        <v>622</v>
      </c>
      <c r="G313" s="2580" t="s">
        <v>6181</v>
      </c>
      <c r="H313" s="2585" t="s">
        <v>6182</v>
      </c>
      <c r="I313" s="2586" t="s">
        <v>6183</v>
      </c>
      <c r="J313" s="2587"/>
      <c r="K313" s="2584">
        <v>946</v>
      </c>
      <c r="L313" s="2580" t="s">
        <v>6184</v>
      </c>
      <c r="M313" s="2585" t="s">
        <v>6185</v>
      </c>
      <c r="N313" s="2586" t="s">
        <v>6186</v>
      </c>
      <c r="O313" s="2587"/>
      <c r="P313" s="2584">
        <v>1270</v>
      </c>
      <c r="Q313" s="2580" t="s">
        <v>6187</v>
      </c>
      <c r="R313" s="2585" t="s">
        <v>6188</v>
      </c>
      <c r="S313" s="2586" t="s">
        <v>6189</v>
      </c>
      <c r="T313" s="830"/>
      <c r="U313" s="830"/>
      <c r="V313" s="830"/>
      <c r="W313" s="830"/>
      <c r="X313" s="830"/>
      <c r="Y313" s="830"/>
      <c r="Z313" s="830"/>
      <c r="AA313" s="830"/>
      <c r="AB313" s="830"/>
      <c r="AC313" s="830"/>
      <c r="AD313" s="830"/>
    </row>
    <row r="314" spans="1:30">
      <c r="A314" s="2584">
        <v>299</v>
      </c>
      <c r="B314" s="2580" t="s">
        <v>6190</v>
      </c>
      <c r="C314" s="2585" t="s">
        <v>6191</v>
      </c>
      <c r="D314" s="2586" t="s">
        <v>6192</v>
      </c>
      <c r="E314" s="2587"/>
      <c r="F314" s="2584">
        <v>623</v>
      </c>
      <c r="G314" s="2580" t="s">
        <v>6193</v>
      </c>
      <c r="H314" s="2585" t="s">
        <v>6194</v>
      </c>
      <c r="I314" s="2586" t="s">
        <v>6195</v>
      </c>
      <c r="J314" s="2587"/>
      <c r="K314" s="2584">
        <v>947</v>
      </c>
      <c r="L314" s="2580" t="s">
        <v>6196</v>
      </c>
      <c r="M314" s="2585" t="s">
        <v>6197</v>
      </c>
      <c r="N314" s="2586" t="s">
        <v>6198</v>
      </c>
      <c r="O314" s="2587"/>
      <c r="P314" s="2584">
        <v>1271</v>
      </c>
      <c r="Q314" s="2580" t="s">
        <v>6199</v>
      </c>
      <c r="R314" s="2585" t="s">
        <v>6200</v>
      </c>
      <c r="S314" s="2586" t="s">
        <v>6201</v>
      </c>
      <c r="T314" s="830"/>
      <c r="U314" s="830"/>
      <c r="V314" s="830"/>
      <c r="W314" s="830"/>
      <c r="X314" s="830"/>
      <c r="Y314" s="830"/>
      <c r="Z314" s="830"/>
      <c r="AA314" s="830"/>
      <c r="AB314" s="830"/>
      <c r="AC314" s="830"/>
      <c r="AD314" s="830"/>
    </row>
    <row r="315" spans="1:30">
      <c r="A315" s="2584">
        <v>300</v>
      </c>
      <c r="B315" s="2580" t="s">
        <v>6202</v>
      </c>
      <c r="C315" s="2585" t="s">
        <v>6203</v>
      </c>
      <c r="D315" s="2586" t="s">
        <v>6204</v>
      </c>
      <c r="E315" s="2587"/>
      <c r="F315" s="2584">
        <v>624</v>
      </c>
      <c r="G315" s="2580" t="s">
        <v>6205</v>
      </c>
      <c r="H315" s="2585" t="s">
        <v>6206</v>
      </c>
      <c r="I315" s="2586" t="s">
        <v>6207</v>
      </c>
      <c r="J315" s="2587"/>
      <c r="K315" s="2584">
        <v>948</v>
      </c>
      <c r="L315" s="2580" t="s">
        <v>6208</v>
      </c>
      <c r="M315" s="2585" t="s">
        <v>6209</v>
      </c>
      <c r="N315" s="2586" t="s">
        <v>6210</v>
      </c>
      <c r="O315" s="2587"/>
      <c r="P315" s="2584">
        <v>1272</v>
      </c>
      <c r="Q315" s="2580" t="s">
        <v>6211</v>
      </c>
      <c r="R315" s="2585" t="s">
        <v>6212</v>
      </c>
      <c r="S315" s="2586" t="s">
        <v>6213</v>
      </c>
      <c r="T315" s="830"/>
      <c r="U315" s="830"/>
      <c r="V315" s="830"/>
      <c r="W315" s="830"/>
      <c r="X315" s="830"/>
      <c r="Y315" s="830"/>
      <c r="Z315" s="830"/>
      <c r="AA315" s="830"/>
      <c r="AB315" s="830"/>
      <c r="AC315" s="830"/>
      <c r="AD315" s="830"/>
    </row>
    <row r="316" spans="1:30">
      <c r="A316" s="2584">
        <v>301</v>
      </c>
      <c r="B316" s="2580" t="s">
        <v>6214</v>
      </c>
      <c r="C316" s="2585" t="s">
        <v>6215</v>
      </c>
      <c r="D316" s="2586" t="s">
        <v>6216</v>
      </c>
      <c r="E316" s="2587"/>
      <c r="F316" s="2584">
        <v>625</v>
      </c>
      <c r="G316" s="2580" t="s">
        <v>6217</v>
      </c>
      <c r="H316" s="2585" t="s">
        <v>6218</v>
      </c>
      <c r="I316" s="2586" t="s">
        <v>6219</v>
      </c>
      <c r="J316" s="2587"/>
      <c r="K316" s="2584">
        <v>949</v>
      </c>
      <c r="L316" s="2580" t="s">
        <v>6220</v>
      </c>
      <c r="M316" s="2585" t="s">
        <v>6221</v>
      </c>
      <c r="N316" s="2586" t="s">
        <v>6222</v>
      </c>
      <c r="O316" s="2587"/>
      <c r="P316" s="2584">
        <v>1273</v>
      </c>
      <c r="Q316" s="2580" t="s">
        <v>6223</v>
      </c>
      <c r="R316" s="2585" t="s">
        <v>6224</v>
      </c>
      <c r="S316" s="2586" t="s">
        <v>6225</v>
      </c>
      <c r="T316" s="830"/>
      <c r="U316" s="830"/>
      <c r="V316" s="830"/>
      <c r="W316" s="830"/>
      <c r="X316" s="830"/>
      <c r="Y316" s="830"/>
      <c r="Z316" s="830"/>
      <c r="AA316" s="830"/>
      <c r="AB316" s="830"/>
      <c r="AC316" s="830"/>
      <c r="AD316" s="830"/>
    </row>
    <row r="317" spans="1:30">
      <c r="A317" s="2584">
        <v>302</v>
      </c>
      <c r="B317" s="2580" t="s">
        <v>6226</v>
      </c>
      <c r="C317" s="2585" t="s">
        <v>6227</v>
      </c>
      <c r="D317" s="2586" t="s">
        <v>6228</v>
      </c>
      <c r="E317" s="2587"/>
      <c r="F317" s="2584">
        <v>626</v>
      </c>
      <c r="G317" s="2580" t="s">
        <v>6229</v>
      </c>
      <c r="H317" s="2585" t="s">
        <v>6230</v>
      </c>
      <c r="I317" s="2586" t="s">
        <v>6231</v>
      </c>
      <c r="J317" s="2587"/>
      <c r="K317" s="2584">
        <v>950</v>
      </c>
      <c r="L317" s="2580" t="s">
        <v>6232</v>
      </c>
      <c r="M317" s="2585" t="s">
        <v>6233</v>
      </c>
      <c r="N317" s="2586" t="s">
        <v>6234</v>
      </c>
      <c r="O317" s="2587"/>
      <c r="P317" s="2584">
        <v>1274</v>
      </c>
      <c r="Q317" s="2580" t="s">
        <v>6235</v>
      </c>
      <c r="R317" s="2585" t="s">
        <v>6236</v>
      </c>
      <c r="S317" s="2586" t="s">
        <v>6237</v>
      </c>
      <c r="T317" s="830"/>
      <c r="U317" s="830"/>
      <c r="V317" s="830"/>
      <c r="W317" s="830"/>
      <c r="X317" s="830"/>
      <c r="Y317" s="830"/>
      <c r="Z317" s="830"/>
      <c r="AA317" s="830"/>
      <c r="AB317" s="830"/>
      <c r="AC317" s="830"/>
      <c r="AD317" s="830"/>
    </row>
    <row r="318" spans="1:30">
      <c r="A318" s="2584">
        <v>303</v>
      </c>
      <c r="B318" s="2580" t="s">
        <v>6238</v>
      </c>
      <c r="C318" s="2585" t="s">
        <v>6239</v>
      </c>
      <c r="D318" s="2586" t="s">
        <v>5592</v>
      </c>
      <c r="E318" s="2587"/>
      <c r="F318" s="2584">
        <v>627</v>
      </c>
      <c r="G318" s="2580" t="s">
        <v>6240</v>
      </c>
      <c r="H318" s="2585" t="s">
        <v>6241</v>
      </c>
      <c r="I318" s="2586" t="s">
        <v>6242</v>
      </c>
      <c r="J318" s="2587"/>
      <c r="K318" s="2584">
        <v>951</v>
      </c>
      <c r="L318" s="2580" t="s">
        <v>6243</v>
      </c>
      <c r="M318" s="2585" t="s">
        <v>6244</v>
      </c>
      <c r="N318" s="2586" t="s">
        <v>6245</v>
      </c>
      <c r="O318" s="2587"/>
      <c r="P318" s="2584">
        <v>1275</v>
      </c>
      <c r="Q318" s="2580" t="s">
        <v>6246</v>
      </c>
      <c r="R318" s="2585" t="s">
        <v>6247</v>
      </c>
      <c r="S318" s="2586" t="s">
        <v>6248</v>
      </c>
      <c r="T318" s="830"/>
      <c r="U318" s="830"/>
      <c r="V318" s="830"/>
      <c r="W318" s="830"/>
      <c r="X318" s="830"/>
      <c r="Y318" s="830"/>
      <c r="Z318" s="830"/>
      <c r="AA318" s="830"/>
      <c r="AB318" s="830"/>
      <c r="AC318" s="830"/>
      <c r="AD318" s="830"/>
    </row>
    <row r="319" spans="1:30">
      <c r="A319" s="2584">
        <v>304</v>
      </c>
      <c r="B319" s="2580" t="s">
        <v>6249</v>
      </c>
      <c r="C319" s="2585" t="s">
        <v>6250</v>
      </c>
      <c r="D319" s="2586" t="s">
        <v>6251</v>
      </c>
      <c r="E319" s="2587"/>
      <c r="F319" s="2584">
        <v>628</v>
      </c>
      <c r="G319" s="2580" t="s">
        <v>6252</v>
      </c>
      <c r="H319" s="2585" t="s">
        <v>6253</v>
      </c>
      <c r="I319" s="2586" t="s">
        <v>6254</v>
      </c>
      <c r="J319" s="2587"/>
      <c r="K319" s="2584">
        <v>952</v>
      </c>
      <c r="L319" s="2580" t="s">
        <v>6255</v>
      </c>
      <c r="M319" s="2585" t="s">
        <v>6256</v>
      </c>
      <c r="N319" s="2586" t="s">
        <v>6257</v>
      </c>
      <c r="O319" s="2587"/>
      <c r="P319" s="2584">
        <v>1276</v>
      </c>
      <c r="Q319" s="2580" t="s">
        <v>6258</v>
      </c>
      <c r="R319" s="2585" t="s">
        <v>6259</v>
      </c>
      <c r="S319" s="2586" t="s">
        <v>6260</v>
      </c>
      <c r="T319" s="830"/>
      <c r="U319" s="830"/>
      <c r="V319" s="830"/>
      <c r="W319" s="830"/>
      <c r="X319" s="830"/>
      <c r="Y319" s="830"/>
      <c r="Z319" s="830"/>
      <c r="AA319" s="830"/>
      <c r="AB319" s="830"/>
      <c r="AC319" s="830"/>
      <c r="AD319" s="830"/>
    </row>
    <row r="320" spans="1:30">
      <c r="A320" s="2584">
        <v>305</v>
      </c>
      <c r="B320" s="2580" t="s">
        <v>6261</v>
      </c>
      <c r="C320" s="2585" t="s">
        <v>6262</v>
      </c>
      <c r="D320" s="2586" t="s">
        <v>6263</v>
      </c>
      <c r="E320" s="2587"/>
      <c r="F320" s="2584">
        <v>629</v>
      </c>
      <c r="G320" s="2580" t="s">
        <v>6264</v>
      </c>
      <c r="H320" s="2585" t="s">
        <v>6265</v>
      </c>
      <c r="I320" s="2586" t="s">
        <v>6266</v>
      </c>
      <c r="J320" s="2587"/>
      <c r="K320" s="2584">
        <v>953</v>
      </c>
      <c r="L320" s="2580" t="s">
        <v>6267</v>
      </c>
      <c r="M320" s="2585" t="s">
        <v>6268</v>
      </c>
      <c r="N320" s="2586" t="s">
        <v>6269</v>
      </c>
      <c r="O320" s="2587"/>
      <c r="P320" s="2584">
        <v>1277</v>
      </c>
      <c r="Q320" s="2580" t="s">
        <v>6270</v>
      </c>
      <c r="R320" s="2585" t="s">
        <v>6271</v>
      </c>
      <c r="S320" s="2586" t="s">
        <v>6272</v>
      </c>
      <c r="T320" s="830"/>
      <c r="U320" s="830"/>
      <c r="V320" s="830"/>
      <c r="W320" s="830"/>
      <c r="X320" s="830"/>
      <c r="Y320" s="830"/>
      <c r="Z320" s="830"/>
      <c r="AA320" s="830"/>
      <c r="AB320" s="830"/>
      <c r="AC320" s="830"/>
      <c r="AD320" s="830"/>
    </row>
    <row r="321" spans="1:30">
      <c r="A321" s="2584">
        <v>306</v>
      </c>
      <c r="B321" s="2580" t="s">
        <v>6273</v>
      </c>
      <c r="C321" s="2585" t="s">
        <v>6274</v>
      </c>
      <c r="D321" s="2586" t="s">
        <v>6275</v>
      </c>
      <c r="E321" s="2587"/>
      <c r="F321" s="2584">
        <v>630</v>
      </c>
      <c r="G321" s="2580" t="s">
        <v>6276</v>
      </c>
      <c r="H321" s="2585" t="s">
        <v>6277</v>
      </c>
      <c r="I321" s="2586" t="s">
        <v>6278</v>
      </c>
      <c r="J321" s="2587"/>
      <c r="K321" s="2584">
        <v>954</v>
      </c>
      <c r="L321" s="2580" t="s">
        <v>6279</v>
      </c>
      <c r="M321" s="2585" t="s">
        <v>6280</v>
      </c>
      <c r="N321" s="2586" t="s">
        <v>6281</v>
      </c>
      <c r="O321" s="2587"/>
      <c r="P321" s="2584">
        <v>1278</v>
      </c>
      <c r="Q321" s="2580" t="s">
        <v>6282</v>
      </c>
      <c r="R321" s="2585" t="s">
        <v>6283</v>
      </c>
      <c r="S321" s="2586" t="s">
        <v>6284</v>
      </c>
      <c r="T321" s="830"/>
      <c r="U321" s="830"/>
      <c r="V321" s="830"/>
      <c r="W321" s="830"/>
      <c r="X321" s="830"/>
      <c r="Y321" s="830"/>
      <c r="Z321" s="830"/>
      <c r="AA321" s="830"/>
      <c r="AB321" s="830"/>
      <c r="AC321" s="830"/>
      <c r="AD321" s="830"/>
    </row>
    <row r="322" spans="1:30">
      <c r="A322" s="2584">
        <v>307</v>
      </c>
      <c r="B322" s="2580" t="s">
        <v>6285</v>
      </c>
      <c r="C322" s="2585" t="s">
        <v>6286</v>
      </c>
      <c r="D322" s="2586" t="s">
        <v>6287</v>
      </c>
      <c r="E322" s="2587"/>
      <c r="F322" s="2584">
        <v>631</v>
      </c>
      <c r="G322" s="2580" t="s">
        <v>6288</v>
      </c>
      <c r="H322" s="2585" t="s">
        <v>6289</v>
      </c>
      <c r="I322" s="2586" t="s">
        <v>6290</v>
      </c>
      <c r="J322" s="2587"/>
      <c r="K322" s="2584">
        <v>955</v>
      </c>
      <c r="L322" s="2580" t="s">
        <v>6291</v>
      </c>
      <c r="M322" s="2585" t="s">
        <v>6292</v>
      </c>
      <c r="N322" s="2586" t="s">
        <v>6293</v>
      </c>
      <c r="O322" s="2587"/>
      <c r="P322" s="2584">
        <v>1279</v>
      </c>
      <c r="Q322" s="2580" t="s">
        <v>6294</v>
      </c>
      <c r="R322" s="2585" t="s">
        <v>6295</v>
      </c>
      <c r="S322" s="2586" t="s">
        <v>6296</v>
      </c>
      <c r="T322" s="830"/>
      <c r="U322" s="830"/>
      <c r="V322" s="830"/>
      <c r="W322" s="830"/>
      <c r="X322" s="830"/>
      <c r="Y322" s="830"/>
      <c r="Z322" s="830"/>
      <c r="AA322" s="830"/>
      <c r="AB322" s="830"/>
      <c r="AC322" s="830"/>
      <c r="AD322" s="830"/>
    </row>
    <row r="323" spans="1:30">
      <c r="A323" s="2584">
        <v>308</v>
      </c>
      <c r="B323" s="2580" t="s">
        <v>6297</v>
      </c>
      <c r="C323" s="2585" t="s">
        <v>6298</v>
      </c>
      <c r="D323" s="2586" t="s">
        <v>6299</v>
      </c>
      <c r="E323" s="2587"/>
      <c r="F323" s="2584">
        <v>632</v>
      </c>
      <c r="G323" s="2580" t="s">
        <v>6300</v>
      </c>
      <c r="H323" s="2585" t="s">
        <v>6301</v>
      </c>
      <c r="I323" s="2586" t="s">
        <v>6302</v>
      </c>
      <c r="J323" s="2587"/>
      <c r="K323" s="2584">
        <v>956</v>
      </c>
      <c r="L323" s="2580" t="s">
        <v>6303</v>
      </c>
      <c r="M323" s="2585" t="s">
        <v>6304</v>
      </c>
      <c r="N323" s="2586" t="s">
        <v>6305</v>
      </c>
      <c r="O323" s="2587"/>
      <c r="P323" s="2584">
        <v>1280</v>
      </c>
      <c r="Q323" s="2580" t="s">
        <v>6306</v>
      </c>
      <c r="R323" s="2585" t="s">
        <v>6307</v>
      </c>
      <c r="S323" s="2586" t="s">
        <v>6308</v>
      </c>
      <c r="T323" s="830"/>
      <c r="U323" s="830"/>
      <c r="V323" s="830"/>
      <c r="W323" s="830"/>
      <c r="X323" s="830"/>
      <c r="Y323" s="830"/>
      <c r="Z323" s="830"/>
      <c r="AA323" s="830"/>
      <c r="AB323" s="830"/>
      <c r="AC323" s="830"/>
      <c r="AD323" s="830"/>
    </row>
    <row r="324" spans="1:30">
      <c r="A324" s="2584">
        <v>309</v>
      </c>
      <c r="B324" s="2580" t="s">
        <v>6309</v>
      </c>
      <c r="C324" s="2585" t="s">
        <v>6310</v>
      </c>
      <c r="D324" s="2586" t="s">
        <v>6311</v>
      </c>
      <c r="E324" s="2587"/>
      <c r="F324" s="2584">
        <v>633</v>
      </c>
      <c r="G324" s="2580" t="s">
        <v>6312</v>
      </c>
      <c r="H324" s="2585" t="s">
        <v>6313</v>
      </c>
      <c r="I324" s="2586" t="s">
        <v>6314</v>
      </c>
      <c r="J324" s="2587"/>
      <c r="K324" s="2584">
        <v>957</v>
      </c>
      <c r="L324" s="2580" t="s">
        <v>6315</v>
      </c>
      <c r="M324" s="2585" t="s">
        <v>6316</v>
      </c>
      <c r="N324" s="2586" t="s">
        <v>6317</v>
      </c>
      <c r="O324" s="2587"/>
      <c r="P324" s="2584">
        <v>1281</v>
      </c>
      <c r="Q324" s="2580" t="s">
        <v>6318</v>
      </c>
      <c r="R324" s="2585" t="s">
        <v>6319</v>
      </c>
      <c r="S324" s="2586" t="s">
        <v>6320</v>
      </c>
      <c r="T324" s="830"/>
      <c r="U324" s="830"/>
      <c r="V324" s="830"/>
      <c r="W324" s="830"/>
      <c r="X324" s="830"/>
      <c r="Y324" s="830"/>
      <c r="Z324" s="830"/>
      <c r="AA324" s="830"/>
      <c r="AB324" s="830"/>
      <c r="AC324" s="830"/>
      <c r="AD324" s="830"/>
    </row>
    <row r="325" spans="1:30">
      <c r="A325" s="2584">
        <v>310</v>
      </c>
      <c r="B325" s="2580" t="s">
        <v>6321</v>
      </c>
      <c r="C325" s="2585" t="s">
        <v>6322</v>
      </c>
      <c r="D325" s="2586" t="s">
        <v>6323</v>
      </c>
      <c r="E325" s="2587"/>
      <c r="F325" s="2584">
        <v>634</v>
      </c>
      <c r="G325" s="2580" t="s">
        <v>6324</v>
      </c>
      <c r="H325" s="2585" t="s">
        <v>6325</v>
      </c>
      <c r="I325" s="2586" t="s">
        <v>6326</v>
      </c>
      <c r="J325" s="2587"/>
      <c r="K325" s="2584">
        <v>958</v>
      </c>
      <c r="L325" s="2580" t="s">
        <v>6327</v>
      </c>
      <c r="M325" s="2585" t="s">
        <v>6328</v>
      </c>
      <c r="N325" s="2586" t="s">
        <v>6329</v>
      </c>
      <c r="O325" s="2587"/>
      <c r="P325" s="2584">
        <v>1282</v>
      </c>
      <c r="Q325" s="2580" t="s">
        <v>6330</v>
      </c>
      <c r="R325" s="2585" t="s">
        <v>6331</v>
      </c>
      <c r="T325" s="830"/>
      <c r="U325" s="830"/>
      <c r="V325" s="830"/>
      <c r="W325" s="830"/>
      <c r="X325" s="830"/>
      <c r="Y325" s="830"/>
      <c r="Z325" s="830"/>
      <c r="AA325" s="830"/>
      <c r="AB325" s="830"/>
      <c r="AC325" s="830"/>
      <c r="AD325" s="830"/>
    </row>
    <row r="326" spans="1:30">
      <c r="A326" s="2584">
        <v>311</v>
      </c>
      <c r="B326" s="2580" t="s">
        <v>6332</v>
      </c>
      <c r="C326" s="2585" t="s">
        <v>6333</v>
      </c>
      <c r="D326" s="2586" t="s">
        <v>6334</v>
      </c>
      <c r="E326" s="2587"/>
      <c r="F326" s="2584">
        <v>635</v>
      </c>
      <c r="G326" s="2580" t="s">
        <v>6335</v>
      </c>
      <c r="H326" s="2585" t="s">
        <v>6336</v>
      </c>
      <c r="I326" s="2586" t="s">
        <v>6337</v>
      </c>
      <c r="J326" s="2587"/>
      <c r="K326" s="2584">
        <v>959</v>
      </c>
      <c r="L326" s="2580" t="s">
        <v>6338</v>
      </c>
      <c r="M326" s="2585" t="s">
        <v>6339</v>
      </c>
      <c r="N326" s="2586" t="s">
        <v>6340</v>
      </c>
      <c r="O326" s="2587"/>
      <c r="P326" s="2584">
        <v>1283</v>
      </c>
      <c r="Q326" s="2580" t="s">
        <v>6341</v>
      </c>
      <c r="R326" s="2585" t="s">
        <v>6342</v>
      </c>
      <c r="T326" s="830"/>
      <c r="U326" s="830"/>
      <c r="V326" s="830"/>
      <c r="W326" s="830"/>
      <c r="X326" s="830"/>
      <c r="Y326" s="830"/>
      <c r="Z326" s="830"/>
      <c r="AA326" s="830"/>
      <c r="AB326" s="830"/>
      <c r="AC326" s="830"/>
      <c r="AD326" s="830"/>
    </row>
    <row r="327" spans="1:30">
      <c r="A327" s="2584">
        <v>312</v>
      </c>
      <c r="B327" s="2580" t="s">
        <v>6343</v>
      </c>
      <c r="C327" s="2585" t="s">
        <v>6344</v>
      </c>
      <c r="D327" s="2586" t="s">
        <v>6345</v>
      </c>
      <c r="E327" s="2587"/>
      <c r="F327" s="2584">
        <v>636</v>
      </c>
      <c r="G327" s="2580" t="s">
        <v>6346</v>
      </c>
      <c r="H327" s="2585" t="s">
        <v>6347</v>
      </c>
      <c r="I327" s="2586" t="s">
        <v>6348</v>
      </c>
      <c r="J327" s="2587"/>
      <c r="K327" s="2584">
        <v>960</v>
      </c>
      <c r="L327" s="2580" t="s">
        <v>6349</v>
      </c>
      <c r="M327" s="2585" t="s">
        <v>6350</v>
      </c>
      <c r="N327" s="2586" t="s">
        <v>6351</v>
      </c>
      <c r="O327" s="2587"/>
      <c r="P327" s="2584">
        <v>1284</v>
      </c>
      <c r="Q327" s="2580" t="s">
        <v>6352</v>
      </c>
      <c r="R327" s="2585" t="s">
        <v>6353</v>
      </c>
      <c r="S327" s="2586" t="s">
        <v>6354</v>
      </c>
      <c r="T327" s="830"/>
      <c r="U327" s="830"/>
      <c r="V327" s="830"/>
      <c r="W327" s="830"/>
      <c r="X327" s="830"/>
      <c r="Y327" s="830"/>
      <c r="Z327" s="830"/>
      <c r="AA327" s="830"/>
      <c r="AB327" s="830"/>
      <c r="AC327" s="830"/>
      <c r="AD327" s="830"/>
    </row>
    <row r="328" spans="1:30">
      <c r="A328" s="2584">
        <v>313</v>
      </c>
      <c r="B328" s="2580" t="s">
        <v>6355</v>
      </c>
      <c r="C328" s="2585" t="s">
        <v>6356</v>
      </c>
      <c r="D328" s="2586" t="s">
        <v>6357</v>
      </c>
      <c r="E328" s="2587"/>
      <c r="F328" s="2584">
        <v>637</v>
      </c>
      <c r="G328" s="2580" t="s">
        <v>6358</v>
      </c>
      <c r="H328" s="2585" t="s">
        <v>6359</v>
      </c>
      <c r="I328" s="2586" t="s">
        <v>6360</v>
      </c>
      <c r="J328" s="2587"/>
      <c r="K328" s="2584">
        <v>961</v>
      </c>
      <c r="L328" s="2580" t="s">
        <v>6361</v>
      </c>
      <c r="M328" s="2585" t="s">
        <v>6362</v>
      </c>
      <c r="N328" s="2586" t="s">
        <v>6363</v>
      </c>
      <c r="O328" s="2587"/>
      <c r="P328" s="2584">
        <v>1285</v>
      </c>
      <c r="Q328" s="2580" t="s">
        <v>6364</v>
      </c>
      <c r="R328" s="2585" t="s">
        <v>6365</v>
      </c>
      <c r="S328" s="2586" t="s">
        <v>6366</v>
      </c>
      <c r="T328" s="830"/>
      <c r="U328" s="830"/>
      <c r="V328" s="830"/>
      <c r="W328" s="830"/>
      <c r="X328" s="830"/>
      <c r="Y328" s="830"/>
      <c r="Z328" s="830"/>
      <c r="AA328" s="830"/>
      <c r="AB328" s="830"/>
      <c r="AC328" s="830"/>
      <c r="AD328" s="830"/>
    </row>
    <row r="329" spans="1:30">
      <c r="A329" s="2584">
        <v>314</v>
      </c>
      <c r="B329" s="2580" t="s">
        <v>6367</v>
      </c>
      <c r="C329" s="2585" t="s">
        <v>6368</v>
      </c>
      <c r="D329" s="2586" t="s">
        <v>6369</v>
      </c>
      <c r="E329" s="2587"/>
      <c r="F329" s="2584">
        <v>638</v>
      </c>
      <c r="G329" s="2580" t="s">
        <v>6370</v>
      </c>
      <c r="H329" s="2585" t="s">
        <v>6371</v>
      </c>
      <c r="I329" s="2586" t="s">
        <v>6372</v>
      </c>
      <c r="J329" s="2587"/>
      <c r="K329" s="2584">
        <v>962</v>
      </c>
      <c r="L329" s="2580" t="s">
        <v>6373</v>
      </c>
      <c r="M329" s="2585" t="s">
        <v>6374</v>
      </c>
      <c r="N329" s="2586" t="s">
        <v>6375</v>
      </c>
      <c r="O329" s="2587"/>
      <c r="P329" s="2584">
        <v>1286</v>
      </c>
      <c r="Q329" s="2580" t="s">
        <v>6376</v>
      </c>
      <c r="R329" s="2585" t="s">
        <v>6377</v>
      </c>
      <c r="S329" s="2586" t="s">
        <v>6378</v>
      </c>
      <c r="T329" s="830"/>
      <c r="U329" s="830"/>
      <c r="V329" s="830"/>
      <c r="W329" s="830"/>
      <c r="X329" s="830"/>
      <c r="Y329" s="830"/>
      <c r="Z329" s="830"/>
      <c r="AA329" s="830"/>
      <c r="AB329" s="830"/>
      <c r="AC329" s="830"/>
      <c r="AD329" s="830"/>
    </row>
    <row r="330" spans="1:30">
      <c r="A330" s="2584">
        <v>315</v>
      </c>
      <c r="B330" s="2580" t="s">
        <v>6379</v>
      </c>
      <c r="C330" s="2585" t="s">
        <v>6380</v>
      </c>
      <c r="D330" s="2586" t="s">
        <v>6381</v>
      </c>
      <c r="E330" s="2587"/>
      <c r="F330" s="2584">
        <v>639</v>
      </c>
      <c r="G330" s="2580" t="s">
        <v>6382</v>
      </c>
      <c r="H330" s="2585" t="s">
        <v>6383</v>
      </c>
      <c r="I330" s="2586" t="s">
        <v>6384</v>
      </c>
      <c r="J330" s="2587"/>
      <c r="K330" s="2584">
        <v>963</v>
      </c>
      <c r="L330" s="2580" t="s">
        <v>6385</v>
      </c>
      <c r="M330" s="2585" t="s">
        <v>6386</v>
      </c>
      <c r="N330" s="2586" t="s">
        <v>6387</v>
      </c>
      <c r="O330" s="2587"/>
      <c r="P330" s="2584">
        <v>1287</v>
      </c>
      <c r="Q330" s="2580" t="s">
        <v>6388</v>
      </c>
      <c r="R330" s="2585" t="s">
        <v>6389</v>
      </c>
      <c r="S330" s="2586" t="s">
        <v>6390</v>
      </c>
      <c r="T330" s="830"/>
      <c r="U330" s="830"/>
      <c r="V330" s="830"/>
      <c r="W330" s="830"/>
      <c r="X330" s="830"/>
      <c r="Y330" s="830"/>
      <c r="Z330" s="830"/>
      <c r="AA330" s="830"/>
      <c r="AB330" s="830"/>
      <c r="AC330" s="830"/>
      <c r="AD330" s="830"/>
    </row>
    <row r="331" spans="1:30">
      <c r="A331" s="2584">
        <v>316</v>
      </c>
      <c r="B331" s="2580" t="s">
        <v>6391</v>
      </c>
      <c r="C331" s="2585" t="s">
        <v>6392</v>
      </c>
      <c r="D331" s="2586" t="s">
        <v>6393</v>
      </c>
      <c r="E331" s="2587"/>
      <c r="F331" s="2584">
        <v>640</v>
      </c>
      <c r="G331" s="2580" t="s">
        <v>6394</v>
      </c>
      <c r="H331" s="2585" t="s">
        <v>6395</v>
      </c>
      <c r="I331" s="2586" t="s">
        <v>6396</v>
      </c>
      <c r="J331" s="2587"/>
      <c r="K331" s="2584">
        <v>964</v>
      </c>
      <c r="L331" s="2580" t="s">
        <v>6397</v>
      </c>
      <c r="M331" s="2585" t="s">
        <v>6398</v>
      </c>
      <c r="N331" s="2586" t="s">
        <v>6399</v>
      </c>
      <c r="O331" s="2587"/>
      <c r="P331" s="2584">
        <v>1288</v>
      </c>
      <c r="Q331" s="2580" t="s">
        <v>6400</v>
      </c>
      <c r="R331" s="2585" t="s">
        <v>6401</v>
      </c>
      <c r="S331" s="2586" t="s">
        <v>6402</v>
      </c>
      <c r="T331" s="830"/>
      <c r="U331" s="830"/>
      <c r="V331" s="830"/>
      <c r="W331" s="830"/>
      <c r="X331" s="830"/>
      <c r="Y331" s="830"/>
      <c r="Z331" s="830"/>
      <c r="AA331" s="830"/>
      <c r="AB331" s="830"/>
      <c r="AC331" s="830"/>
      <c r="AD331" s="830"/>
    </row>
    <row r="332" spans="1:30">
      <c r="A332" s="2584">
        <v>317</v>
      </c>
      <c r="B332" s="2580" t="s">
        <v>6403</v>
      </c>
      <c r="C332" s="2585" t="s">
        <v>6404</v>
      </c>
      <c r="D332" s="2586" t="s">
        <v>6405</v>
      </c>
      <c r="E332" s="2587"/>
      <c r="F332" s="2584">
        <v>641</v>
      </c>
      <c r="G332" s="2580" t="s">
        <v>6406</v>
      </c>
      <c r="H332" s="2585" t="s">
        <v>6407</v>
      </c>
      <c r="I332" s="2586" t="s">
        <v>6408</v>
      </c>
      <c r="J332" s="2587"/>
      <c r="K332" s="2584">
        <v>965</v>
      </c>
      <c r="L332" s="2580" t="s">
        <v>6409</v>
      </c>
      <c r="M332" s="2585" t="s">
        <v>6410</v>
      </c>
      <c r="N332" s="2586" t="s">
        <v>6411</v>
      </c>
      <c r="O332" s="2587"/>
      <c r="P332" s="2584">
        <v>1289</v>
      </c>
      <c r="Q332" s="2580" t="s">
        <v>6412</v>
      </c>
      <c r="R332" s="2585" t="s">
        <v>6413</v>
      </c>
      <c r="S332" s="2586" t="s">
        <v>6414</v>
      </c>
      <c r="T332" s="830"/>
      <c r="U332" s="830"/>
      <c r="V332" s="830"/>
      <c r="W332" s="830"/>
      <c r="X332" s="830"/>
      <c r="Y332" s="830"/>
      <c r="Z332" s="830"/>
      <c r="AA332" s="830"/>
      <c r="AB332" s="830"/>
      <c r="AC332" s="830"/>
      <c r="AD332" s="830"/>
    </row>
    <row r="333" spans="1:30">
      <c r="A333" s="2584">
        <v>318</v>
      </c>
      <c r="B333" s="2580" t="s">
        <v>6415</v>
      </c>
      <c r="C333" s="2585" t="s">
        <v>6416</v>
      </c>
      <c r="D333" s="2586" t="s">
        <v>6417</v>
      </c>
      <c r="E333" s="2587"/>
      <c r="F333" s="2584">
        <v>642</v>
      </c>
      <c r="G333" s="2580" t="s">
        <v>6418</v>
      </c>
      <c r="H333" s="2585" t="s">
        <v>6419</v>
      </c>
      <c r="I333" s="2586" t="s">
        <v>6420</v>
      </c>
      <c r="J333" s="2587"/>
      <c r="K333" s="2584">
        <v>966</v>
      </c>
      <c r="L333" s="2580" t="s">
        <v>6421</v>
      </c>
      <c r="M333" s="2585" t="s">
        <v>6422</v>
      </c>
      <c r="N333" s="2586" t="s">
        <v>6423</v>
      </c>
      <c r="O333" s="2587"/>
      <c r="P333" s="2584">
        <v>1290</v>
      </c>
      <c r="Q333" s="2580" t="s">
        <v>6424</v>
      </c>
      <c r="R333" s="2585" t="s">
        <v>6425</v>
      </c>
      <c r="S333" s="2586" t="s">
        <v>6426</v>
      </c>
      <c r="T333" s="830"/>
      <c r="U333" s="830"/>
      <c r="V333" s="830"/>
      <c r="W333" s="830"/>
      <c r="X333" s="830"/>
      <c r="Y333" s="830"/>
      <c r="Z333" s="830"/>
      <c r="AA333" s="830"/>
      <c r="AB333" s="830"/>
      <c r="AC333" s="830"/>
      <c r="AD333" s="830"/>
    </row>
    <row r="334" spans="1:30">
      <c r="A334" s="2584">
        <v>319</v>
      </c>
      <c r="B334" s="2580" t="s">
        <v>6427</v>
      </c>
      <c r="C334" s="2585" t="s">
        <v>6428</v>
      </c>
      <c r="D334" s="2586" t="s">
        <v>6429</v>
      </c>
      <c r="E334" s="2587"/>
      <c r="F334" s="2584">
        <v>643</v>
      </c>
      <c r="G334" s="2580" t="s">
        <v>6430</v>
      </c>
      <c r="H334" s="2585" t="s">
        <v>6431</v>
      </c>
      <c r="I334" s="2586" t="s">
        <v>6432</v>
      </c>
      <c r="J334" s="2587"/>
      <c r="K334" s="2584">
        <v>967</v>
      </c>
      <c r="L334" s="2580" t="s">
        <v>6433</v>
      </c>
      <c r="M334" s="2585" t="s">
        <v>6434</v>
      </c>
      <c r="N334" s="2586" t="s">
        <v>6435</v>
      </c>
      <c r="O334" s="2587"/>
      <c r="P334" s="2584">
        <v>1291</v>
      </c>
      <c r="Q334" s="2580" t="s">
        <v>6436</v>
      </c>
      <c r="R334" s="2585" t="s">
        <v>6437</v>
      </c>
      <c r="S334" s="2586" t="s">
        <v>6438</v>
      </c>
      <c r="T334" s="830"/>
      <c r="U334" s="830"/>
      <c r="V334" s="830"/>
      <c r="W334" s="830"/>
      <c r="X334" s="830"/>
      <c r="Y334" s="830"/>
      <c r="Z334" s="830"/>
      <c r="AA334" s="830"/>
      <c r="AB334" s="830"/>
      <c r="AC334" s="830"/>
      <c r="AD334" s="830"/>
    </row>
    <row r="335" spans="1:30">
      <c r="A335" s="2584">
        <v>320</v>
      </c>
      <c r="B335" s="2580" t="s">
        <v>6439</v>
      </c>
      <c r="C335" s="2585" t="s">
        <v>6440</v>
      </c>
      <c r="D335" s="2586" t="s">
        <v>6441</v>
      </c>
      <c r="E335" s="2587"/>
      <c r="F335" s="2584">
        <v>644</v>
      </c>
      <c r="G335" s="2580" t="s">
        <v>6442</v>
      </c>
      <c r="H335" s="2585" t="s">
        <v>6443</v>
      </c>
      <c r="I335" s="2586" t="s">
        <v>6444</v>
      </c>
      <c r="J335" s="2587"/>
      <c r="K335" s="2584">
        <v>968</v>
      </c>
      <c r="L335" s="2580" t="s">
        <v>6445</v>
      </c>
      <c r="M335" s="2585" t="s">
        <v>6446</v>
      </c>
      <c r="N335" s="2586" t="s">
        <v>6447</v>
      </c>
      <c r="O335" s="2587"/>
      <c r="P335" s="2584">
        <v>1292</v>
      </c>
      <c r="Q335" s="2580" t="s">
        <v>6448</v>
      </c>
      <c r="R335" s="2585" t="s">
        <v>6449</v>
      </c>
      <c r="S335" s="2586" t="s">
        <v>6450</v>
      </c>
      <c r="T335" s="830"/>
      <c r="U335" s="830"/>
      <c r="V335" s="830"/>
      <c r="W335" s="830"/>
      <c r="X335" s="830"/>
      <c r="Y335" s="830"/>
      <c r="Z335" s="830"/>
      <c r="AA335" s="830"/>
      <c r="AB335" s="830"/>
      <c r="AC335" s="830"/>
      <c r="AD335" s="830"/>
    </row>
    <row r="336" spans="1:30">
      <c r="A336" s="2584">
        <v>321</v>
      </c>
      <c r="B336" s="2580" t="s">
        <v>6451</v>
      </c>
      <c r="C336" s="2585" t="s">
        <v>6452</v>
      </c>
      <c r="D336" s="2586" t="s">
        <v>6453</v>
      </c>
      <c r="E336" s="2587"/>
      <c r="F336" s="2584">
        <v>645</v>
      </c>
      <c r="G336" s="2580" t="s">
        <v>6454</v>
      </c>
      <c r="H336" s="2585" t="s">
        <v>6455</v>
      </c>
      <c r="I336" s="2586" t="s">
        <v>6456</v>
      </c>
      <c r="J336" s="2587"/>
      <c r="K336" s="2584">
        <v>969</v>
      </c>
      <c r="L336" s="2580" t="s">
        <v>6457</v>
      </c>
      <c r="M336" s="2585" t="s">
        <v>6458</v>
      </c>
      <c r="N336" s="2586" t="s">
        <v>6459</v>
      </c>
      <c r="O336" s="2587"/>
      <c r="P336" s="2584">
        <v>1293</v>
      </c>
      <c r="Q336" s="2580" t="s">
        <v>6460</v>
      </c>
      <c r="R336" s="2585" t="s">
        <v>6461</v>
      </c>
      <c r="S336" s="2586" t="s">
        <v>6462</v>
      </c>
      <c r="T336" s="830"/>
      <c r="U336" s="830"/>
      <c r="V336" s="830"/>
      <c r="W336" s="830"/>
      <c r="X336" s="830"/>
      <c r="Y336" s="830"/>
      <c r="Z336" s="830"/>
      <c r="AA336" s="830"/>
      <c r="AB336" s="830"/>
      <c r="AC336" s="830"/>
      <c r="AD336" s="830"/>
    </row>
    <row r="337" spans="1:30">
      <c r="A337" s="2584">
        <v>322</v>
      </c>
      <c r="B337" s="2580" t="s">
        <v>6463</v>
      </c>
      <c r="C337" s="2585" t="s">
        <v>6464</v>
      </c>
      <c r="D337" s="2586" t="s">
        <v>6465</v>
      </c>
      <c r="E337" s="2587"/>
      <c r="F337" s="2584">
        <v>646</v>
      </c>
      <c r="G337" s="2580" t="s">
        <v>6466</v>
      </c>
      <c r="H337" s="2585" t="s">
        <v>6467</v>
      </c>
      <c r="I337" s="2586" t="s">
        <v>4379</v>
      </c>
      <c r="J337" s="2587"/>
      <c r="K337" s="2584">
        <v>970</v>
      </c>
      <c r="L337" s="2580" t="s">
        <v>6468</v>
      </c>
      <c r="M337" s="2585" t="s">
        <v>6469</v>
      </c>
      <c r="N337" s="2586" t="s">
        <v>6470</v>
      </c>
      <c r="O337" s="2587"/>
      <c r="P337" s="2584">
        <v>1294</v>
      </c>
      <c r="Q337" s="2580" t="s">
        <v>6471</v>
      </c>
      <c r="R337" s="2585" t="s">
        <v>6472</v>
      </c>
      <c r="S337" s="2586" t="s">
        <v>6473</v>
      </c>
      <c r="T337" s="830"/>
      <c r="U337" s="830"/>
      <c r="V337" s="830"/>
      <c r="W337" s="830"/>
      <c r="X337" s="830"/>
      <c r="Y337" s="830"/>
      <c r="Z337" s="830"/>
      <c r="AA337" s="830"/>
      <c r="AB337" s="830"/>
      <c r="AC337" s="830"/>
      <c r="AD337" s="830"/>
    </row>
    <row r="338" spans="1:30">
      <c r="A338" s="2584">
        <v>323</v>
      </c>
      <c r="B338" s="2580" t="s">
        <v>6474</v>
      </c>
      <c r="C338" s="2585" t="s">
        <v>6475</v>
      </c>
      <c r="D338" s="2586" t="s">
        <v>6476</v>
      </c>
      <c r="E338" s="2587"/>
      <c r="F338" s="2584">
        <v>647</v>
      </c>
      <c r="G338" s="2580" t="s">
        <v>6477</v>
      </c>
      <c r="H338" s="2585" t="s">
        <v>6478</v>
      </c>
      <c r="I338" s="2586" t="s">
        <v>6479</v>
      </c>
      <c r="J338" s="2587"/>
      <c r="K338" s="2584">
        <v>971</v>
      </c>
      <c r="L338" s="2580" t="s">
        <v>6480</v>
      </c>
      <c r="M338" s="2585" t="s">
        <v>6481</v>
      </c>
      <c r="N338" s="2586" t="s">
        <v>6482</v>
      </c>
      <c r="O338" s="2587"/>
      <c r="P338" s="2584">
        <v>1295</v>
      </c>
      <c r="Q338" s="2580" t="s">
        <v>6483</v>
      </c>
      <c r="R338" s="2585" t="s">
        <v>6484</v>
      </c>
      <c r="S338" s="2586" t="s">
        <v>6485</v>
      </c>
      <c r="T338" s="830"/>
      <c r="U338" s="830"/>
      <c r="V338" s="830"/>
      <c r="W338" s="830"/>
      <c r="X338" s="830"/>
      <c r="Y338" s="830"/>
      <c r="Z338" s="830"/>
      <c r="AA338" s="830"/>
      <c r="AB338" s="830"/>
      <c r="AC338" s="830"/>
      <c r="AD338" s="830"/>
    </row>
    <row r="339" spans="1:30">
      <c r="A339" s="2584">
        <v>324</v>
      </c>
      <c r="B339" s="2580" t="s">
        <v>6486</v>
      </c>
      <c r="C339" s="2585" t="s">
        <v>6487</v>
      </c>
      <c r="D339" s="2586" t="s">
        <v>6488</v>
      </c>
      <c r="E339" s="2587"/>
      <c r="F339" s="2584">
        <v>648</v>
      </c>
      <c r="G339" s="2580" t="s">
        <v>6489</v>
      </c>
      <c r="H339" s="2585" t="s">
        <v>6490</v>
      </c>
      <c r="I339" s="2586" t="s">
        <v>6491</v>
      </c>
      <c r="J339" s="2587"/>
      <c r="K339" s="2584">
        <v>972</v>
      </c>
      <c r="L339" s="2580" t="s">
        <v>6492</v>
      </c>
      <c r="M339" s="2585" t="s">
        <v>6493</v>
      </c>
      <c r="N339" s="2586" t="s">
        <v>6494</v>
      </c>
      <c r="O339" s="2587"/>
      <c r="P339" s="2584">
        <v>1296</v>
      </c>
      <c r="Q339" s="2580" t="s">
        <v>6495</v>
      </c>
      <c r="R339" s="2585" t="s">
        <v>6496</v>
      </c>
      <c r="S339" s="2586" t="s">
        <v>6497</v>
      </c>
      <c r="T339" s="830"/>
      <c r="U339" s="830"/>
      <c r="V339" s="830"/>
      <c r="W339" s="830"/>
      <c r="X339" s="830"/>
      <c r="Y339" s="830"/>
      <c r="Z339" s="830"/>
      <c r="AA339" s="830"/>
      <c r="AB339" s="830"/>
      <c r="AC339" s="830"/>
      <c r="AD339" s="830"/>
    </row>
  </sheetData>
  <mergeCells count="1">
    <mergeCell ref="A1:U1"/>
  </mergeCells>
  <hyperlinks>
    <hyperlink ref="D4" r:id="rId1" xr:uid="{D9EE1F4E-A17E-43DD-8C89-F7EE8C4654C5}"/>
    <hyperlink ref="U8" r:id="rId2" xr:uid="{1D1FE0FB-FDA0-4BCB-AFC1-FA86F03AF5B0}"/>
    <hyperlink ref="AA4" r:id="rId3" xr:uid="{D6D1A279-D522-4E45-ACDF-E54D13EE9E7B}"/>
    <hyperlink ref="AA6" r:id="rId4" xr:uid="{35BABDA5-2EB7-466D-80A7-619042B31AD7}"/>
    <hyperlink ref="AA8" r:id="rId5" xr:uid="{AE591915-379D-4129-B0EF-043C06966F60}"/>
    <hyperlink ref="V17" r:id="rId6" xr:uid="{02C45CEE-3042-416A-9567-AD683067189E}"/>
    <hyperlink ref="V19" r:id="rId7" xr:uid="{3B28375A-55B7-4243-BB93-72794BD7A562}"/>
    <hyperlink ref="D6" r:id="rId8" xr:uid="{87AAD4FE-DF2E-492D-904F-3D576020560D}"/>
    <hyperlink ref="D8" r:id="rId9" xr:uid="{4FDE3395-05E0-41B3-B69E-78FAA4173A1D}"/>
    <hyperlink ref="O4" r:id="rId10" xr:uid="{DF3DD7B7-442A-4286-9B23-DA7937D70EEB}"/>
    <hyperlink ref="O8" r:id="rId11" xr:uid="{9906182E-C173-4D79-B44C-F4CE0C5DE006}"/>
    <hyperlink ref="O6" r:id="rId12" xr:uid="{EFEEC754-7FAE-47CE-BB2A-0261189D83F9}"/>
    <hyperlink ref="U4" r:id="rId13" xr:uid="{8699344D-9F93-4503-868C-2780FEECFA58}"/>
    <hyperlink ref="U6" r:id="rId14" xr:uid="{4770F1D8-A460-42D7-B634-01171968B78A}"/>
  </hyperlinks>
  <pageMargins left="0.7" right="0.7" top="0.75" bottom="0.75" header="0.3" footer="0.3"/>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482BE-6A23-4ADC-BB34-FF42F86B9083}">
  <dimension ref="A1:P285"/>
  <sheetViews>
    <sheetView workbookViewId="0">
      <selection activeCell="V22" sqref="V22"/>
    </sheetView>
  </sheetViews>
  <sheetFormatPr baseColWidth="10" defaultRowHeight="15.75"/>
  <cols>
    <col min="1" max="1" width="3.28515625" style="2593" customWidth="1"/>
    <col min="2" max="2" width="11.42578125" style="2593"/>
    <col min="3" max="3" width="11.7109375" style="2593" customWidth="1"/>
    <col min="4" max="13" width="11.42578125" style="2593"/>
    <col min="14" max="14" width="15" style="2593" customWidth="1"/>
    <col min="15" max="16384" width="11.42578125" style="2593"/>
  </cols>
  <sheetData>
    <row r="1" spans="1:16" ht="16.5" thickBot="1"/>
    <row r="2" spans="1:16" ht="15.75" customHeight="1">
      <c r="B2" s="3859" t="s">
        <v>6498</v>
      </c>
      <c r="C2" s="3860"/>
      <c r="D2" s="3860"/>
      <c r="E2" s="3860"/>
      <c r="F2" s="3860"/>
      <c r="G2" s="3860"/>
      <c r="H2" s="3860"/>
      <c r="I2" s="3860"/>
      <c r="J2" s="3860"/>
      <c r="K2" s="3860"/>
      <c r="L2" s="3860"/>
      <c r="M2" s="3860"/>
      <c r="N2" s="3860"/>
      <c r="O2" s="3860"/>
      <c r="P2" s="3861"/>
    </row>
    <row r="3" spans="1:16" ht="15.75" customHeight="1">
      <c r="B3" s="3862"/>
      <c r="C3" s="3863"/>
      <c r="D3" s="3863"/>
      <c r="E3" s="3863"/>
      <c r="F3" s="3863"/>
      <c r="G3" s="3863"/>
      <c r="H3" s="3863"/>
      <c r="I3" s="3863"/>
      <c r="J3" s="3863"/>
      <c r="K3" s="3863"/>
      <c r="L3" s="3863"/>
      <c r="M3" s="3863"/>
      <c r="N3" s="3863"/>
      <c r="O3" s="3863"/>
      <c r="P3" s="3864"/>
    </row>
    <row r="4" spans="1:16" ht="15.75" customHeight="1">
      <c r="B4" s="3862"/>
      <c r="C4" s="3863"/>
      <c r="D4" s="3863"/>
      <c r="E4" s="3863"/>
      <c r="F4" s="3863"/>
      <c r="G4" s="3863"/>
      <c r="H4" s="3863"/>
      <c r="I4" s="3863"/>
      <c r="J4" s="3863"/>
      <c r="K4" s="3863"/>
      <c r="L4" s="3863"/>
      <c r="M4" s="3863"/>
      <c r="N4" s="3863"/>
      <c r="O4" s="3863"/>
      <c r="P4" s="3864"/>
    </row>
    <row r="5" spans="1:16" ht="15.75" customHeight="1">
      <c r="B5" s="3865" t="s">
        <v>6499</v>
      </c>
      <c r="C5" s="3866"/>
      <c r="D5" s="3866"/>
      <c r="E5" s="3866"/>
      <c r="F5" s="3866"/>
      <c r="G5" s="3866"/>
      <c r="H5" s="3866"/>
      <c r="I5" s="3866"/>
      <c r="J5" s="3866"/>
      <c r="K5" s="3866"/>
      <c r="L5" s="3866"/>
      <c r="M5" s="3866"/>
      <c r="N5" s="3866"/>
      <c r="O5" s="3866"/>
      <c r="P5" s="3867"/>
    </row>
    <row r="6" spans="1:16" ht="15.75" customHeight="1">
      <c r="B6" s="3865"/>
      <c r="C6" s="3866"/>
      <c r="D6" s="3866"/>
      <c r="E6" s="3866"/>
      <c r="F6" s="3866"/>
      <c r="G6" s="3866"/>
      <c r="H6" s="3866"/>
      <c r="I6" s="3866"/>
      <c r="J6" s="3866"/>
      <c r="K6" s="3866"/>
      <c r="L6" s="3866"/>
      <c r="M6" s="3866"/>
      <c r="N6" s="3866"/>
      <c r="O6" s="3866"/>
      <c r="P6" s="3867"/>
    </row>
    <row r="7" spans="1:16" ht="15.75" customHeight="1" thickBot="1">
      <c r="B7" s="3868"/>
      <c r="C7" s="3869"/>
      <c r="D7" s="3869"/>
      <c r="E7" s="3869"/>
      <c r="F7" s="3869"/>
      <c r="G7" s="3869"/>
      <c r="H7" s="3869"/>
      <c r="I7" s="3869"/>
      <c r="J7" s="3869"/>
      <c r="K7" s="3869"/>
      <c r="L7" s="3869"/>
      <c r="M7" s="3869"/>
      <c r="N7" s="3869"/>
      <c r="O7" s="3869"/>
      <c r="P7" s="3870"/>
    </row>
    <row r="8" spans="1:16">
      <c r="B8" s="2589"/>
      <c r="C8" s="2589"/>
      <c r="D8" s="2589"/>
      <c r="E8" s="2589"/>
      <c r="F8" s="2589"/>
      <c r="G8" s="2589"/>
      <c r="H8" s="2589"/>
      <c r="I8" s="2589"/>
      <c r="J8" s="2589"/>
      <c r="K8" s="2589"/>
      <c r="L8" s="2589"/>
      <c r="M8" s="2589"/>
      <c r="N8" s="2589"/>
      <c r="O8" s="2596" t="str">
        <f ca="1">"Page "&amp;_xlfn.SHEET()&amp;" sur "&amp;_xlfn.SHEETS()</f>
        <v>Page 14 sur 16</v>
      </c>
    </row>
    <row r="9" spans="1:16" s="88" customFormat="1" ht="21.75" customHeight="1">
      <c r="A9" s="2593"/>
      <c r="B9" s="2589"/>
      <c r="C9" s="2597" t="s">
        <v>1530</v>
      </c>
      <c r="D9" s="1079"/>
      <c r="E9" s="87"/>
      <c r="F9" s="87"/>
      <c r="G9" s="87"/>
      <c r="H9" s="87"/>
      <c r="I9" s="87"/>
      <c r="J9" s="87"/>
      <c r="K9" s="87"/>
      <c r="L9" s="87"/>
      <c r="M9" s="87"/>
      <c r="N9" s="87"/>
      <c r="O9" s="87"/>
      <c r="P9" s="87"/>
    </row>
    <row r="10" spans="1:16" ht="28.5">
      <c r="B10" s="2589"/>
      <c r="C10" s="2598" t="s">
        <v>6500</v>
      </c>
      <c r="D10" s="2589"/>
      <c r="E10" s="2589"/>
      <c r="F10" s="2589"/>
      <c r="G10" s="2589"/>
      <c r="H10" s="2589"/>
      <c r="I10" s="2589"/>
      <c r="J10" s="2589"/>
      <c r="K10" s="2589"/>
      <c r="L10" s="2589"/>
      <c r="M10" s="2589"/>
      <c r="N10" s="2589"/>
      <c r="O10" s="2589"/>
      <c r="P10" s="2589"/>
    </row>
    <row r="11" spans="1:16" ht="23.25">
      <c r="B11" s="2589"/>
      <c r="C11" s="2599" t="s">
        <v>4891</v>
      </c>
      <c r="D11" s="2589"/>
      <c r="E11" s="2589"/>
      <c r="F11" s="2589"/>
      <c r="G11" s="2589"/>
      <c r="H11" s="2589"/>
      <c r="I11" s="2589"/>
      <c r="J11" s="2589"/>
      <c r="K11" s="2589"/>
      <c r="L11" s="2589"/>
      <c r="M11" s="2589"/>
      <c r="N11" s="2589"/>
      <c r="O11" s="2589"/>
      <c r="P11" s="2589"/>
    </row>
    <row r="12" spans="1:16" ht="18.75">
      <c r="B12" s="2588" t="s">
        <v>6501</v>
      </c>
      <c r="C12" s="2589"/>
      <c r="D12" s="2589"/>
      <c r="E12" s="2589"/>
      <c r="F12" s="2589"/>
      <c r="G12" s="2589"/>
      <c r="H12" s="2589"/>
      <c r="I12" s="2589"/>
      <c r="J12" s="2589"/>
      <c r="K12" s="2589"/>
      <c r="L12" s="2589"/>
      <c r="M12" s="2589"/>
      <c r="N12" s="2589"/>
      <c r="O12" s="2589"/>
      <c r="P12" s="2589"/>
    </row>
    <row r="13" spans="1:16">
      <c r="B13" s="2600" t="s">
        <v>1536</v>
      </c>
      <c r="C13" s="2601" t="s">
        <v>6502</v>
      </c>
      <c r="D13" s="2589"/>
      <c r="E13" s="2589"/>
      <c r="F13" s="2589"/>
      <c r="G13" s="2589"/>
      <c r="H13" s="2589"/>
      <c r="I13" s="2589"/>
      <c r="J13" s="2589"/>
      <c r="K13" s="2589"/>
      <c r="L13" s="2589"/>
      <c r="M13" s="2589"/>
      <c r="N13" s="2589"/>
      <c r="O13" s="2589"/>
      <c r="P13" s="2589"/>
    </row>
    <row r="14" spans="1:16">
      <c r="B14" s="2589"/>
      <c r="C14" s="2589"/>
      <c r="D14" s="2589"/>
      <c r="E14" s="2589"/>
      <c r="F14" s="2589"/>
      <c r="G14" s="2589"/>
      <c r="H14" s="2589"/>
      <c r="I14" s="2589"/>
      <c r="J14" s="2589"/>
      <c r="K14" s="2589"/>
      <c r="L14" s="2589"/>
      <c r="M14" s="2589"/>
      <c r="N14" s="2589"/>
      <c r="O14" s="2589"/>
      <c r="P14" s="2589"/>
    </row>
    <row r="15" spans="1:16" ht="18.75">
      <c r="B15" s="2588" t="s">
        <v>6503</v>
      </c>
      <c r="C15" s="2589"/>
      <c r="D15" s="2589"/>
      <c r="E15" s="2589"/>
      <c r="F15" s="2589"/>
      <c r="G15" s="2589"/>
      <c r="H15" s="2589"/>
      <c r="I15" s="2589"/>
      <c r="J15" s="2589"/>
      <c r="K15" s="2589"/>
      <c r="L15" s="2589"/>
      <c r="M15" s="2589"/>
      <c r="N15" s="2589"/>
      <c r="O15" s="2589"/>
      <c r="P15" s="2589"/>
    </row>
    <row r="16" spans="1:16">
      <c r="B16" s="2600" t="s">
        <v>1536</v>
      </c>
      <c r="C16" s="2602" t="s">
        <v>6504</v>
      </c>
      <c r="D16" s="2589"/>
      <c r="E16" s="2589"/>
      <c r="F16" s="2589"/>
      <c r="G16" s="2589"/>
      <c r="H16" s="2589"/>
      <c r="I16" s="2589"/>
      <c r="J16" s="2589"/>
      <c r="K16" s="2589"/>
      <c r="L16" s="2589"/>
      <c r="M16" s="2589"/>
      <c r="N16" s="2589"/>
      <c r="O16" s="2589"/>
      <c r="P16" s="2589"/>
    </row>
    <row r="17" spans="2:16">
      <c r="B17" s="2589"/>
      <c r="C17" s="2589"/>
      <c r="D17" s="2589"/>
      <c r="E17" s="2589"/>
      <c r="F17" s="2589"/>
      <c r="G17" s="2589"/>
      <c r="H17" s="2589"/>
      <c r="I17" s="2589"/>
      <c r="J17" s="2589"/>
      <c r="K17" s="2589"/>
      <c r="L17" s="2589"/>
      <c r="M17" s="2589"/>
      <c r="N17" s="2589"/>
      <c r="O17" s="2589"/>
      <c r="P17" s="2589"/>
    </row>
    <row r="18" spans="2:16">
      <c r="B18" s="2600" t="s">
        <v>1536</v>
      </c>
      <c r="C18" s="2602" t="s">
        <v>6505</v>
      </c>
      <c r="D18" s="2589"/>
      <c r="E18" s="2589"/>
      <c r="F18" s="2589"/>
      <c r="G18" s="2589"/>
      <c r="H18" s="2589"/>
      <c r="I18" s="2589"/>
      <c r="J18" s="2589"/>
      <c r="K18" s="2589"/>
      <c r="L18" s="2589"/>
      <c r="M18" s="2589"/>
      <c r="N18" s="2589"/>
      <c r="O18" s="2589"/>
      <c r="P18" s="2589"/>
    </row>
    <row r="19" spans="2:16">
      <c r="B19" s="2589"/>
      <c r="C19" s="2589"/>
      <c r="D19" s="2589"/>
      <c r="E19" s="2589"/>
      <c r="F19" s="2589"/>
      <c r="G19" s="2589"/>
      <c r="H19" s="2589"/>
      <c r="I19" s="2589"/>
      <c r="J19" s="2589"/>
      <c r="K19" s="2589"/>
      <c r="L19" s="2589"/>
      <c r="M19" s="2589"/>
      <c r="N19" s="2589"/>
      <c r="O19" s="2589"/>
      <c r="P19" s="2589"/>
    </row>
    <row r="20" spans="2:16">
      <c r="B20" s="2589"/>
      <c r="C20" s="2603" t="s">
        <v>6506</v>
      </c>
      <c r="D20" s="2589"/>
      <c r="E20" s="2589"/>
      <c r="F20" s="2589"/>
      <c r="G20" s="2589"/>
      <c r="H20" s="2589"/>
      <c r="I20" s="2589"/>
      <c r="J20" s="2589"/>
      <c r="K20" s="2589"/>
      <c r="L20" s="2589"/>
      <c r="M20" s="2589"/>
      <c r="N20" s="2589"/>
      <c r="O20" s="2589"/>
      <c r="P20" s="2589"/>
    </row>
    <row r="21" spans="2:16">
      <c r="B21" s="2589"/>
      <c r="C21" s="2603" t="s">
        <v>6507</v>
      </c>
      <c r="D21" s="2589"/>
      <c r="E21" s="2589"/>
      <c r="F21" s="2589"/>
      <c r="G21" s="2589"/>
      <c r="H21" s="2589"/>
      <c r="I21" s="2589"/>
      <c r="J21" s="2589"/>
      <c r="K21" s="2589"/>
      <c r="L21" s="2589"/>
      <c r="M21" s="2589"/>
      <c r="N21" s="2589"/>
      <c r="O21" s="2589"/>
      <c r="P21" s="2589"/>
    </row>
    <row r="22" spans="2:16">
      <c r="B22" s="2589"/>
      <c r="C22" s="2603" t="s">
        <v>6508</v>
      </c>
      <c r="D22" s="2589"/>
      <c r="E22" s="2589"/>
      <c r="F22" s="2589"/>
      <c r="G22" s="2589"/>
      <c r="H22" s="2589"/>
      <c r="I22" s="2589"/>
      <c r="J22" s="2589"/>
      <c r="K22" s="2589"/>
      <c r="L22" s="2589"/>
      <c r="M22" s="2589"/>
      <c r="N22" s="2589"/>
      <c r="O22" s="2589"/>
      <c r="P22" s="2589"/>
    </row>
    <row r="23" spans="2:16">
      <c r="B23" s="2589"/>
      <c r="C23" s="2589"/>
      <c r="D23" s="2589"/>
      <c r="E23" s="2589"/>
      <c r="F23" s="2589"/>
      <c r="G23" s="2589"/>
      <c r="H23" s="2589"/>
      <c r="I23" s="2589"/>
      <c r="J23" s="2589"/>
      <c r="K23" s="2589"/>
      <c r="L23" s="2589"/>
      <c r="M23" s="2589"/>
      <c r="N23" s="2589"/>
      <c r="O23" s="2589"/>
      <c r="P23" s="2589"/>
    </row>
    <row r="24" spans="2:16">
      <c r="B24" s="2589"/>
      <c r="C24" s="2603" t="s">
        <v>6509</v>
      </c>
      <c r="D24" s="2589"/>
      <c r="E24" s="2589"/>
      <c r="F24" s="2589"/>
      <c r="G24" s="2589"/>
      <c r="H24" s="2589"/>
      <c r="I24" s="2589"/>
      <c r="J24" s="2589"/>
      <c r="K24" s="2589"/>
      <c r="L24" s="2589"/>
      <c r="M24" s="2589"/>
      <c r="N24" s="2589"/>
      <c r="O24" s="2589"/>
      <c r="P24" s="2589"/>
    </row>
    <row r="25" spans="2:16">
      <c r="B25" s="2589"/>
      <c r="C25" s="2603" t="s">
        <v>6510</v>
      </c>
      <c r="D25" s="2589"/>
      <c r="E25" s="2589"/>
      <c r="F25" s="2589"/>
      <c r="G25" s="2589"/>
      <c r="H25" s="2589"/>
      <c r="I25" s="2589"/>
      <c r="J25" s="2589"/>
      <c r="K25" s="2589"/>
      <c r="L25" s="2589"/>
      <c r="M25" s="2589"/>
      <c r="N25" s="2589"/>
      <c r="O25" s="2589"/>
      <c r="P25" s="2589"/>
    </row>
    <row r="26" spans="2:16">
      <c r="B26" s="2589"/>
      <c r="C26" s="2603" t="s">
        <v>6511</v>
      </c>
      <c r="D26" s="2589"/>
      <c r="E26" s="2589"/>
      <c r="F26" s="2589"/>
      <c r="G26" s="2589"/>
      <c r="H26" s="2589"/>
      <c r="I26" s="2589"/>
      <c r="J26" s="2589"/>
      <c r="K26" s="2589"/>
      <c r="L26" s="2589"/>
      <c r="M26" s="2589"/>
      <c r="N26" s="2589"/>
      <c r="O26" s="2589"/>
      <c r="P26" s="2589"/>
    </row>
    <row r="27" spans="2:16">
      <c r="B27" s="2589"/>
      <c r="C27" s="2603" t="s">
        <v>6512</v>
      </c>
      <c r="D27" s="2589"/>
      <c r="E27" s="2589"/>
      <c r="F27" s="2589"/>
      <c r="G27" s="2589"/>
      <c r="H27" s="2589"/>
      <c r="I27" s="2589"/>
      <c r="J27" s="2589"/>
      <c r="K27" s="2589"/>
      <c r="L27" s="2589"/>
      <c r="M27" s="2589"/>
      <c r="N27" s="2589"/>
      <c r="O27" s="2589"/>
      <c r="P27" s="2589"/>
    </row>
    <row r="28" spans="2:16">
      <c r="B28" s="2589"/>
      <c r="C28" s="2603" t="s">
        <v>6513</v>
      </c>
      <c r="D28" s="2589"/>
      <c r="E28" s="2589"/>
      <c r="F28" s="2589"/>
      <c r="G28" s="2589"/>
      <c r="H28" s="2589"/>
      <c r="I28" s="2589"/>
      <c r="J28" s="2589"/>
      <c r="K28" s="2589"/>
      <c r="L28" s="2589"/>
      <c r="M28" s="2589"/>
      <c r="N28" s="2589"/>
      <c r="O28" s="2589"/>
      <c r="P28" s="2589"/>
    </row>
    <row r="29" spans="2:16">
      <c r="B29" s="2589"/>
      <c r="C29" s="2603" t="s">
        <v>6514</v>
      </c>
      <c r="D29" s="2589"/>
      <c r="E29" s="2589"/>
      <c r="F29" s="2589"/>
      <c r="G29" s="2589"/>
      <c r="H29" s="2589"/>
      <c r="I29" s="2589"/>
      <c r="J29" s="2589"/>
      <c r="K29" s="2589"/>
      <c r="L29" s="2589"/>
      <c r="M29" s="2589"/>
      <c r="N29" s="2589"/>
      <c r="O29" s="2589"/>
      <c r="P29" s="2589"/>
    </row>
    <row r="30" spans="2:16">
      <c r="B30" s="2589"/>
      <c r="C30" s="2589"/>
      <c r="D30" s="2589"/>
      <c r="E30" s="2589"/>
      <c r="F30" s="2589"/>
      <c r="G30" s="2589"/>
      <c r="H30" s="2589"/>
      <c r="I30" s="2589"/>
      <c r="J30" s="2589"/>
      <c r="K30" s="2589"/>
      <c r="L30" s="2589"/>
      <c r="M30" s="2589"/>
      <c r="N30" s="2589"/>
      <c r="O30" s="2589"/>
      <c r="P30" s="2589"/>
    </row>
    <row r="31" spans="2:16">
      <c r="B31" s="2589"/>
      <c r="C31" s="2603" t="s">
        <v>6515</v>
      </c>
      <c r="D31" s="2589"/>
      <c r="E31" s="2589"/>
      <c r="F31" s="2589"/>
      <c r="G31" s="2589"/>
      <c r="H31" s="2589"/>
      <c r="I31" s="2589"/>
      <c r="J31" s="2589"/>
      <c r="K31" s="2589"/>
      <c r="L31" s="2589"/>
      <c r="M31" s="2589"/>
      <c r="N31" s="2589"/>
      <c r="O31" s="2589"/>
      <c r="P31" s="2589"/>
    </row>
    <row r="32" spans="2:16">
      <c r="B32" s="2589"/>
      <c r="C32" s="2603" t="s">
        <v>6516</v>
      </c>
      <c r="D32" s="2589"/>
      <c r="E32" s="2589"/>
      <c r="F32" s="2589"/>
      <c r="G32" s="2589"/>
      <c r="H32" s="2589"/>
      <c r="I32" s="2589"/>
      <c r="J32" s="2589"/>
      <c r="K32" s="2589"/>
      <c r="L32" s="2589"/>
      <c r="M32" s="2589"/>
      <c r="N32" s="2589"/>
      <c r="O32" s="2589"/>
      <c r="P32" s="2589"/>
    </row>
    <row r="33" spans="2:16">
      <c r="B33" s="2589"/>
      <c r="C33" s="2603" t="s">
        <v>6517</v>
      </c>
      <c r="D33" s="2589"/>
      <c r="E33" s="2589"/>
      <c r="F33" s="2589"/>
      <c r="G33" s="2589"/>
      <c r="H33" s="2589"/>
      <c r="I33" s="2589"/>
      <c r="J33" s="2589"/>
      <c r="K33" s="2589"/>
      <c r="L33" s="2589"/>
      <c r="M33" s="2589"/>
      <c r="N33" s="2589"/>
      <c r="O33" s="2589"/>
      <c r="P33" s="2589"/>
    </row>
    <row r="34" spans="2:16">
      <c r="B34" s="2589"/>
      <c r="C34" s="2589"/>
      <c r="D34" s="2589"/>
      <c r="E34" s="2589"/>
      <c r="F34" s="2589"/>
      <c r="G34" s="2589"/>
      <c r="H34" s="2589"/>
      <c r="I34" s="2589"/>
      <c r="J34" s="2589"/>
      <c r="K34" s="2589"/>
      <c r="L34" s="2589"/>
      <c r="M34" s="2589"/>
      <c r="N34" s="2589"/>
      <c r="O34" s="2589"/>
      <c r="P34" s="2589"/>
    </row>
    <row r="35" spans="2:16" ht="18.75">
      <c r="B35" s="2588" t="s">
        <v>6518</v>
      </c>
      <c r="C35" s="2589"/>
      <c r="D35" s="2589"/>
      <c r="E35" s="2589"/>
      <c r="F35" s="2589"/>
      <c r="G35" s="2589"/>
      <c r="H35" s="2589"/>
      <c r="I35" s="2589"/>
      <c r="J35" s="2589"/>
      <c r="K35" s="2589"/>
      <c r="L35" s="2589"/>
      <c r="M35" s="2589"/>
      <c r="N35" s="2589"/>
      <c r="O35" s="2589"/>
      <c r="P35" s="2589"/>
    </row>
    <row r="36" spans="2:16">
      <c r="B36" s="2600" t="s">
        <v>1536</v>
      </c>
      <c r="C36" s="2602" t="s">
        <v>6519</v>
      </c>
      <c r="D36" s="2589"/>
      <c r="E36" s="2589"/>
      <c r="F36" s="2589"/>
      <c r="G36" s="2589"/>
      <c r="H36" s="2589"/>
      <c r="I36" s="2589"/>
      <c r="J36" s="2589"/>
      <c r="K36" s="2589"/>
      <c r="L36" s="2589"/>
      <c r="M36" s="2589"/>
      <c r="N36" s="2589"/>
      <c r="O36" s="2589"/>
      <c r="P36" s="2589"/>
    </row>
    <row r="37" spans="2:16">
      <c r="B37" s="2589"/>
      <c r="C37" s="2589"/>
      <c r="D37" s="2589"/>
      <c r="E37" s="2589"/>
      <c r="F37" s="2589"/>
      <c r="G37" s="2589"/>
      <c r="H37" s="2589"/>
      <c r="I37" s="2589"/>
      <c r="J37" s="2589"/>
      <c r="K37" s="2589"/>
      <c r="L37" s="2589"/>
      <c r="M37" s="2589"/>
      <c r="N37" s="2589"/>
      <c r="O37" s="2589"/>
      <c r="P37" s="2589"/>
    </row>
    <row r="38" spans="2:16" ht="18.75">
      <c r="B38" s="2588" t="s">
        <v>6520</v>
      </c>
      <c r="C38" s="2589"/>
      <c r="D38" s="2589"/>
      <c r="E38" s="2589"/>
      <c r="F38" s="2589"/>
      <c r="G38" s="2589"/>
      <c r="H38" s="2589"/>
      <c r="I38" s="2589"/>
      <c r="J38" s="2589"/>
      <c r="K38" s="2589"/>
      <c r="L38" s="2589"/>
      <c r="M38" s="2589"/>
      <c r="N38" s="2589"/>
      <c r="O38" s="2589"/>
      <c r="P38" s="2589"/>
    </row>
    <row r="39" spans="2:16">
      <c r="B39" s="2600" t="s">
        <v>1536</v>
      </c>
      <c r="C39" s="2602" t="s">
        <v>6521</v>
      </c>
      <c r="D39" s="2589"/>
      <c r="E39" s="2589"/>
      <c r="F39" s="2589"/>
      <c r="G39" s="2589"/>
      <c r="H39" s="2589"/>
      <c r="I39" s="2589"/>
      <c r="J39" s="2589"/>
      <c r="K39" s="2589"/>
      <c r="L39" s="2589"/>
      <c r="M39" s="2589"/>
      <c r="N39" s="2589"/>
      <c r="O39" s="2589"/>
      <c r="P39" s="2589"/>
    </row>
    <row r="40" spans="2:16">
      <c r="B40" s="2602"/>
      <c r="C40" s="2602"/>
      <c r="D40" s="2589"/>
      <c r="E40" s="2589"/>
      <c r="F40" s="2589"/>
      <c r="G40" s="2589"/>
      <c r="H40" s="2589"/>
      <c r="I40" s="2589"/>
      <c r="J40" s="2589"/>
      <c r="K40" s="2589"/>
      <c r="L40" s="2589"/>
      <c r="M40" s="2589"/>
      <c r="N40" s="2589"/>
      <c r="O40" s="2589"/>
      <c r="P40" s="2589"/>
    </row>
    <row r="41" spans="2:16" ht="18.75">
      <c r="B41" s="2588" t="s">
        <v>6522</v>
      </c>
      <c r="C41" s="2589"/>
      <c r="D41" s="2589"/>
      <c r="E41" s="2589"/>
      <c r="F41" s="2589"/>
      <c r="G41" s="2589"/>
      <c r="H41" s="2589"/>
      <c r="I41" s="2589"/>
      <c r="J41" s="2589"/>
      <c r="K41" s="2589"/>
      <c r="L41" s="2589"/>
      <c r="M41" s="2589"/>
      <c r="N41" s="2589"/>
      <c r="O41" s="2589"/>
      <c r="P41" s="2589"/>
    </row>
    <row r="42" spans="2:16">
      <c r="B42" s="2600" t="s">
        <v>1536</v>
      </c>
      <c r="C42" s="2601" t="s">
        <v>6523</v>
      </c>
      <c r="D42" s="2589"/>
      <c r="E42" s="2589"/>
      <c r="F42" s="2589"/>
      <c r="G42" s="2589"/>
      <c r="H42" s="2589"/>
      <c r="I42" s="2589"/>
      <c r="J42" s="2589"/>
      <c r="K42" s="2589"/>
      <c r="L42" s="2589"/>
      <c r="M42" s="2589"/>
      <c r="N42" s="2589"/>
      <c r="O42" s="2589"/>
      <c r="P42" s="2589"/>
    </row>
    <row r="43" spans="2:16">
      <c r="B43" s="2589"/>
      <c r="C43" s="2589"/>
      <c r="D43" s="2589"/>
      <c r="E43" s="2589"/>
      <c r="F43" s="2589"/>
      <c r="G43" s="2589"/>
      <c r="H43" s="2589"/>
      <c r="I43" s="2589"/>
      <c r="J43" s="2589"/>
      <c r="K43" s="2589"/>
      <c r="L43" s="2589"/>
      <c r="M43" s="2589"/>
      <c r="N43" s="2589"/>
      <c r="O43" s="2589"/>
      <c r="P43" s="2589"/>
    </row>
    <row r="44" spans="2:16" ht="18.75">
      <c r="B44" s="2588" t="s">
        <v>6524</v>
      </c>
      <c r="C44" s="2589"/>
      <c r="D44" s="2589"/>
      <c r="E44" s="2589"/>
      <c r="F44" s="2589"/>
      <c r="G44" s="2589"/>
      <c r="H44" s="2589"/>
      <c r="I44" s="2589"/>
      <c r="J44" s="2589"/>
      <c r="K44" s="2589"/>
      <c r="L44" s="2589"/>
      <c r="M44" s="2589"/>
      <c r="N44" s="2589"/>
      <c r="O44" s="2589"/>
      <c r="P44" s="2589"/>
    </row>
    <row r="45" spans="2:16">
      <c r="B45" s="2600" t="s">
        <v>1536</v>
      </c>
      <c r="C45" s="2602" t="s">
        <v>6525</v>
      </c>
      <c r="D45" s="2589"/>
      <c r="E45" s="2589"/>
      <c r="F45" s="2589"/>
      <c r="G45" s="2589"/>
      <c r="H45" s="2589"/>
      <c r="I45" s="2589"/>
      <c r="J45" s="2589"/>
      <c r="K45" s="2589"/>
      <c r="L45" s="2589"/>
      <c r="M45" s="2589"/>
      <c r="N45" s="2589"/>
      <c r="O45" s="2589"/>
      <c r="P45" s="2589"/>
    </row>
    <row r="46" spans="2:16">
      <c r="B46" s="2589"/>
      <c r="C46" s="2589"/>
      <c r="D46" s="2589"/>
      <c r="E46" s="2589"/>
      <c r="F46" s="2589"/>
      <c r="G46" s="2589"/>
      <c r="H46" s="2589"/>
      <c r="I46" s="2589"/>
      <c r="J46" s="2589"/>
      <c r="K46" s="2589"/>
      <c r="L46" s="2589"/>
      <c r="M46" s="2589"/>
      <c r="N46" s="2589"/>
      <c r="O46" s="2589"/>
      <c r="P46" s="2589"/>
    </row>
    <row r="47" spans="2:16">
      <c r="B47" s="2589"/>
      <c r="C47" s="2589" t="s">
        <v>6526</v>
      </c>
      <c r="D47" s="2589"/>
      <c r="E47" s="2589"/>
      <c r="F47" s="2589"/>
      <c r="G47" s="2589"/>
      <c r="H47" s="2589"/>
      <c r="I47" s="2589"/>
      <c r="J47" s="2589"/>
      <c r="K47" s="2589"/>
      <c r="L47" s="2589"/>
      <c r="M47" s="2589"/>
      <c r="N47" s="2589"/>
      <c r="O47" s="2589"/>
      <c r="P47" s="2589"/>
    </row>
    <row r="48" spans="2:16">
      <c r="B48" s="2589"/>
      <c r="C48" s="2589" t="s">
        <v>6527</v>
      </c>
      <c r="D48" s="2589"/>
      <c r="E48" s="2589"/>
      <c r="F48" s="2589"/>
      <c r="G48" s="2589"/>
      <c r="H48" s="2589"/>
      <c r="I48" s="2589"/>
      <c r="J48" s="2589"/>
      <c r="K48" s="2589"/>
      <c r="L48" s="2589"/>
      <c r="M48" s="2589"/>
      <c r="N48" s="2589"/>
      <c r="O48" s="2589"/>
      <c r="P48" s="2589"/>
    </row>
    <row r="49" spans="1:16">
      <c r="B49" s="2589"/>
      <c r="C49" s="2589" t="s">
        <v>6528</v>
      </c>
      <c r="D49" s="2589"/>
      <c r="E49" s="2589"/>
      <c r="F49" s="2589"/>
      <c r="G49" s="2589"/>
      <c r="H49" s="2589"/>
      <c r="I49" s="2589"/>
      <c r="J49" s="2589"/>
      <c r="K49" s="2589"/>
      <c r="L49" s="2589"/>
      <c r="M49" s="2589"/>
      <c r="N49" s="2589"/>
      <c r="O49" s="2589"/>
      <c r="P49" s="2589"/>
    </row>
    <row r="50" spans="1:16">
      <c r="B50" s="2589"/>
      <c r="C50" s="2589"/>
      <c r="D50" s="2589"/>
      <c r="E50" s="2589"/>
      <c r="F50" s="2589"/>
      <c r="G50" s="2589"/>
      <c r="H50" s="2589"/>
      <c r="I50" s="2589"/>
      <c r="J50" s="2589"/>
      <c r="K50" s="2589"/>
      <c r="L50" s="2589"/>
      <c r="M50" s="2589"/>
      <c r="N50" s="2589"/>
      <c r="O50" s="2589"/>
      <c r="P50" s="2589"/>
    </row>
    <row r="51" spans="1:16">
      <c r="B51" s="2589"/>
      <c r="C51" s="2603" t="s">
        <v>6529</v>
      </c>
      <c r="D51" s="2589"/>
      <c r="E51" s="2589"/>
      <c r="F51" s="2589"/>
      <c r="G51" s="2589"/>
      <c r="H51" s="2589"/>
      <c r="I51" s="2589"/>
      <c r="J51" s="2589"/>
      <c r="K51" s="2589"/>
      <c r="L51" s="2589"/>
      <c r="M51" s="2589"/>
      <c r="N51" s="2589"/>
      <c r="O51" s="2589"/>
      <c r="P51" s="2589"/>
    </row>
    <row r="52" spans="1:16">
      <c r="B52" s="2589"/>
      <c r="C52" s="2603" t="s">
        <v>6530</v>
      </c>
      <c r="D52" s="2589"/>
      <c r="E52" s="2589"/>
      <c r="F52" s="2589"/>
      <c r="G52" s="2589"/>
      <c r="H52" s="2589"/>
      <c r="I52" s="2589"/>
      <c r="J52" s="2589"/>
      <c r="K52" s="2589"/>
      <c r="L52" s="2589"/>
      <c r="M52" s="2589"/>
      <c r="N52" s="2589"/>
      <c r="O52" s="2589"/>
      <c r="P52" s="2589"/>
    </row>
    <row r="53" spans="1:16">
      <c r="B53" s="2589"/>
      <c r="C53" s="2603" t="s">
        <v>6531</v>
      </c>
      <c r="D53" s="2589"/>
      <c r="E53" s="2589"/>
      <c r="F53" s="2589"/>
      <c r="G53" s="2589"/>
      <c r="H53" s="2589"/>
      <c r="I53" s="2589"/>
      <c r="J53" s="2589"/>
      <c r="K53" s="2589"/>
      <c r="L53" s="2589"/>
      <c r="M53" s="2589"/>
      <c r="N53" s="2589"/>
      <c r="O53" s="2589"/>
      <c r="P53" s="2589"/>
    </row>
    <row r="54" spans="1:16">
      <c r="B54" s="2589"/>
      <c r="C54" s="2603" t="s">
        <v>6532</v>
      </c>
      <c r="D54" s="2589"/>
      <c r="E54" s="2589"/>
      <c r="F54" s="2589"/>
      <c r="G54" s="2589"/>
      <c r="H54" s="2589"/>
      <c r="I54" s="2589"/>
      <c r="J54" s="2589"/>
      <c r="K54" s="2589"/>
      <c r="L54" s="2589"/>
      <c r="M54" s="2589"/>
      <c r="N54" s="2589"/>
      <c r="O54" s="2589"/>
      <c r="P54" s="2589"/>
    </row>
    <row r="55" spans="1:16">
      <c r="B55" s="2589"/>
      <c r="C55" s="2589"/>
      <c r="D55" s="2589"/>
      <c r="E55" s="2589"/>
      <c r="F55" s="2589"/>
      <c r="G55" s="2589"/>
      <c r="H55" s="2589"/>
      <c r="I55" s="2589"/>
      <c r="J55" s="2589"/>
      <c r="K55" s="2589"/>
      <c r="L55" s="2589"/>
      <c r="M55" s="2589"/>
      <c r="N55" s="2589"/>
      <c r="O55" s="2589"/>
      <c r="P55" s="2589"/>
    </row>
    <row r="56" spans="1:16">
      <c r="B56" s="2589"/>
      <c r="C56" s="2603" t="s">
        <v>6533</v>
      </c>
      <c r="D56" s="2589"/>
      <c r="E56" s="2589"/>
      <c r="F56" s="2589"/>
      <c r="G56" s="2589"/>
      <c r="H56" s="2589"/>
      <c r="I56" s="2589"/>
      <c r="J56" s="2589"/>
      <c r="K56" s="2589"/>
      <c r="L56" s="2589"/>
      <c r="M56" s="2589"/>
      <c r="N56" s="2589"/>
      <c r="O56" s="2589"/>
      <c r="P56" s="2589"/>
    </row>
    <row r="57" spans="1:16">
      <c r="B57" s="2589"/>
      <c r="C57" s="2603" t="s">
        <v>6534</v>
      </c>
      <c r="D57" s="2589"/>
      <c r="E57" s="2589"/>
      <c r="F57" s="2589"/>
      <c r="G57" s="2589"/>
      <c r="H57" s="2589"/>
      <c r="I57" s="2589"/>
      <c r="J57" s="2589"/>
      <c r="K57" s="2589"/>
      <c r="L57" s="2589"/>
      <c r="M57" s="2589"/>
      <c r="N57" s="2589"/>
      <c r="O57" s="2589"/>
      <c r="P57" s="2589"/>
    </row>
    <row r="58" spans="1:16">
      <c r="B58" s="2589"/>
      <c r="C58" s="2603" t="s">
        <v>6535</v>
      </c>
      <c r="D58" s="2589"/>
      <c r="E58" s="2589"/>
      <c r="F58" s="2589"/>
      <c r="G58" s="2589"/>
      <c r="H58" s="2589"/>
      <c r="I58" s="2589"/>
      <c r="J58" s="2589"/>
      <c r="K58" s="2589"/>
      <c r="L58" s="2589"/>
      <c r="M58" s="2589"/>
      <c r="N58" s="2589"/>
      <c r="O58" s="2589"/>
      <c r="P58" s="2589"/>
    </row>
    <row r="59" spans="1:16">
      <c r="B59" s="2589"/>
      <c r="C59" s="2589"/>
      <c r="D59" s="2589"/>
      <c r="E59" s="2589"/>
      <c r="F59" s="2589"/>
      <c r="G59" s="2589"/>
      <c r="H59" s="2589"/>
      <c r="I59" s="2589"/>
      <c r="J59" s="2589"/>
      <c r="K59" s="2589"/>
      <c r="L59" s="2589"/>
      <c r="M59" s="2589"/>
      <c r="N59" s="2589"/>
      <c r="O59" s="2589"/>
      <c r="P59" s="2589"/>
    </row>
    <row r="60" spans="1:16">
      <c r="A60" s="2604"/>
      <c r="B60" s="2604"/>
      <c r="C60" s="2604"/>
      <c r="D60" s="2604"/>
      <c r="E60" s="2604"/>
      <c r="F60" s="2604"/>
      <c r="G60" s="2604"/>
      <c r="H60" s="2604"/>
      <c r="I60" s="2604"/>
      <c r="J60" s="2604"/>
      <c r="K60" s="2604"/>
      <c r="L60" s="2604"/>
      <c r="M60" s="2604"/>
      <c r="N60" s="2604"/>
      <c r="O60" s="2604"/>
      <c r="P60" s="2604"/>
    </row>
    <row r="61" spans="1:16">
      <c r="B61" s="2589"/>
      <c r="C61" s="2589"/>
      <c r="D61" s="2589"/>
      <c r="E61" s="2589"/>
      <c r="F61" s="2589"/>
      <c r="G61" s="2589"/>
      <c r="H61" s="2589"/>
      <c r="I61" s="2589"/>
      <c r="J61" s="2589"/>
      <c r="K61" s="2589"/>
      <c r="L61" s="2589"/>
      <c r="M61" s="2589"/>
      <c r="N61" s="2589"/>
      <c r="O61" s="2589"/>
      <c r="P61" s="2589"/>
    </row>
    <row r="62" spans="1:16">
      <c r="B62" s="2600" t="s">
        <v>1536</v>
      </c>
      <c r="C62" s="2601" t="s">
        <v>6536</v>
      </c>
      <c r="D62" s="2589"/>
      <c r="E62" s="2589"/>
      <c r="F62" s="2589"/>
      <c r="G62" s="2589"/>
      <c r="H62" s="2589"/>
      <c r="I62" s="2589"/>
      <c r="J62" s="2589"/>
      <c r="K62" s="2589"/>
      <c r="L62" s="2589"/>
      <c r="M62" s="2589"/>
      <c r="N62" s="2589"/>
      <c r="O62" s="2589"/>
      <c r="P62" s="2589"/>
    </row>
    <row r="63" spans="1:16">
      <c r="B63" s="2589"/>
      <c r="C63" s="2589"/>
      <c r="D63" s="2589"/>
      <c r="E63" s="2589"/>
      <c r="F63" s="2589"/>
      <c r="G63" s="2589"/>
      <c r="H63" s="2589"/>
      <c r="I63" s="2589"/>
      <c r="J63" s="2589"/>
      <c r="K63" s="2589"/>
      <c r="L63" s="2589"/>
      <c r="M63" s="2589"/>
      <c r="N63" s="2589"/>
      <c r="O63" s="2589"/>
      <c r="P63" s="2589"/>
    </row>
    <row r="64" spans="1:16">
      <c r="B64" s="2589"/>
      <c r="C64" s="2589" t="s">
        <v>6537</v>
      </c>
      <c r="D64" s="2589"/>
      <c r="E64" s="2589"/>
      <c r="F64" s="2589"/>
      <c r="G64" s="2589"/>
      <c r="H64" s="2589"/>
      <c r="I64" s="2589"/>
      <c r="J64" s="2589"/>
      <c r="K64" s="2589"/>
      <c r="L64" s="2589"/>
      <c r="M64" s="2589"/>
      <c r="N64" s="2589"/>
      <c r="O64" s="2589"/>
      <c r="P64" s="2589"/>
    </row>
    <row r="65" spans="2:16">
      <c r="B65" s="2589"/>
      <c r="C65" s="2589" t="s">
        <v>6538</v>
      </c>
      <c r="D65" s="2589"/>
      <c r="E65" s="2589"/>
      <c r="F65" s="2589"/>
      <c r="G65" s="2589"/>
      <c r="H65" s="2589"/>
      <c r="I65" s="2589"/>
      <c r="J65" s="2589"/>
      <c r="K65" s="2589"/>
      <c r="L65" s="2589"/>
      <c r="M65" s="2589"/>
      <c r="N65" s="2589"/>
      <c r="O65" s="2589"/>
      <c r="P65" s="2589"/>
    </row>
    <row r="66" spans="2:16">
      <c r="B66" s="2589"/>
      <c r="C66" s="2589"/>
      <c r="D66" s="2589"/>
      <c r="E66" s="2589"/>
      <c r="F66" s="2589"/>
      <c r="G66" s="2589"/>
      <c r="H66" s="2589"/>
      <c r="I66" s="2589"/>
      <c r="J66" s="2589"/>
      <c r="K66" s="2589"/>
      <c r="L66" s="2589"/>
      <c r="M66" s="2589"/>
      <c r="N66" s="2589"/>
      <c r="O66" s="2589"/>
      <c r="P66" s="2589"/>
    </row>
    <row r="67" spans="2:16">
      <c r="B67" s="2589"/>
      <c r="C67" s="2589" t="s">
        <v>6539</v>
      </c>
      <c r="D67" s="2589"/>
      <c r="E67" s="2589"/>
      <c r="F67" s="2589"/>
      <c r="G67" s="2589"/>
      <c r="H67" s="2589"/>
      <c r="I67" s="2589"/>
      <c r="J67" s="2589"/>
      <c r="K67" s="2589"/>
      <c r="L67" s="2589"/>
      <c r="M67" s="2589"/>
      <c r="N67" s="2589"/>
      <c r="O67" s="2589"/>
      <c r="P67" s="2589"/>
    </row>
    <row r="68" spans="2:16">
      <c r="B68" s="2589"/>
      <c r="C68" s="2589" t="s">
        <v>6540</v>
      </c>
      <c r="D68" s="2589"/>
      <c r="E68" s="2589"/>
      <c r="F68" s="2589"/>
      <c r="G68" s="2589"/>
      <c r="H68" s="2589"/>
      <c r="I68" s="2589"/>
      <c r="J68" s="2589"/>
      <c r="K68" s="2589"/>
      <c r="L68" s="2589"/>
      <c r="M68" s="2589"/>
      <c r="N68" s="2589"/>
      <c r="O68" s="2589"/>
      <c r="P68" s="2589"/>
    </row>
    <row r="69" spans="2:16">
      <c r="B69" s="2589"/>
      <c r="C69" s="2589" t="s">
        <v>6541</v>
      </c>
      <c r="D69" s="2589"/>
      <c r="E69" s="2589"/>
      <c r="F69" s="2589"/>
      <c r="G69" s="2589"/>
      <c r="H69" s="2589"/>
      <c r="I69" s="2589"/>
      <c r="J69" s="2589"/>
      <c r="K69" s="2589"/>
      <c r="L69" s="2589"/>
      <c r="M69" s="2589"/>
      <c r="N69" s="2589"/>
      <c r="O69" s="2589"/>
      <c r="P69" s="2589"/>
    </row>
    <row r="70" spans="2:16">
      <c r="B70" s="2589"/>
      <c r="C70" s="2589" t="s">
        <v>6542</v>
      </c>
      <c r="D70" s="2589"/>
      <c r="E70" s="2589"/>
      <c r="F70" s="2589"/>
      <c r="G70" s="2589"/>
      <c r="H70" s="2589"/>
      <c r="I70" s="2589"/>
      <c r="J70" s="2589"/>
      <c r="K70" s="2589"/>
      <c r="L70" s="2589"/>
      <c r="M70" s="2589"/>
      <c r="N70" s="2589"/>
      <c r="O70" s="2589"/>
      <c r="P70" s="2589"/>
    </row>
    <row r="71" spans="2:16">
      <c r="B71" s="2589"/>
      <c r="C71" s="2589" t="s">
        <v>6543</v>
      </c>
      <c r="D71" s="2589"/>
      <c r="E71" s="2589"/>
      <c r="F71" s="2589"/>
      <c r="G71" s="2589"/>
      <c r="H71" s="2589"/>
      <c r="I71" s="2589"/>
      <c r="J71" s="2589"/>
      <c r="K71" s="2589"/>
      <c r="L71" s="2589"/>
      <c r="M71" s="2589"/>
      <c r="N71" s="2589"/>
      <c r="O71" s="2589"/>
      <c r="P71" s="2589"/>
    </row>
    <row r="72" spans="2:16">
      <c r="B72" s="2589"/>
      <c r="C72" s="2589" t="s">
        <v>6544</v>
      </c>
      <c r="D72" s="2589"/>
      <c r="E72" s="2589"/>
      <c r="F72" s="2589"/>
      <c r="G72" s="2589"/>
      <c r="H72" s="2589"/>
      <c r="I72" s="2589"/>
      <c r="J72" s="2589"/>
      <c r="K72" s="2589"/>
      <c r="L72" s="2589"/>
      <c r="M72" s="2589"/>
      <c r="N72" s="2589"/>
      <c r="O72" s="2589"/>
      <c r="P72" s="2589"/>
    </row>
    <row r="73" spans="2:16">
      <c r="B73" s="2589"/>
      <c r="C73" s="2589" t="s">
        <v>6545</v>
      </c>
      <c r="D73" s="2589"/>
      <c r="E73" s="2589"/>
      <c r="F73" s="2589"/>
      <c r="G73" s="2589"/>
      <c r="H73" s="2589"/>
      <c r="I73" s="2589"/>
      <c r="J73" s="2589"/>
      <c r="K73" s="2589"/>
      <c r="L73" s="2589"/>
      <c r="M73" s="2589"/>
      <c r="N73" s="2589"/>
      <c r="O73" s="2589"/>
      <c r="P73" s="2589"/>
    </row>
    <row r="74" spans="2:16">
      <c r="B74" s="2589"/>
      <c r="C74" s="2589" t="s">
        <v>6546</v>
      </c>
      <c r="D74" s="2589"/>
      <c r="E74" s="2589"/>
      <c r="F74" s="2589"/>
      <c r="G74" s="2589"/>
      <c r="H74" s="2589"/>
      <c r="I74" s="2589"/>
      <c r="J74" s="2589"/>
      <c r="K74" s="2589"/>
      <c r="L74" s="2589"/>
      <c r="M74" s="2589"/>
      <c r="N74" s="2589"/>
      <c r="O74" s="2589"/>
      <c r="P74" s="2589"/>
    </row>
    <row r="75" spans="2:16">
      <c r="B75" s="2589"/>
      <c r="C75" s="2589" t="s">
        <v>6547</v>
      </c>
      <c r="D75" s="2589"/>
      <c r="E75" s="2589"/>
      <c r="F75" s="2589"/>
      <c r="G75" s="2589"/>
      <c r="H75" s="2589"/>
      <c r="I75" s="2589"/>
      <c r="J75" s="2589"/>
      <c r="K75" s="2589"/>
      <c r="L75" s="2589"/>
      <c r="M75" s="2589"/>
      <c r="N75" s="2589"/>
      <c r="O75" s="2589"/>
      <c r="P75" s="2589"/>
    </row>
    <row r="76" spans="2:16">
      <c r="B76" s="2589"/>
      <c r="C76" s="2589" t="s">
        <v>6548</v>
      </c>
      <c r="D76" s="2589"/>
      <c r="E76" s="2589"/>
      <c r="F76" s="2589"/>
      <c r="G76" s="2589"/>
      <c r="H76" s="2589"/>
      <c r="I76" s="2589"/>
      <c r="J76" s="2589"/>
      <c r="K76" s="2589"/>
      <c r="L76" s="2589"/>
      <c r="M76" s="2589"/>
      <c r="N76" s="2589"/>
      <c r="O76" s="2589"/>
      <c r="P76" s="2589"/>
    </row>
    <row r="77" spans="2:16">
      <c r="B77" s="2589"/>
      <c r="C77" s="2589" t="s">
        <v>6549</v>
      </c>
      <c r="D77" s="2589"/>
      <c r="E77" s="2589"/>
      <c r="F77" s="2589"/>
      <c r="G77" s="2589"/>
      <c r="H77" s="2589"/>
      <c r="I77" s="2589"/>
      <c r="J77" s="2589"/>
      <c r="K77" s="2589"/>
      <c r="L77" s="2589"/>
      <c r="M77" s="2589"/>
      <c r="N77" s="2589"/>
      <c r="O77" s="2589"/>
      <c r="P77" s="2589"/>
    </row>
    <row r="78" spans="2:16">
      <c r="B78" s="2589"/>
      <c r="C78" s="2589" t="s">
        <v>6550</v>
      </c>
      <c r="D78" s="2589"/>
      <c r="E78" s="2589"/>
      <c r="F78" s="2589"/>
      <c r="G78" s="2589"/>
      <c r="H78" s="2589"/>
      <c r="I78" s="2589"/>
      <c r="J78" s="2589"/>
      <c r="K78" s="2589"/>
      <c r="L78" s="2589"/>
      <c r="M78" s="2589"/>
      <c r="N78" s="2589"/>
      <c r="O78" s="2589"/>
      <c r="P78" s="2589"/>
    </row>
    <row r="79" spans="2:16">
      <c r="B79" s="2589"/>
      <c r="C79" s="2589" t="s">
        <v>6551</v>
      </c>
      <c r="D79" s="2589"/>
      <c r="E79" s="2589"/>
      <c r="F79" s="2589"/>
      <c r="G79" s="2589"/>
      <c r="H79" s="2589"/>
      <c r="I79" s="2589"/>
      <c r="J79" s="2589"/>
      <c r="K79" s="2589"/>
      <c r="L79" s="2589"/>
      <c r="M79" s="2589"/>
      <c r="N79" s="2589"/>
      <c r="O79" s="2589"/>
      <c r="P79" s="2589"/>
    </row>
    <row r="80" spans="2:16">
      <c r="B80" s="2589"/>
      <c r="C80" s="2589" t="s">
        <v>6552</v>
      </c>
      <c r="D80" s="2589"/>
      <c r="E80" s="2589"/>
      <c r="F80" s="2589"/>
      <c r="G80" s="2589"/>
      <c r="H80" s="2589"/>
      <c r="I80" s="2589"/>
      <c r="J80" s="2589"/>
      <c r="K80" s="2589"/>
      <c r="L80" s="2589"/>
      <c r="M80" s="2589"/>
      <c r="N80" s="2589"/>
      <c r="O80" s="2589"/>
      <c r="P80" s="2589"/>
    </row>
    <row r="81" spans="2:16">
      <c r="B81" s="2589"/>
      <c r="C81" s="2589"/>
      <c r="D81" s="2589"/>
      <c r="E81" s="2589"/>
      <c r="F81" s="2589"/>
      <c r="G81" s="2589"/>
      <c r="H81" s="2589"/>
      <c r="I81" s="2589"/>
      <c r="J81" s="2589"/>
      <c r="K81" s="2589"/>
      <c r="L81" s="2589"/>
      <c r="M81" s="2589"/>
      <c r="N81" s="2589"/>
      <c r="O81" s="2589"/>
      <c r="P81" s="2589"/>
    </row>
    <row r="82" spans="2:16">
      <c r="B82" s="2589"/>
      <c r="C82" s="2589" t="s">
        <v>6553</v>
      </c>
      <c r="D82" s="2589"/>
      <c r="E82" s="2589"/>
      <c r="F82" s="2589"/>
      <c r="G82" s="2589"/>
      <c r="H82" s="2589"/>
      <c r="I82" s="2589"/>
      <c r="J82" s="2589"/>
      <c r="K82" s="2589"/>
      <c r="L82" s="2589"/>
      <c r="M82" s="2589"/>
      <c r="N82" s="2589"/>
      <c r="O82" s="2589"/>
      <c r="P82" s="2589"/>
    </row>
    <row r="83" spans="2:16">
      <c r="B83" s="2589"/>
      <c r="C83" s="2589" t="s">
        <v>6554</v>
      </c>
      <c r="D83" s="2589"/>
      <c r="E83" s="2589"/>
      <c r="F83" s="2589"/>
      <c r="G83" s="2589"/>
      <c r="H83" s="2589"/>
      <c r="I83" s="2589"/>
      <c r="J83" s="2589"/>
      <c r="K83" s="2589"/>
      <c r="L83" s="2589"/>
      <c r="M83" s="2589"/>
      <c r="N83" s="2589"/>
      <c r="O83" s="2589"/>
      <c r="P83" s="2589"/>
    </row>
    <row r="84" spans="2:16">
      <c r="B84" s="2589"/>
      <c r="C84" s="2589"/>
      <c r="D84" s="2589"/>
      <c r="E84" s="2589"/>
      <c r="F84" s="2589"/>
      <c r="G84" s="2589"/>
      <c r="H84" s="2589"/>
      <c r="I84" s="2589"/>
      <c r="J84" s="2589"/>
      <c r="K84" s="2589"/>
      <c r="L84" s="2589"/>
      <c r="M84" s="2589"/>
      <c r="N84" s="2589"/>
      <c r="O84" s="2589"/>
      <c r="P84" s="2589"/>
    </row>
    <row r="85" spans="2:16">
      <c r="B85" s="2589"/>
      <c r="C85" s="2589"/>
      <c r="D85" s="2589"/>
      <c r="E85" s="2589"/>
      <c r="F85" s="2589"/>
      <c r="G85" s="2589"/>
      <c r="H85" s="2589"/>
      <c r="I85" s="2589"/>
      <c r="J85" s="2589"/>
      <c r="K85" s="2589"/>
      <c r="L85" s="2589"/>
      <c r="M85" s="2589"/>
      <c r="N85" s="2589"/>
      <c r="O85" s="2589"/>
      <c r="P85" s="2589"/>
    </row>
    <row r="86" spans="2:16" ht="18.75">
      <c r="B86" s="2588" t="s">
        <v>6555</v>
      </c>
      <c r="C86" s="2589"/>
      <c r="D86" s="2589"/>
      <c r="E86" s="2589"/>
      <c r="F86" s="2589"/>
      <c r="G86" s="2589"/>
      <c r="H86" s="2589"/>
      <c r="I86" s="2589"/>
      <c r="J86" s="2589"/>
      <c r="K86" s="2589"/>
      <c r="L86" s="2589"/>
      <c r="M86" s="2589"/>
      <c r="N86" s="2589"/>
      <c r="O86" s="2589"/>
      <c r="P86" s="2589"/>
    </row>
    <row r="87" spans="2:16">
      <c r="B87" s="2600" t="s">
        <v>1536</v>
      </c>
      <c r="C87" s="2601" t="s">
        <v>6556</v>
      </c>
      <c r="D87" s="2589"/>
      <c r="E87" s="2589"/>
      <c r="F87" s="2589"/>
      <c r="G87" s="2589"/>
      <c r="H87" s="2589"/>
      <c r="I87" s="2589"/>
      <c r="J87" s="2589"/>
      <c r="K87" s="2589"/>
      <c r="L87" s="2589"/>
      <c r="M87" s="2589"/>
      <c r="N87" s="2589"/>
      <c r="O87" s="2589"/>
      <c r="P87" s="2589"/>
    </row>
    <row r="88" spans="2:16">
      <c r="B88" s="2589"/>
      <c r="C88" s="2589"/>
      <c r="D88" s="2589"/>
      <c r="E88" s="2589"/>
      <c r="F88" s="2589"/>
      <c r="G88" s="2589"/>
      <c r="H88" s="2589"/>
      <c r="I88" s="2589"/>
      <c r="J88" s="2589"/>
      <c r="K88" s="2589"/>
      <c r="L88" s="2589"/>
      <c r="M88" s="2589"/>
      <c r="N88" s="2589"/>
      <c r="O88" s="2589"/>
      <c r="P88" s="2589"/>
    </row>
    <row r="89" spans="2:16" ht="18.75">
      <c r="B89" s="2600" t="s">
        <v>1536</v>
      </c>
      <c r="C89" s="2605" t="s">
        <v>1531</v>
      </c>
      <c r="D89" s="2589"/>
      <c r="E89" s="2589"/>
      <c r="F89" s="2589"/>
      <c r="G89" s="2589"/>
      <c r="H89" s="2589"/>
      <c r="I89" s="2589"/>
      <c r="J89" s="2589"/>
      <c r="K89" s="2589"/>
      <c r="L89" s="2589"/>
      <c r="M89" s="2589"/>
      <c r="N89" s="2589"/>
      <c r="O89" s="2589"/>
      <c r="P89" s="2589"/>
    </row>
    <row r="90" spans="2:16">
      <c r="B90" s="2589"/>
      <c r="C90" s="2589"/>
      <c r="D90" s="2589"/>
      <c r="E90" s="2589"/>
      <c r="F90" s="2589"/>
      <c r="G90" s="2589"/>
      <c r="H90" s="2589"/>
      <c r="I90" s="2589"/>
      <c r="J90" s="2589"/>
      <c r="K90" s="2589"/>
      <c r="L90" s="2589"/>
      <c r="M90" s="2589"/>
      <c r="N90" s="2589"/>
      <c r="O90" s="2589"/>
      <c r="P90" s="2589"/>
    </row>
    <row r="91" spans="2:16" ht="18.75">
      <c r="B91" s="2588" t="s">
        <v>6557</v>
      </c>
      <c r="C91" s="2589"/>
      <c r="D91" s="2589"/>
      <c r="E91" s="2589"/>
      <c r="F91" s="2589"/>
      <c r="G91" s="2589"/>
      <c r="H91" s="2589"/>
      <c r="I91" s="2589"/>
      <c r="J91" s="2589"/>
      <c r="K91" s="2589"/>
      <c r="L91" s="2589"/>
      <c r="M91" s="2589"/>
      <c r="N91" s="2589"/>
      <c r="O91" s="2589"/>
      <c r="P91" s="2589"/>
    </row>
    <row r="92" spans="2:16">
      <c r="B92" s="2600" t="s">
        <v>1536</v>
      </c>
      <c r="C92" s="2601" t="s">
        <v>6558</v>
      </c>
      <c r="D92" s="2589"/>
      <c r="E92" s="2589"/>
      <c r="F92" s="2589"/>
      <c r="G92" s="2589"/>
      <c r="H92" s="2589"/>
      <c r="I92" s="2589"/>
      <c r="J92" s="2589"/>
      <c r="K92" s="2589"/>
      <c r="L92" s="2589"/>
      <c r="M92" s="2589"/>
      <c r="N92" s="2589"/>
      <c r="O92" s="2589"/>
      <c r="P92" s="2589"/>
    </row>
    <row r="93" spans="2:16">
      <c r="B93" s="2589"/>
      <c r="C93" s="2589"/>
      <c r="D93" s="2589"/>
      <c r="E93" s="2589"/>
      <c r="F93" s="2589"/>
      <c r="G93" s="2589"/>
      <c r="H93" s="2589"/>
      <c r="I93" s="2589"/>
      <c r="J93" s="2589"/>
      <c r="K93" s="2589"/>
      <c r="L93" s="2589"/>
      <c r="M93" s="2589"/>
      <c r="N93" s="2589"/>
      <c r="O93" s="2589"/>
      <c r="P93" s="2589"/>
    </row>
    <row r="94" spans="2:16" ht="18.75">
      <c r="B94" s="2588" t="s">
        <v>6559</v>
      </c>
      <c r="C94" s="2589"/>
      <c r="D94" s="2589"/>
      <c r="E94" s="2589"/>
      <c r="F94" s="2589"/>
      <c r="G94" s="2589"/>
      <c r="H94" s="2589"/>
      <c r="I94" s="2589"/>
      <c r="J94" s="2589"/>
      <c r="K94" s="2589"/>
      <c r="L94" s="2589"/>
      <c r="M94" s="2589"/>
      <c r="N94" s="2589"/>
      <c r="O94" s="2589"/>
      <c r="P94" s="2589"/>
    </row>
    <row r="95" spans="2:16">
      <c r="B95" s="2600" t="s">
        <v>1536</v>
      </c>
      <c r="C95" s="2601" t="s">
        <v>6560</v>
      </c>
      <c r="D95" s="2589"/>
      <c r="E95" s="2589"/>
      <c r="F95" s="2589"/>
      <c r="G95" s="2589"/>
      <c r="H95" s="2589"/>
      <c r="I95" s="2589"/>
      <c r="J95" s="2589"/>
      <c r="K95" s="2589"/>
      <c r="L95" s="2589"/>
      <c r="M95" s="2589"/>
      <c r="N95" s="2589"/>
      <c r="O95" s="2589"/>
      <c r="P95" s="2589"/>
    </row>
    <row r="96" spans="2:16">
      <c r="B96" s="2589"/>
      <c r="C96" s="2589"/>
      <c r="D96" s="2589"/>
      <c r="E96" s="2589"/>
      <c r="F96" s="2589"/>
      <c r="G96" s="2589"/>
      <c r="H96" s="2589"/>
      <c r="I96" s="2589"/>
      <c r="J96" s="2589"/>
      <c r="K96" s="2589"/>
      <c r="L96" s="2589"/>
      <c r="M96" s="2589"/>
      <c r="N96" s="2589"/>
      <c r="O96" s="2589"/>
      <c r="P96" s="2589"/>
    </row>
    <row r="97" spans="1:16" ht="18.75">
      <c r="B97" s="2588" t="s">
        <v>6561</v>
      </c>
      <c r="C97" s="2589"/>
      <c r="D97" s="2589"/>
      <c r="E97" s="2589"/>
      <c r="F97" s="2589"/>
      <c r="G97" s="2589"/>
      <c r="H97" s="2589"/>
      <c r="I97" s="2589"/>
      <c r="J97" s="2589"/>
      <c r="K97" s="2589"/>
      <c r="L97" s="2589"/>
      <c r="M97" s="2589"/>
      <c r="N97" s="2601"/>
      <c r="O97" s="2589"/>
      <c r="P97" s="2589"/>
    </row>
    <row r="98" spans="1:16">
      <c r="B98" s="2600" t="s">
        <v>1536</v>
      </c>
      <c r="C98" s="2601" t="s">
        <v>6562</v>
      </c>
      <c r="D98" s="2589"/>
      <c r="E98" s="2589"/>
      <c r="F98" s="2589"/>
      <c r="G98" s="2589"/>
      <c r="H98" s="2589"/>
      <c r="I98" s="2589"/>
      <c r="J98" s="2589"/>
      <c r="K98" s="2589"/>
      <c r="L98" s="2589"/>
      <c r="M98" s="2589"/>
      <c r="N98" s="2601"/>
      <c r="O98" s="2589"/>
      <c r="P98" s="2589"/>
    </row>
    <row r="99" spans="1:16">
      <c r="B99" s="2589"/>
      <c r="C99" s="2589"/>
      <c r="D99" s="2589"/>
      <c r="E99" s="2589"/>
      <c r="F99" s="2589"/>
      <c r="G99" s="2589"/>
      <c r="H99" s="2589"/>
      <c r="I99" s="2589"/>
      <c r="J99" s="2589"/>
      <c r="K99" s="2589"/>
      <c r="L99" s="2589"/>
      <c r="M99" s="2589"/>
      <c r="N99" s="2601"/>
      <c r="O99" s="2589"/>
      <c r="P99" s="2589"/>
    </row>
    <row r="100" spans="1:16" ht="18.75">
      <c r="B100" s="2588" t="s">
        <v>6557</v>
      </c>
      <c r="C100" s="2601"/>
      <c r="D100" s="2589"/>
      <c r="E100" s="2589"/>
      <c r="F100" s="2589"/>
      <c r="G100" s="2589"/>
      <c r="H100" s="2589"/>
      <c r="I100" s="2589"/>
      <c r="J100" s="2589"/>
      <c r="K100" s="2589"/>
      <c r="L100" s="2589"/>
      <c r="M100" s="2606"/>
      <c r="N100" s="2607"/>
      <c r="O100" s="2589"/>
      <c r="P100" s="2589"/>
    </row>
    <row r="101" spans="1:16">
      <c r="B101" s="2600" t="s">
        <v>1536</v>
      </c>
      <c r="C101" s="2601" t="s">
        <v>6558</v>
      </c>
      <c r="D101" s="2589"/>
      <c r="E101" s="2589"/>
      <c r="F101" s="2589"/>
      <c r="G101" s="2589"/>
      <c r="H101" s="2589"/>
      <c r="I101" s="2589"/>
      <c r="J101" s="2589"/>
      <c r="K101" s="2589"/>
      <c r="L101" s="2589"/>
      <c r="M101" s="2606"/>
      <c r="N101" s="2606"/>
      <c r="O101" s="2606"/>
      <c r="P101" s="2606"/>
    </row>
    <row r="102" spans="1:16">
      <c r="B102" s="2589"/>
      <c r="C102" s="2589"/>
      <c r="D102" s="2589"/>
      <c r="E102" s="2589"/>
      <c r="F102" s="2589"/>
      <c r="G102" s="2589"/>
      <c r="H102" s="2589"/>
      <c r="I102" s="2589"/>
      <c r="J102" s="2589"/>
      <c r="K102" s="2589"/>
      <c r="L102" s="2589"/>
      <c r="M102" s="2589"/>
      <c r="N102" s="2601"/>
      <c r="O102" s="2589"/>
      <c r="P102" s="2589"/>
    </row>
    <row r="103" spans="1:16" ht="18.75">
      <c r="B103" s="2600" t="s">
        <v>1536</v>
      </c>
      <c r="C103" s="2605" t="s">
        <v>1534</v>
      </c>
      <c r="D103" s="2589"/>
      <c r="E103" s="2589"/>
      <c r="F103" s="2589"/>
      <c r="G103" s="2589"/>
      <c r="H103" s="2589"/>
      <c r="I103" s="2589"/>
      <c r="J103" s="2589"/>
      <c r="K103" s="2589"/>
      <c r="L103" s="2589"/>
      <c r="M103" s="2589"/>
      <c r="N103" s="2589"/>
      <c r="O103" s="2589"/>
      <c r="P103" s="2589"/>
    </row>
    <row r="104" spans="1:16">
      <c r="B104" s="2589"/>
      <c r="C104" s="2589"/>
      <c r="D104" s="2589"/>
      <c r="E104" s="2589"/>
      <c r="F104" s="2589"/>
      <c r="G104" s="2589"/>
      <c r="H104" s="2589"/>
      <c r="I104" s="2589"/>
      <c r="J104" s="2589"/>
      <c r="K104" s="2589"/>
      <c r="L104" s="2589"/>
      <c r="M104" s="2589"/>
      <c r="N104" s="2601"/>
      <c r="O104" s="2589"/>
      <c r="P104" s="2589"/>
    </row>
    <row r="105" spans="1:16" ht="18.75">
      <c r="B105" s="2600" t="s">
        <v>1536</v>
      </c>
      <c r="C105" s="2605" t="s">
        <v>6563</v>
      </c>
      <c r="D105" s="2589"/>
      <c r="E105" s="2589"/>
      <c r="F105" s="2589"/>
      <c r="G105" s="2589"/>
      <c r="H105" s="2589"/>
      <c r="I105" s="2589"/>
      <c r="J105" s="2589"/>
      <c r="K105" s="2589"/>
      <c r="L105" s="2589"/>
      <c r="M105" s="2589"/>
      <c r="N105" s="2589"/>
      <c r="O105" s="2589"/>
      <c r="P105" s="2589"/>
    </row>
    <row r="106" spans="1:16">
      <c r="B106" s="2589"/>
      <c r="C106" s="2589"/>
      <c r="D106" s="2589"/>
      <c r="E106" s="2589"/>
      <c r="F106" s="2589"/>
      <c r="G106" s="2589"/>
      <c r="H106" s="2589"/>
      <c r="I106" s="2589"/>
      <c r="J106" s="2589"/>
      <c r="K106" s="2589"/>
      <c r="L106" s="2589"/>
      <c r="M106" s="2589"/>
      <c r="N106" s="2589"/>
      <c r="O106" s="2589"/>
      <c r="P106" s="2589"/>
    </row>
    <row r="107" spans="1:16" s="88" customFormat="1" ht="21.75" customHeight="1">
      <c r="A107" s="2593"/>
      <c r="B107" s="2600" t="s">
        <v>1536</v>
      </c>
      <c r="C107" s="2605" t="s">
        <v>1542</v>
      </c>
      <c r="E107" s="931"/>
      <c r="F107" s="931"/>
      <c r="G107" s="931"/>
      <c r="H107" s="931"/>
      <c r="I107" s="931"/>
      <c r="J107" s="1081"/>
      <c r="K107" s="1080"/>
      <c r="L107" s="1080"/>
      <c r="M107" s="1080"/>
      <c r="N107" s="2606"/>
      <c r="O107" s="2606"/>
      <c r="P107" s="2606"/>
    </row>
    <row r="108" spans="1:16">
      <c r="B108" s="2589"/>
      <c r="C108" s="2589"/>
      <c r="D108" s="2589"/>
      <c r="E108" s="2589"/>
      <c r="F108" s="2589"/>
      <c r="G108" s="2589"/>
      <c r="H108" s="2589"/>
      <c r="I108" s="2589"/>
      <c r="J108" s="2589"/>
      <c r="K108" s="2589"/>
      <c r="L108" s="2589"/>
      <c r="M108" s="2606"/>
      <c r="N108" s="2607"/>
      <c r="O108" s="2589"/>
      <c r="P108" s="2589"/>
    </row>
    <row r="109" spans="1:16" ht="18.75">
      <c r="B109" s="2588" t="s">
        <v>6564</v>
      </c>
      <c r="C109" s="2589"/>
      <c r="D109" s="2589"/>
      <c r="E109" s="2589"/>
      <c r="F109" s="2589"/>
      <c r="G109" s="2589"/>
      <c r="H109" s="2589"/>
      <c r="I109" s="2589"/>
      <c r="J109" s="2589"/>
      <c r="K109" s="2589"/>
      <c r="L109" s="2589"/>
      <c r="M109" s="2606"/>
      <c r="N109" s="2606"/>
      <c r="O109" s="2606"/>
      <c r="P109" s="2606"/>
    </row>
    <row r="110" spans="1:16">
      <c r="B110" s="2600" t="s">
        <v>1536</v>
      </c>
      <c r="C110" s="2601" t="s">
        <v>6565</v>
      </c>
      <c r="D110" s="2589"/>
      <c r="E110" s="2589"/>
      <c r="F110" s="2589"/>
      <c r="G110" s="2589"/>
      <c r="H110" s="2589"/>
      <c r="I110" s="2589"/>
      <c r="J110" s="2589"/>
      <c r="K110" s="2589"/>
      <c r="L110" s="2589"/>
      <c r="M110" s="2606"/>
      <c r="N110" s="2606"/>
      <c r="O110" s="2606"/>
      <c r="P110" s="2606"/>
    </row>
    <row r="111" spans="1:16">
      <c r="B111" s="2589"/>
      <c r="C111" s="2589"/>
      <c r="D111" s="2589"/>
      <c r="E111" s="2589"/>
      <c r="F111" s="2589"/>
      <c r="G111" s="2589"/>
      <c r="H111" s="2589"/>
      <c r="I111" s="2589"/>
      <c r="J111" s="2589"/>
      <c r="K111" s="2589"/>
      <c r="L111" s="2589"/>
      <c r="M111" s="2606"/>
      <c r="N111" s="2606"/>
      <c r="O111" s="2606"/>
      <c r="P111" s="2606"/>
    </row>
    <row r="112" spans="1:16">
      <c r="A112" s="2604"/>
      <c r="B112" s="2604"/>
      <c r="C112" s="2604"/>
      <c r="D112" s="2604"/>
      <c r="E112" s="2604"/>
      <c r="F112" s="2604"/>
      <c r="G112" s="2604"/>
      <c r="H112" s="2604"/>
      <c r="I112" s="2604"/>
      <c r="J112" s="2604"/>
      <c r="K112" s="2604"/>
      <c r="L112" s="2604"/>
      <c r="M112" s="2608"/>
      <c r="N112" s="2608"/>
      <c r="O112" s="2608"/>
      <c r="P112" s="2608"/>
    </row>
    <row r="113" spans="1:16">
      <c r="B113" s="2589"/>
      <c r="C113" s="2589"/>
      <c r="D113" s="2589"/>
      <c r="E113" s="2589"/>
      <c r="F113" s="2589"/>
      <c r="G113" s="2589"/>
      <c r="H113" s="2589"/>
      <c r="I113" s="2589"/>
      <c r="J113" s="2589"/>
      <c r="K113" s="2589"/>
      <c r="L113" s="2589"/>
      <c r="M113" s="2606"/>
      <c r="N113" s="2606"/>
      <c r="O113" s="2606"/>
      <c r="P113" s="2606"/>
    </row>
    <row r="114" spans="1:16" ht="18.75">
      <c r="B114" s="2588" t="s">
        <v>6566</v>
      </c>
      <c r="C114" s="2589"/>
      <c r="D114" s="2589"/>
      <c r="E114" s="2589"/>
      <c r="F114" s="2589"/>
      <c r="G114" s="2589"/>
      <c r="H114" s="2589"/>
      <c r="I114" s="2589"/>
      <c r="J114" s="2589"/>
      <c r="K114" s="2589"/>
      <c r="L114" s="2589"/>
      <c r="M114" s="2589"/>
      <c r="N114" s="2589"/>
      <c r="O114" s="2589"/>
      <c r="P114" s="2589"/>
    </row>
    <row r="115" spans="1:16">
      <c r="B115" s="2600" t="s">
        <v>1536</v>
      </c>
      <c r="C115" s="2601" t="s">
        <v>6567</v>
      </c>
      <c r="D115" s="2589"/>
      <c r="E115" s="2589"/>
      <c r="F115" s="2589"/>
      <c r="G115" s="2589"/>
      <c r="H115" s="2589"/>
      <c r="I115" s="2589"/>
      <c r="J115" s="2589"/>
      <c r="K115" s="2589"/>
      <c r="L115" s="2589"/>
      <c r="M115" s="2589"/>
      <c r="N115" s="2589"/>
      <c r="O115" s="2589"/>
      <c r="P115" s="2589"/>
    </row>
    <row r="116" spans="1:16">
      <c r="B116" s="2589"/>
      <c r="C116" s="2589"/>
      <c r="D116" s="2589"/>
      <c r="E116" s="2589"/>
      <c r="F116" s="2589"/>
      <c r="G116" s="2589"/>
      <c r="H116" s="2589"/>
      <c r="I116" s="2589"/>
      <c r="J116" s="2589"/>
      <c r="K116" s="2589"/>
      <c r="L116" s="2589"/>
      <c r="M116" s="2606"/>
      <c r="N116" s="2606"/>
      <c r="O116" s="2606"/>
      <c r="P116" s="2606"/>
    </row>
    <row r="117" spans="1:16" ht="18.75">
      <c r="B117" s="2588" t="s">
        <v>6568</v>
      </c>
      <c r="C117" s="2589"/>
      <c r="D117" s="2589"/>
      <c r="E117" s="2589"/>
      <c r="F117" s="2589"/>
      <c r="G117" s="2589"/>
      <c r="H117" s="2589"/>
      <c r="I117" s="2589"/>
      <c r="J117" s="2589"/>
      <c r="K117" s="2589"/>
      <c r="L117" s="2589"/>
      <c r="M117" s="2606"/>
      <c r="N117" s="2606"/>
      <c r="O117" s="2606"/>
      <c r="P117" s="2606"/>
    </row>
    <row r="118" spans="1:16">
      <c r="B118" s="2600" t="s">
        <v>1536</v>
      </c>
      <c r="C118" s="2601" t="s">
        <v>6569</v>
      </c>
      <c r="D118" s="2589"/>
      <c r="E118" s="2589"/>
      <c r="F118" s="2589"/>
      <c r="G118" s="2589"/>
      <c r="H118" s="2589"/>
      <c r="I118" s="2589"/>
      <c r="J118" s="2589"/>
      <c r="K118" s="2589"/>
      <c r="L118" s="2589"/>
      <c r="M118" s="2606"/>
      <c r="N118" s="2606"/>
      <c r="O118" s="2606"/>
      <c r="P118" s="2606"/>
    </row>
    <row r="119" spans="1:16">
      <c r="A119" s="2601"/>
      <c r="B119" s="2601"/>
      <c r="C119" s="2601"/>
      <c r="D119" s="2589"/>
      <c r="E119" s="2589"/>
      <c r="F119" s="2589"/>
      <c r="G119" s="2589"/>
      <c r="H119" s="2589"/>
      <c r="I119" s="2589"/>
      <c r="J119" s="2589"/>
      <c r="K119" s="2589"/>
      <c r="L119" s="2589"/>
      <c r="M119" s="2606"/>
      <c r="N119" s="2606"/>
      <c r="O119" s="2606"/>
      <c r="P119" s="2606"/>
    </row>
    <row r="120" spans="1:16" ht="18.75">
      <c r="B120" s="2588" t="s">
        <v>1541</v>
      </c>
      <c r="C120" s="2601"/>
      <c r="D120" s="2589"/>
      <c r="E120" s="2589"/>
      <c r="F120" s="2589"/>
      <c r="G120" s="2589"/>
      <c r="H120" s="2589"/>
      <c r="I120" s="2589"/>
      <c r="J120" s="2589"/>
      <c r="K120" s="2589"/>
      <c r="L120" s="2589"/>
      <c r="M120" s="2606"/>
      <c r="N120" s="2606"/>
      <c r="O120" s="2606"/>
      <c r="P120" s="2606"/>
    </row>
    <row r="121" spans="1:16">
      <c r="B121" s="2600" t="s">
        <v>1536</v>
      </c>
      <c r="C121" s="2601" t="s">
        <v>1540</v>
      </c>
      <c r="D121" s="2589"/>
      <c r="E121" s="2589"/>
      <c r="F121" s="2589"/>
      <c r="G121" s="2589"/>
      <c r="H121" s="2589"/>
      <c r="I121" s="2589"/>
      <c r="J121" s="2589"/>
      <c r="K121" s="2589"/>
      <c r="L121" s="2589"/>
      <c r="M121" s="2606"/>
      <c r="N121" s="2606"/>
      <c r="O121" s="2606"/>
      <c r="P121" s="2606"/>
    </row>
    <row r="122" spans="1:16" ht="18">
      <c r="A122" s="2601"/>
      <c r="B122" s="2601"/>
      <c r="C122" s="2609"/>
      <c r="D122" s="2589"/>
      <c r="E122" s="2589"/>
      <c r="F122" s="2589"/>
      <c r="G122" s="2589"/>
      <c r="H122" s="2589"/>
      <c r="I122" s="2589"/>
      <c r="J122" s="2589"/>
      <c r="K122" s="2589"/>
      <c r="L122" s="2589"/>
      <c r="M122" s="2606"/>
      <c r="N122" s="2606"/>
      <c r="O122" s="2606"/>
      <c r="P122" s="2606"/>
    </row>
    <row r="123" spans="1:16" ht="23.25">
      <c r="B123" s="2600" t="s">
        <v>1536</v>
      </c>
      <c r="C123" s="2605" t="s">
        <v>6570</v>
      </c>
      <c r="D123" s="2589"/>
      <c r="E123" s="2589"/>
      <c r="F123" s="931"/>
      <c r="G123" s="2589"/>
      <c r="H123" s="2589"/>
      <c r="I123" s="2589"/>
      <c r="J123" s="2589"/>
      <c r="K123" s="2589"/>
      <c r="L123" s="2589"/>
      <c r="M123" s="2606"/>
      <c r="N123" s="2606"/>
      <c r="O123" s="2606"/>
      <c r="P123" s="2606"/>
    </row>
    <row r="124" spans="1:16" ht="18">
      <c r="B124" s="2589"/>
      <c r="C124" s="2609"/>
      <c r="D124" s="2589"/>
      <c r="E124" s="2589"/>
      <c r="F124" s="2589"/>
      <c r="G124" s="2589"/>
      <c r="H124" s="2589"/>
      <c r="I124" s="2589"/>
      <c r="J124" s="2589"/>
      <c r="K124" s="2589"/>
      <c r="L124" s="2589"/>
      <c r="M124" s="2606"/>
      <c r="N124" s="2606"/>
      <c r="O124" s="2606"/>
      <c r="P124" s="2606"/>
    </row>
    <row r="125" spans="1:16" ht="23.25">
      <c r="B125" s="2600" t="s">
        <v>1536</v>
      </c>
      <c r="C125" s="2605" t="s">
        <v>6571</v>
      </c>
      <c r="F125" s="931"/>
      <c r="G125" s="2589"/>
      <c r="H125" s="2589"/>
      <c r="I125" s="2589"/>
      <c r="J125" s="2589"/>
      <c r="K125" s="2589"/>
      <c r="L125" s="2589"/>
      <c r="M125" s="2606"/>
      <c r="N125" s="2606"/>
      <c r="O125" s="2606"/>
      <c r="P125" s="2606"/>
    </row>
    <row r="126" spans="1:16">
      <c r="B126" s="2589"/>
      <c r="C126" s="2601"/>
      <c r="D126" s="2589"/>
      <c r="E126" s="2589"/>
      <c r="F126" s="2589"/>
      <c r="G126" s="2589"/>
      <c r="H126" s="2589"/>
      <c r="I126" s="2589"/>
      <c r="J126" s="2589"/>
      <c r="K126" s="2589"/>
      <c r="L126" s="2589"/>
      <c r="M126" s="2606"/>
      <c r="N126" s="2606"/>
      <c r="O126" s="2606"/>
      <c r="P126" s="2606"/>
    </row>
    <row r="127" spans="1:16" ht="18.75">
      <c r="B127" s="2588" t="s">
        <v>6572</v>
      </c>
      <c r="C127" s="2601"/>
      <c r="D127" s="2589"/>
      <c r="E127" s="2589"/>
      <c r="F127" s="2589"/>
      <c r="G127" s="2589"/>
      <c r="H127" s="2589"/>
      <c r="I127" s="2589"/>
      <c r="J127" s="2589"/>
      <c r="K127" s="2589"/>
      <c r="L127" s="2589"/>
      <c r="M127" s="2589"/>
      <c r="N127" s="2589"/>
      <c r="O127" s="2589"/>
      <c r="P127" s="2589"/>
    </row>
    <row r="128" spans="1:16">
      <c r="B128" s="2600" t="s">
        <v>1536</v>
      </c>
      <c r="C128" s="2601" t="s">
        <v>6573</v>
      </c>
      <c r="D128" s="2589"/>
      <c r="E128" s="2589"/>
      <c r="F128" s="2589"/>
      <c r="G128" s="2589"/>
      <c r="H128" s="2589"/>
      <c r="I128" s="2589"/>
      <c r="J128" s="2589"/>
      <c r="K128" s="2589"/>
      <c r="L128" s="2589"/>
      <c r="M128" s="2589"/>
      <c r="N128" s="2589"/>
      <c r="O128" s="2589"/>
      <c r="P128" s="2589"/>
    </row>
    <row r="129" spans="2:16">
      <c r="B129" s="2589"/>
      <c r="C129" s="2601"/>
      <c r="D129" s="2589"/>
      <c r="E129" s="2589"/>
      <c r="F129" s="2589"/>
      <c r="G129" s="2589"/>
      <c r="H129" s="2589"/>
      <c r="I129" s="2589"/>
      <c r="J129" s="2589"/>
      <c r="K129" s="2589"/>
      <c r="L129" s="2589"/>
      <c r="M129" s="2589"/>
      <c r="N129" s="2589"/>
      <c r="O129" s="2589"/>
      <c r="P129" s="2589"/>
    </row>
    <row r="130" spans="2:16" ht="18.75">
      <c r="B130" s="2588" t="s">
        <v>6574</v>
      </c>
      <c r="C130" s="2589"/>
      <c r="D130" s="2589"/>
      <c r="E130" s="2589"/>
      <c r="F130" s="2589"/>
      <c r="G130" s="2589"/>
      <c r="H130" s="2589"/>
      <c r="I130" s="2589"/>
      <c r="J130" s="2589"/>
      <c r="K130" s="2589"/>
      <c r="L130" s="2589"/>
      <c r="M130" s="2589"/>
      <c r="N130" s="2589"/>
      <c r="O130" s="2589"/>
      <c r="P130" s="2589"/>
    </row>
    <row r="131" spans="2:16">
      <c r="B131" s="2600" t="s">
        <v>1536</v>
      </c>
      <c r="C131" s="2601" t="s">
        <v>6575</v>
      </c>
      <c r="D131" s="2589"/>
      <c r="E131" s="2589"/>
      <c r="F131" s="2589"/>
      <c r="G131" s="2589"/>
      <c r="H131" s="2589"/>
      <c r="I131" s="2589"/>
      <c r="J131" s="2589"/>
      <c r="K131" s="2589"/>
      <c r="L131" s="2589"/>
      <c r="M131" s="2589"/>
      <c r="N131" s="2589"/>
      <c r="O131" s="2589"/>
      <c r="P131" s="2589"/>
    </row>
    <row r="132" spans="2:16">
      <c r="B132" s="2589"/>
      <c r="C132" s="2601"/>
      <c r="D132" s="2589"/>
      <c r="E132" s="2589"/>
      <c r="F132" s="2589"/>
      <c r="G132" s="2589"/>
      <c r="H132" s="2589"/>
      <c r="I132" s="2589"/>
      <c r="J132" s="2589"/>
      <c r="K132" s="2589"/>
      <c r="L132" s="2589"/>
      <c r="M132" s="2589"/>
      <c r="N132" s="2589"/>
      <c r="O132" s="2589"/>
      <c r="P132" s="2589"/>
    </row>
    <row r="133" spans="2:16" ht="18.75">
      <c r="B133" s="2588" t="s">
        <v>6576</v>
      </c>
      <c r="C133" s="2589"/>
      <c r="D133" s="2589"/>
      <c r="E133" s="2589"/>
      <c r="F133" s="2589"/>
      <c r="G133" s="2589"/>
      <c r="H133" s="2589"/>
      <c r="I133" s="2589"/>
      <c r="J133" s="2589"/>
      <c r="K133" s="2589"/>
      <c r="L133" s="2589"/>
      <c r="M133" s="2589"/>
      <c r="N133" s="2589"/>
      <c r="O133" s="2589"/>
      <c r="P133" s="2589"/>
    </row>
    <row r="134" spans="2:16">
      <c r="B134" s="2600" t="s">
        <v>1536</v>
      </c>
      <c r="C134" s="2601" t="s">
        <v>6577</v>
      </c>
      <c r="D134" s="2589"/>
      <c r="E134" s="2589"/>
      <c r="F134" s="2589"/>
      <c r="G134" s="2589"/>
      <c r="H134" s="2589"/>
      <c r="I134" s="2589"/>
      <c r="J134" s="2589"/>
      <c r="K134" s="2589"/>
      <c r="L134" s="2589"/>
      <c r="M134" s="2589"/>
      <c r="N134" s="2589"/>
      <c r="O134" s="2589"/>
      <c r="P134" s="2589"/>
    </row>
    <row r="135" spans="2:16">
      <c r="B135" s="2589"/>
      <c r="C135" s="2589"/>
      <c r="D135" s="2589"/>
      <c r="E135" s="2589"/>
      <c r="F135" s="2589"/>
      <c r="G135" s="2589"/>
      <c r="H135" s="2589"/>
      <c r="I135" s="2589"/>
      <c r="J135" s="2589"/>
      <c r="K135" s="2589"/>
      <c r="L135" s="2589"/>
      <c r="M135" s="2589"/>
      <c r="N135" s="2589"/>
      <c r="O135" s="2589"/>
      <c r="P135" s="2589"/>
    </row>
    <row r="136" spans="2:16" ht="18.75">
      <c r="B136" s="2588" t="s">
        <v>6578</v>
      </c>
      <c r="C136" s="2589"/>
      <c r="D136" s="2589"/>
      <c r="E136" s="2589"/>
      <c r="F136" s="2589"/>
      <c r="G136" s="2589"/>
      <c r="H136" s="2589"/>
      <c r="I136" s="2589"/>
      <c r="J136" s="2589"/>
      <c r="K136" s="2589"/>
      <c r="L136" s="2589"/>
      <c r="M136" s="2589"/>
      <c r="N136" s="2589"/>
      <c r="O136" s="2589"/>
      <c r="P136" s="2589"/>
    </row>
    <row r="137" spans="2:16">
      <c r="B137" s="2600" t="s">
        <v>1536</v>
      </c>
      <c r="C137" s="2601" t="s">
        <v>6579</v>
      </c>
      <c r="D137" s="2589"/>
      <c r="E137" s="2589"/>
      <c r="F137" s="2589"/>
      <c r="G137" s="2589"/>
      <c r="H137" s="2589"/>
      <c r="I137" s="2589"/>
      <c r="J137" s="2589"/>
      <c r="K137" s="2589"/>
      <c r="L137" s="2589"/>
      <c r="M137" s="2589"/>
      <c r="N137" s="2589"/>
      <c r="O137" s="2589"/>
      <c r="P137" s="2589"/>
    </row>
    <row r="138" spans="2:16">
      <c r="B138" s="2589"/>
      <c r="C138" s="2589"/>
      <c r="D138" s="2589"/>
      <c r="E138" s="2589"/>
      <c r="F138" s="2589"/>
      <c r="G138" s="2589"/>
      <c r="H138" s="2589"/>
      <c r="I138" s="2589"/>
      <c r="J138" s="2589"/>
      <c r="K138" s="2589"/>
      <c r="L138" s="2589"/>
      <c r="M138" s="2589"/>
      <c r="N138" s="2589"/>
      <c r="O138" s="2589"/>
      <c r="P138" s="2589"/>
    </row>
    <row r="139" spans="2:16" ht="18.75">
      <c r="B139" s="2588" t="s">
        <v>6580</v>
      </c>
      <c r="C139" s="2589"/>
      <c r="D139" s="2589"/>
      <c r="E139" s="2589"/>
      <c r="F139" s="2589"/>
      <c r="G139" s="2589"/>
      <c r="H139" s="2589"/>
      <c r="I139" s="2589"/>
      <c r="J139" s="2589"/>
      <c r="K139" s="2589"/>
      <c r="L139" s="2589"/>
      <c r="M139" s="2589"/>
      <c r="N139" s="2589"/>
      <c r="O139" s="2589"/>
      <c r="P139" s="2589"/>
    </row>
    <row r="140" spans="2:16">
      <c r="B140" s="2600" t="s">
        <v>1536</v>
      </c>
      <c r="C140" s="2601" t="s">
        <v>6581</v>
      </c>
      <c r="D140" s="2589"/>
      <c r="E140" s="2589"/>
      <c r="F140" s="2589"/>
      <c r="G140" s="2589"/>
      <c r="H140" s="2589"/>
      <c r="I140" s="2589"/>
      <c r="J140" s="2589"/>
      <c r="K140" s="2589"/>
      <c r="L140" s="2589"/>
      <c r="M140" s="2589"/>
      <c r="N140" s="2589"/>
      <c r="O140" s="2589"/>
      <c r="P140" s="2589"/>
    </row>
    <row r="141" spans="2:16">
      <c r="B141" s="2589"/>
      <c r="C141" s="2589"/>
      <c r="D141" s="2589"/>
      <c r="E141" s="2589"/>
      <c r="F141" s="2589"/>
      <c r="G141" s="2589"/>
      <c r="H141" s="2589"/>
      <c r="I141" s="2589"/>
      <c r="J141" s="2589"/>
      <c r="K141" s="2589"/>
      <c r="L141" s="2589"/>
      <c r="M141" s="2589"/>
      <c r="N141" s="2589"/>
      <c r="O141" s="2589"/>
      <c r="P141" s="2589"/>
    </row>
    <row r="142" spans="2:16" ht="18.75">
      <c r="B142" s="2588" t="s">
        <v>6582</v>
      </c>
      <c r="C142" s="2589"/>
      <c r="D142" s="2589"/>
      <c r="E142" s="2589"/>
      <c r="F142" s="2589"/>
      <c r="G142" s="2589"/>
      <c r="H142" s="2589"/>
      <c r="I142" s="2589"/>
      <c r="J142" s="2589"/>
      <c r="K142" s="2589"/>
      <c r="L142" s="2589"/>
      <c r="M142" s="2589"/>
      <c r="N142" s="2589"/>
      <c r="O142" s="2589"/>
      <c r="P142" s="2589"/>
    </row>
    <row r="143" spans="2:16">
      <c r="B143" s="2600" t="s">
        <v>1536</v>
      </c>
      <c r="C143" s="2601" t="s">
        <v>6583</v>
      </c>
      <c r="D143" s="2589"/>
      <c r="E143" s="2589"/>
      <c r="F143" s="2589"/>
      <c r="G143" s="2589"/>
      <c r="H143" s="2589"/>
      <c r="I143" s="2589"/>
      <c r="J143" s="2589"/>
      <c r="K143" s="2589"/>
      <c r="L143" s="2589"/>
      <c r="M143" s="2589"/>
      <c r="N143" s="2589"/>
      <c r="O143" s="2589"/>
      <c r="P143" s="2589"/>
    </row>
    <row r="144" spans="2:16">
      <c r="B144" s="2589"/>
      <c r="C144" s="2589"/>
      <c r="D144" s="2589"/>
      <c r="E144" s="2589"/>
      <c r="F144" s="2589"/>
      <c r="G144" s="2589"/>
      <c r="H144" s="2589"/>
      <c r="I144" s="2589"/>
      <c r="J144" s="2589"/>
      <c r="K144" s="2589"/>
      <c r="L144" s="2589"/>
      <c r="M144" s="2589"/>
      <c r="N144" s="2589"/>
      <c r="O144" s="2589"/>
      <c r="P144" s="2589"/>
    </row>
    <row r="145" spans="2:16" ht="18.75">
      <c r="B145" s="2588" t="s">
        <v>6584</v>
      </c>
      <c r="C145" s="2589"/>
      <c r="D145" s="2589"/>
      <c r="E145" s="2589"/>
      <c r="F145" s="2589"/>
      <c r="G145" s="2589"/>
      <c r="H145" s="2589"/>
      <c r="I145" s="2589"/>
      <c r="J145" s="2589"/>
      <c r="K145" s="2589"/>
      <c r="L145" s="2589"/>
      <c r="M145" s="2589"/>
      <c r="N145" s="2589"/>
      <c r="O145" s="2589"/>
      <c r="P145" s="2589"/>
    </row>
    <row r="146" spans="2:16">
      <c r="B146" s="2600" t="s">
        <v>1536</v>
      </c>
      <c r="C146" s="2601" t="s">
        <v>6585</v>
      </c>
      <c r="D146" s="2589"/>
      <c r="E146" s="2589"/>
      <c r="F146" s="2589"/>
      <c r="G146" s="2589"/>
      <c r="H146" s="2589"/>
      <c r="I146" s="2589"/>
      <c r="J146" s="2589"/>
      <c r="K146" s="2589"/>
      <c r="L146" s="2589"/>
      <c r="M146" s="2589"/>
      <c r="N146" s="2589"/>
      <c r="O146" s="2589"/>
      <c r="P146" s="2589"/>
    </row>
    <row r="147" spans="2:16">
      <c r="B147" s="2589"/>
      <c r="C147" s="2589"/>
      <c r="D147" s="2589"/>
      <c r="E147" s="2589"/>
      <c r="F147" s="2589"/>
      <c r="G147" s="2589"/>
      <c r="H147" s="2589"/>
      <c r="I147" s="2589"/>
      <c r="J147" s="2589"/>
      <c r="K147" s="2589"/>
      <c r="L147" s="2589"/>
      <c r="M147" s="2589"/>
      <c r="N147" s="2589"/>
      <c r="O147" s="2589"/>
      <c r="P147" s="2589"/>
    </row>
    <row r="148" spans="2:16" ht="18.75">
      <c r="B148" s="2588" t="s">
        <v>6586</v>
      </c>
      <c r="C148" s="2589"/>
      <c r="D148" s="2589"/>
      <c r="E148" s="2589"/>
      <c r="F148" s="2589"/>
      <c r="G148" s="2589"/>
      <c r="H148" s="2589"/>
      <c r="I148" s="2589"/>
      <c r="J148" s="2589"/>
      <c r="K148" s="2589"/>
      <c r="L148" s="2589"/>
      <c r="M148" s="2589"/>
      <c r="N148" s="2589"/>
      <c r="O148" s="2589"/>
      <c r="P148" s="2589"/>
    </row>
    <row r="149" spans="2:16">
      <c r="B149" s="2600" t="s">
        <v>1536</v>
      </c>
      <c r="C149" s="2601" t="s">
        <v>6587</v>
      </c>
      <c r="D149" s="2589"/>
      <c r="E149" s="2589"/>
      <c r="F149" s="2589"/>
      <c r="G149" s="2589"/>
      <c r="H149" s="2589"/>
      <c r="I149" s="2589"/>
      <c r="J149" s="2589"/>
      <c r="K149" s="2589"/>
      <c r="L149" s="2589"/>
      <c r="M149" s="2589"/>
      <c r="N149" s="2589"/>
      <c r="O149" s="2589"/>
      <c r="P149" s="2589"/>
    </row>
    <row r="150" spans="2:16">
      <c r="B150" s="2589"/>
      <c r="C150" s="2589"/>
      <c r="D150" s="2589"/>
      <c r="E150" s="2589"/>
      <c r="F150" s="2589"/>
      <c r="G150" s="2589"/>
      <c r="H150" s="2589"/>
      <c r="I150" s="2589"/>
      <c r="J150" s="2589"/>
      <c r="K150" s="2589"/>
      <c r="L150" s="2589"/>
      <c r="M150" s="2589"/>
      <c r="N150" s="2589"/>
      <c r="O150" s="2589"/>
      <c r="P150" s="2589"/>
    </row>
    <row r="151" spans="2:16" ht="18.75">
      <c r="B151" s="2588" t="s">
        <v>6588</v>
      </c>
      <c r="C151" s="2588"/>
      <c r="D151" s="2589"/>
      <c r="E151" s="2589"/>
      <c r="F151" s="2589"/>
      <c r="G151" s="2589"/>
      <c r="H151" s="2589"/>
      <c r="I151" s="2589"/>
      <c r="J151" s="2589"/>
      <c r="K151" s="2589"/>
      <c r="L151" s="2589"/>
      <c r="M151" s="2589"/>
      <c r="N151" s="2589"/>
      <c r="O151" s="2589"/>
      <c r="P151" s="2589"/>
    </row>
    <row r="152" spans="2:16">
      <c r="B152" s="2600" t="s">
        <v>1536</v>
      </c>
      <c r="C152" s="2601" t="s">
        <v>6589</v>
      </c>
      <c r="D152" s="2589"/>
      <c r="E152" s="2589"/>
      <c r="F152" s="2589"/>
      <c r="G152" s="2589"/>
      <c r="H152" s="2589"/>
      <c r="I152" s="2589"/>
      <c r="J152" s="2589"/>
      <c r="K152" s="2589"/>
      <c r="L152" s="2589"/>
      <c r="M152" s="2589"/>
      <c r="N152" s="2589"/>
      <c r="O152" s="2589"/>
      <c r="P152" s="2589"/>
    </row>
    <row r="153" spans="2:16">
      <c r="B153" s="2589"/>
      <c r="C153" s="2589"/>
      <c r="D153" s="2589"/>
      <c r="E153" s="2589"/>
      <c r="F153" s="2589"/>
      <c r="G153" s="2589"/>
      <c r="H153" s="2589"/>
      <c r="I153" s="2589"/>
      <c r="J153" s="2589"/>
      <c r="K153" s="2589"/>
      <c r="L153" s="2589"/>
      <c r="M153" s="2589"/>
      <c r="N153" s="2589"/>
      <c r="O153" s="2589"/>
      <c r="P153" s="2589"/>
    </row>
    <row r="154" spans="2:16" ht="18.75">
      <c r="B154" s="2588" t="s">
        <v>6590</v>
      </c>
      <c r="C154" s="2588"/>
      <c r="D154" s="2589"/>
      <c r="E154" s="2589"/>
      <c r="F154" s="2589"/>
      <c r="G154" s="2589"/>
      <c r="H154" s="2589"/>
      <c r="I154" s="2589"/>
      <c r="J154" s="2589"/>
      <c r="K154" s="2589"/>
      <c r="L154" s="2589"/>
      <c r="M154" s="2589"/>
      <c r="N154" s="2589"/>
      <c r="O154" s="2589"/>
      <c r="P154" s="2589"/>
    </row>
    <row r="155" spans="2:16">
      <c r="B155" s="2600" t="s">
        <v>1536</v>
      </c>
      <c r="C155" s="2601" t="s">
        <v>6591</v>
      </c>
      <c r="D155" s="2589"/>
      <c r="E155" s="2589"/>
      <c r="F155" s="2589"/>
      <c r="G155" s="2589"/>
      <c r="H155" s="2589"/>
      <c r="I155" s="2589"/>
      <c r="J155" s="2589"/>
      <c r="K155" s="2589"/>
      <c r="L155" s="2589"/>
      <c r="M155" s="2589"/>
      <c r="N155" s="2589"/>
      <c r="O155" s="2589"/>
      <c r="P155" s="2589"/>
    </row>
    <row r="156" spans="2:16">
      <c r="B156" s="2589"/>
      <c r="C156" s="2589"/>
      <c r="D156" s="2589"/>
      <c r="E156" s="2589"/>
      <c r="F156" s="2589"/>
      <c r="G156" s="2589"/>
      <c r="H156" s="2589"/>
      <c r="I156" s="2589"/>
      <c r="J156" s="2589"/>
      <c r="K156" s="2589"/>
      <c r="L156" s="2589"/>
      <c r="M156" s="2589"/>
      <c r="N156" s="2589"/>
      <c r="O156" s="2589"/>
      <c r="P156" s="2589"/>
    </row>
    <row r="157" spans="2:16" ht="18.75">
      <c r="B157" s="2588" t="s">
        <v>6592</v>
      </c>
      <c r="C157" s="2588"/>
      <c r="D157" s="2589"/>
      <c r="E157" s="2589"/>
      <c r="F157" s="2589"/>
      <c r="G157" s="2589"/>
      <c r="H157" s="2589"/>
      <c r="I157" s="2589"/>
      <c r="J157" s="2589"/>
      <c r="K157" s="2589"/>
      <c r="L157" s="2589"/>
      <c r="M157" s="2589"/>
      <c r="N157" s="2589"/>
      <c r="O157" s="2589"/>
      <c r="P157" s="2589"/>
    </row>
    <row r="158" spans="2:16">
      <c r="B158" s="2600" t="s">
        <v>1536</v>
      </c>
      <c r="C158" s="2601" t="s">
        <v>6593</v>
      </c>
      <c r="D158" s="2589"/>
      <c r="E158" s="2589"/>
      <c r="F158" s="2589"/>
      <c r="G158" s="2589"/>
      <c r="H158" s="2589"/>
      <c r="I158" s="2589"/>
      <c r="J158" s="2589"/>
      <c r="K158" s="2589"/>
      <c r="L158" s="2589"/>
      <c r="M158" s="2589"/>
      <c r="N158" s="2589"/>
      <c r="O158" s="2589"/>
      <c r="P158" s="2589"/>
    </row>
    <row r="159" spans="2:16">
      <c r="B159" s="2589"/>
      <c r="C159" s="2589"/>
      <c r="D159" s="2589"/>
      <c r="E159" s="2589"/>
      <c r="F159" s="2589"/>
      <c r="G159" s="2589"/>
      <c r="H159" s="2589"/>
      <c r="I159" s="2589"/>
      <c r="J159" s="2589"/>
      <c r="K159" s="2589"/>
      <c r="L159" s="2589"/>
      <c r="M159" s="2589"/>
      <c r="N159" s="2589"/>
      <c r="O159" s="2589"/>
      <c r="P159" s="2589"/>
    </row>
    <row r="160" spans="2:16" ht="18.75">
      <c r="B160" s="2588" t="s">
        <v>6594</v>
      </c>
      <c r="C160" s="2588"/>
      <c r="D160" s="2589"/>
      <c r="E160" s="2589"/>
      <c r="F160" s="2589"/>
      <c r="G160" s="2589"/>
      <c r="H160" s="2589"/>
      <c r="I160" s="2589"/>
      <c r="J160" s="2589"/>
      <c r="K160" s="2589"/>
      <c r="L160" s="2589"/>
      <c r="M160" s="2589"/>
      <c r="N160" s="2589"/>
      <c r="O160" s="2589"/>
      <c r="P160" s="2589"/>
    </row>
    <row r="161" spans="1:16">
      <c r="B161" s="2600" t="s">
        <v>1536</v>
      </c>
      <c r="C161" s="2601" t="s">
        <v>6595</v>
      </c>
      <c r="D161" s="2589"/>
      <c r="E161" s="2589"/>
      <c r="F161" s="2589"/>
      <c r="G161" s="2589"/>
      <c r="H161" s="2589"/>
      <c r="I161" s="2589"/>
      <c r="J161" s="2589"/>
      <c r="K161" s="2589"/>
      <c r="L161" s="2589"/>
      <c r="M161" s="2589"/>
      <c r="N161" s="2589"/>
      <c r="O161" s="2589"/>
      <c r="P161" s="2589"/>
    </row>
    <row r="162" spans="1:16">
      <c r="B162" s="2589"/>
      <c r="C162" s="2589"/>
      <c r="D162" s="2589"/>
      <c r="E162" s="2589"/>
      <c r="F162" s="2589"/>
      <c r="G162" s="2589"/>
      <c r="H162" s="2589"/>
      <c r="I162" s="2589"/>
      <c r="J162" s="2589"/>
      <c r="K162" s="2589"/>
      <c r="L162" s="2589"/>
      <c r="M162" s="2589"/>
      <c r="N162" s="2589"/>
      <c r="O162" s="2589"/>
      <c r="P162" s="2589"/>
    </row>
    <row r="163" spans="1:16">
      <c r="A163" s="2604"/>
      <c r="B163" s="2604"/>
      <c r="C163" s="2604"/>
      <c r="D163" s="2604"/>
      <c r="E163" s="2604"/>
      <c r="F163" s="2604"/>
      <c r="G163" s="2604"/>
      <c r="H163" s="2604"/>
      <c r="I163" s="2604"/>
      <c r="J163" s="2604"/>
      <c r="K163" s="2604"/>
      <c r="L163" s="2604"/>
      <c r="M163" s="2604"/>
      <c r="N163" s="2604"/>
      <c r="O163" s="2604"/>
      <c r="P163" s="2604"/>
    </row>
    <row r="164" spans="1:16">
      <c r="B164" s="2589"/>
      <c r="C164" s="2589"/>
      <c r="D164" s="2589"/>
      <c r="E164" s="2589"/>
      <c r="F164" s="2589"/>
      <c r="G164" s="2589"/>
      <c r="H164" s="2589"/>
      <c r="I164" s="2589"/>
      <c r="J164" s="2589"/>
      <c r="K164" s="2589"/>
      <c r="L164" s="2589"/>
      <c r="M164" s="2589"/>
      <c r="N164" s="2589"/>
      <c r="O164" s="2589"/>
      <c r="P164" s="2589"/>
    </row>
    <row r="165" spans="1:16" ht="18.75">
      <c r="B165" s="2588" t="s">
        <v>6596</v>
      </c>
      <c r="C165" s="2589"/>
      <c r="D165" s="2589"/>
      <c r="E165" s="2589"/>
      <c r="F165" s="2589"/>
      <c r="G165" s="2589"/>
      <c r="H165" s="2589"/>
      <c r="I165" s="2589"/>
      <c r="J165" s="2589"/>
      <c r="K165" s="2589"/>
      <c r="L165" s="2589"/>
      <c r="M165" s="2589"/>
      <c r="N165" s="2589"/>
      <c r="O165" s="2589"/>
      <c r="P165" s="2589"/>
    </row>
    <row r="166" spans="1:16">
      <c r="B166" s="2600" t="s">
        <v>1536</v>
      </c>
      <c r="C166" s="2601" t="s">
        <v>6597</v>
      </c>
      <c r="D166" s="2589"/>
      <c r="E166" s="2589"/>
      <c r="F166" s="2589"/>
      <c r="G166" s="2589"/>
      <c r="H166" s="2589"/>
      <c r="I166" s="2589"/>
      <c r="J166" s="2589"/>
      <c r="K166" s="2589"/>
      <c r="L166" s="2589"/>
      <c r="M166" s="2589"/>
      <c r="N166" s="2589"/>
      <c r="O166" s="2589"/>
      <c r="P166" s="2589"/>
    </row>
    <row r="167" spans="1:16">
      <c r="B167" s="2589"/>
      <c r="C167" s="2589"/>
      <c r="D167" s="2589"/>
      <c r="E167" s="2589"/>
      <c r="F167" s="2589"/>
      <c r="G167" s="2589"/>
      <c r="H167" s="2589"/>
      <c r="I167" s="2589"/>
      <c r="J167" s="2589"/>
      <c r="K167" s="2589"/>
      <c r="L167" s="2589"/>
      <c r="M167" s="2589"/>
      <c r="N167" s="2589"/>
      <c r="O167" s="2589"/>
      <c r="P167" s="2589"/>
    </row>
    <row r="168" spans="1:16" ht="18.75">
      <c r="B168" s="2588" t="s">
        <v>6598</v>
      </c>
      <c r="C168" s="2589"/>
      <c r="D168" s="2589"/>
      <c r="E168" s="2589"/>
      <c r="F168" s="2589"/>
      <c r="G168" s="2589"/>
      <c r="H168" s="2589"/>
      <c r="I168" s="2589"/>
      <c r="J168" s="2589"/>
      <c r="K168" s="2589"/>
      <c r="L168" s="2589"/>
      <c r="M168" s="2589"/>
      <c r="N168" s="2589"/>
      <c r="O168" s="2589"/>
      <c r="P168" s="2589"/>
    </row>
    <row r="169" spans="1:16">
      <c r="B169" s="2600" t="s">
        <v>1536</v>
      </c>
      <c r="C169" s="2601" t="s">
        <v>6599</v>
      </c>
      <c r="D169" s="2589"/>
      <c r="E169" s="2589"/>
      <c r="F169" s="2589"/>
      <c r="G169" s="2589"/>
      <c r="H169" s="2589"/>
      <c r="I169" s="2589"/>
      <c r="J169" s="2589"/>
      <c r="K169" s="2589"/>
      <c r="L169" s="2589"/>
      <c r="M169" s="2589"/>
      <c r="N169" s="2589"/>
      <c r="O169" s="2589"/>
      <c r="P169" s="2589"/>
    </row>
    <row r="170" spans="1:16" ht="18.75">
      <c r="B170" s="2588" t="s">
        <v>6600</v>
      </c>
      <c r="C170" s="2588"/>
      <c r="D170" s="2589"/>
      <c r="E170" s="2589"/>
      <c r="F170" s="2589"/>
      <c r="G170" s="2589"/>
      <c r="H170" s="2589"/>
      <c r="I170" s="2589"/>
      <c r="J170" s="2589"/>
      <c r="K170" s="2589"/>
      <c r="L170" s="2589"/>
      <c r="M170" s="2589"/>
      <c r="N170" s="2589"/>
      <c r="O170" s="2589"/>
      <c r="P170" s="2589"/>
    </row>
    <row r="171" spans="1:16">
      <c r="B171" s="2600" t="s">
        <v>1536</v>
      </c>
      <c r="C171" s="2601" t="s">
        <v>6601</v>
      </c>
      <c r="D171" s="2589"/>
      <c r="E171" s="2589"/>
      <c r="F171" s="2589"/>
      <c r="G171" s="2589"/>
      <c r="H171" s="2589"/>
      <c r="I171" s="2589"/>
      <c r="J171" s="2589"/>
      <c r="K171" s="2589"/>
      <c r="L171" s="2589"/>
      <c r="M171" s="2589"/>
      <c r="N171" s="2589"/>
      <c r="O171" s="2589"/>
      <c r="P171" s="2589"/>
    </row>
    <row r="172" spans="1:16">
      <c r="B172" s="2589"/>
      <c r="C172" s="2589"/>
      <c r="D172" s="2589"/>
      <c r="E172" s="2589"/>
      <c r="F172" s="2589"/>
      <c r="G172" s="2589"/>
      <c r="H172" s="2589"/>
      <c r="I172" s="2589"/>
      <c r="J172" s="2589"/>
      <c r="K172" s="2589"/>
      <c r="L172" s="2589"/>
      <c r="M172" s="2589"/>
      <c r="N172" s="2589"/>
      <c r="O172" s="2589"/>
      <c r="P172" s="2589"/>
    </row>
    <row r="173" spans="1:16" ht="18.75">
      <c r="B173" s="2588" t="s">
        <v>6602</v>
      </c>
      <c r="C173" s="2588"/>
      <c r="D173" s="2589"/>
      <c r="E173" s="2589"/>
      <c r="F173" s="2589"/>
      <c r="G173" s="2589"/>
      <c r="H173" s="2589"/>
      <c r="I173" s="2589"/>
      <c r="J173" s="2589"/>
      <c r="K173" s="2589"/>
      <c r="L173" s="2589"/>
      <c r="M173" s="2589"/>
      <c r="N173" s="2589"/>
      <c r="O173" s="2589"/>
      <c r="P173" s="2589"/>
    </row>
    <row r="174" spans="1:16">
      <c r="B174" s="2600" t="s">
        <v>1536</v>
      </c>
      <c r="C174" s="2601" t="s">
        <v>6603</v>
      </c>
      <c r="D174" s="2589"/>
      <c r="E174" s="2589"/>
      <c r="F174" s="2589"/>
      <c r="G174" s="2589"/>
      <c r="H174" s="2589"/>
      <c r="I174" s="2589"/>
      <c r="J174" s="2589"/>
      <c r="K174" s="2589"/>
      <c r="L174" s="2589"/>
      <c r="M174" s="2589"/>
      <c r="N174" s="2589"/>
      <c r="O174" s="2589"/>
      <c r="P174" s="2589"/>
    </row>
    <row r="175" spans="1:16">
      <c r="B175" s="2589"/>
      <c r="C175" s="2589"/>
      <c r="D175" s="2589"/>
      <c r="E175" s="2589"/>
      <c r="F175" s="2589"/>
      <c r="G175" s="2589"/>
      <c r="H175" s="2589"/>
      <c r="I175" s="2589"/>
      <c r="J175" s="2589"/>
      <c r="K175" s="2589"/>
      <c r="L175" s="2589"/>
      <c r="M175" s="2589"/>
      <c r="N175" s="2589"/>
      <c r="O175" s="2589"/>
      <c r="P175" s="2589"/>
    </row>
    <row r="176" spans="1:16" ht="18.75">
      <c r="B176" s="2588" t="s">
        <v>6604</v>
      </c>
      <c r="C176" s="2588"/>
      <c r="D176" s="2589"/>
      <c r="E176" s="2589"/>
      <c r="F176" s="2589"/>
      <c r="G176" s="2589"/>
      <c r="H176" s="2589"/>
      <c r="I176" s="2589"/>
      <c r="J176" s="2589"/>
      <c r="K176" s="2589"/>
      <c r="L176" s="2589"/>
      <c r="M176" s="2589"/>
      <c r="N176" s="2589"/>
      <c r="O176" s="2589"/>
      <c r="P176" s="2589"/>
    </row>
    <row r="177" spans="2:16">
      <c r="B177" s="2600" t="s">
        <v>1536</v>
      </c>
      <c r="C177" s="2601" t="s">
        <v>6605</v>
      </c>
      <c r="D177" s="2589"/>
      <c r="E177" s="2589"/>
      <c r="F177" s="2589"/>
      <c r="G177" s="2589"/>
      <c r="H177" s="2589"/>
      <c r="I177" s="2589"/>
      <c r="J177" s="2589"/>
      <c r="K177" s="2589"/>
      <c r="L177" s="2589"/>
      <c r="M177" s="2589"/>
      <c r="N177" s="2589"/>
      <c r="O177" s="2589"/>
      <c r="P177" s="2589"/>
    </row>
    <row r="178" spans="2:16">
      <c r="B178" s="2589"/>
      <c r="C178" s="2589"/>
      <c r="D178" s="2589"/>
      <c r="E178" s="2589"/>
      <c r="F178" s="2589"/>
      <c r="G178" s="2589"/>
      <c r="H178" s="2589"/>
      <c r="I178" s="2589"/>
      <c r="J178" s="2589"/>
      <c r="K178" s="2589"/>
      <c r="L178" s="2589"/>
      <c r="M178" s="2589"/>
      <c r="N178" s="2589"/>
      <c r="O178" s="2589"/>
      <c r="P178" s="2589"/>
    </row>
    <row r="179" spans="2:16" ht="18.75">
      <c r="B179" s="2588" t="s">
        <v>6606</v>
      </c>
      <c r="C179" s="2588"/>
      <c r="D179" s="2589"/>
      <c r="E179" s="2589"/>
      <c r="F179" s="2589"/>
      <c r="G179" s="2589"/>
      <c r="H179" s="2589"/>
      <c r="I179" s="2589"/>
      <c r="J179" s="2589"/>
      <c r="K179" s="2589"/>
      <c r="L179" s="2589"/>
      <c r="M179" s="2589"/>
      <c r="N179" s="2589"/>
      <c r="O179" s="2589"/>
      <c r="P179" s="2589"/>
    </row>
    <row r="180" spans="2:16">
      <c r="B180" s="2600" t="s">
        <v>1536</v>
      </c>
      <c r="C180" s="2601" t="s">
        <v>6607</v>
      </c>
      <c r="D180" s="2589"/>
      <c r="E180" s="2589"/>
      <c r="F180" s="2589"/>
      <c r="G180" s="2589"/>
      <c r="H180" s="2589"/>
      <c r="I180" s="2589"/>
      <c r="J180" s="2589"/>
      <c r="K180" s="2589"/>
      <c r="L180" s="2589"/>
      <c r="M180" s="2589"/>
      <c r="N180" s="2589"/>
      <c r="O180" s="2589"/>
      <c r="P180" s="2589"/>
    </row>
    <row r="181" spans="2:16">
      <c r="B181" s="2589"/>
      <c r="C181" s="2589"/>
      <c r="D181" s="2589"/>
      <c r="E181" s="2589"/>
      <c r="F181" s="2589"/>
      <c r="G181" s="2589"/>
      <c r="H181" s="2589"/>
      <c r="I181" s="2589"/>
      <c r="J181" s="2589"/>
      <c r="K181" s="2589"/>
      <c r="L181" s="2589"/>
      <c r="M181" s="2589"/>
      <c r="N181" s="2589"/>
      <c r="O181" s="2589"/>
      <c r="P181" s="2589"/>
    </row>
    <row r="182" spans="2:16" ht="18.75">
      <c r="B182" s="2588" t="s">
        <v>6608</v>
      </c>
      <c r="C182" s="2588"/>
      <c r="D182" s="2589"/>
      <c r="E182" s="2589"/>
      <c r="F182" s="2589"/>
      <c r="G182" s="2589"/>
      <c r="H182" s="2589"/>
      <c r="I182" s="2589"/>
      <c r="J182" s="2589"/>
      <c r="K182" s="2589"/>
      <c r="L182" s="2589"/>
      <c r="M182" s="2589"/>
      <c r="N182" s="2589"/>
      <c r="O182" s="2589"/>
      <c r="P182" s="2589"/>
    </row>
    <row r="183" spans="2:16">
      <c r="B183" s="2600" t="s">
        <v>1536</v>
      </c>
      <c r="C183" s="2601" t="s">
        <v>6609</v>
      </c>
      <c r="D183" s="2589"/>
      <c r="E183" s="2589"/>
      <c r="F183" s="2589"/>
      <c r="G183" s="2589"/>
      <c r="H183" s="2589"/>
      <c r="I183" s="2589"/>
      <c r="J183" s="2589"/>
      <c r="K183" s="2589"/>
      <c r="L183" s="2589"/>
      <c r="M183" s="2589"/>
      <c r="N183" s="2589"/>
      <c r="O183" s="2589"/>
      <c r="P183" s="2589"/>
    </row>
    <row r="184" spans="2:16">
      <c r="B184" s="2589"/>
      <c r="C184" s="2589"/>
      <c r="D184" s="2589"/>
      <c r="E184" s="2589"/>
      <c r="F184" s="2589"/>
      <c r="G184" s="2589"/>
      <c r="H184" s="2589"/>
      <c r="I184" s="2589"/>
      <c r="J184" s="2589"/>
      <c r="K184" s="2589"/>
      <c r="L184" s="2589"/>
      <c r="M184" s="2589"/>
      <c r="N184" s="2589"/>
      <c r="O184" s="2589"/>
      <c r="P184" s="2589"/>
    </row>
    <row r="185" spans="2:16">
      <c r="B185" s="2604"/>
      <c r="C185" s="2604"/>
      <c r="D185" s="2604"/>
      <c r="E185" s="2604"/>
      <c r="F185" s="2604"/>
      <c r="G185" s="2604"/>
      <c r="H185" s="2604"/>
      <c r="I185" s="2604"/>
      <c r="J185" s="2604"/>
      <c r="K185" s="2604"/>
      <c r="L185" s="2604"/>
      <c r="M185" s="2604"/>
      <c r="N185" s="2604"/>
      <c r="O185" s="2604"/>
      <c r="P185" s="2604"/>
    </row>
    <row r="186" spans="2:16">
      <c r="B186" s="2589"/>
      <c r="C186" s="2589"/>
      <c r="D186" s="2589"/>
      <c r="E186" s="2589"/>
      <c r="F186" s="2589"/>
      <c r="G186" s="2589"/>
      <c r="H186" s="2589"/>
      <c r="I186" s="2589"/>
      <c r="J186" s="2589"/>
      <c r="K186" s="2589"/>
      <c r="L186" s="2589"/>
      <c r="M186" s="2589"/>
      <c r="N186" s="2589"/>
      <c r="O186" s="2589"/>
      <c r="P186" s="2589"/>
    </row>
    <row r="187" spans="2:16" ht="18.75">
      <c r="B187" s="2588" t="s">
        <v>6610</v>
      </c>
      <c r="C187" s="2589"/>
      <c r="D187" s="2589"/>
      <c r="E187" s="2589"/>
      <c r="F187" s="2589"/>
      <c r="G187" s="2589"/>
      <c r="H187" s="2589"/>
      <c r="I187" s="2589"/>
      <c r="J187" s="2589"/>
      <c r="K187" s="2589"/>
      <c r="L187" s="2589"/>
      <c r="M187" s="2589"/>
      <c r="N187" s="2589"/>
      <c r="O187" s="2589"/>
      <c r="P187" s="2589"/>
    </row>
    <row r="188" spans="2:16">
      <c r="B188" s="2600" t="s">
        <v>1536</v>
      </c>
      <c r="C188" s="2602" t="s">
        <v>6611</v>
      </c>
      <c r="D188" s="2589"/>
      <c r="E188" s="2589"/>
      <c r="F188" s="2589"/>
      <c r="G188" s="2589"/>
      <c r="H188" s="2589"/>
      <c r="I188" s="2589"/>
      <c r="J188" s="2589"/>
      <c r="K188" s="2589"/>
      <c r="L188" s="2589"/>
      <c r="M188" s="2589"/>
      <c r="N188" s="2589"/>
      <c r="O188" s="2589"/>
      <c r="P188" s="2589"/>
    </row>
    <row r="189" spans="2:16">
      <c r="B189" s="3871" t="s">
        <v>6612</v>
      </c>
      <c r="C189" s="3871"/>
      <c r="D189" s="2602" t="s">
        <v>6613</v>
      </c>
      <c r="E189" s="2589"/>
      <c r="F189" s="2589"/>
      <c r="G189" s="2589"/>
      <c r="H189" s="2589"/>
      <c r="I189" s="2589"/>
      <c r="J189" s="2589"/>
      <c r="K189" s="2589"/>
      <c r="L189" s="2589"/>
      <c r="M189" s="2589"/>
      <c r="N189" s="2589"/>
      <c r="O189" s="2589"/>
      <c r="P189" s="2589"/>
    </row>
    <row r="190" spans="2:16">
      <c r="B190" s="2589"/>
      <c r="C190" s="2589"/>
      <c r="D190" s="2589"/>
      <c r="E190" s="2589"/>
      <c r="F190" s="2589"/>
      <c r="G190" s="2589"/>
      <c r="H190" s="2589"/>
      <c r="I190" s="2589"/>
      <c r="J190" s="2589"/>
      <c r="K190" s="2589"/>
      <c r="L190" s="2589"/>
      <c r="M190" s="2589"/>
      <c r="N190" s="2589"/>
      <c r="O190" s="2589"/>
      <c r="P190" s="2589"/>
    </row>
    <row r="191" spans="2:16" ht="18.75">
      <c r="B191" s="2588" t="s">
        <v>6614</v>
      </c>
      <c r="C191" s="2588"/>
      <c r="D191" s="2589"/>
      <c r="E191" s="2589"/>
      <c r="F191" s="2589"/>
      <c r="G191" s="2589"/>
      <c r="H191" s="2589"/>
      <c r="I191" s="2589"/>
      <c r="J191" s="2589"/>
      <c r="K191" s="2589"/>
      <c r="L191" s="2589"/>
      <c r="M191" s="2589"/>
      <c r="N191" s="2589"/>
      <c r="O191" s="2589"/>
      <c r="P191" s="2589"/>
    </row>
    <row r="192" spans="2:16">
      <c r="B192" s="2600" t="s">
        <v>1536</v>
      </c>
      <c r="C192" s="2601" t="s">
        <v>6615</v>
      </c>
      <c r="D192" s="2589"/>
      <c r="E192" s="2589"/>
      <c r="F192" s="2589"/>
      <c r="G192" s="2589"/>
      <c r="H192" s="2589"/>
      <c r="I192" s="2589"/>
      <c r="J192" s="2589"/>
      <c r="K192" s="2589"/>
      <c r="L192" s="2589"/>
      <c r="M192" s="2589"/>
      <c r="N192" s="2589"/>
      <c r="O192" s="2589"/>
      <c r="P192" s="2589"/>
    </row>
    <row r="193" spans="2:16">
      <c r="B193" s="2589"/>
      <c r="C193" s="2589"/>
      <c r="D193" s="2589"/>
      <c r="E193" s="2589"/>
      <c r="F193" s="2589"/>
      <c r="G193" s="2589"/>
      <c r="H193" s="2589"/>
      <c r="I193" s="2589"/>
      <c r="J193" s="2589"/>
      <c r="K193" s="2589"/>
      <c r="L193" s="2589"/>
      <c r="M193" s="2589"/>
      <c r="N193" s="2589"/>
      <c r="O193" s="2589"/>
      <c r="P193" s="2589"/>
    </row>
    <row r="194" spans="2:16" ht="18.75">
      <c r="B194" s="2588" t="s">
        <v>6616</v>
      </c>
      <c r="C194" s="2588"/>
      <c r="D194" s="2589"/>
      <c r="E194" s="2589"/>
      <c r="F194" s="2589"/>
      <c r="G194" s="2589"/>
      <c r="H194" s="2589"/>
      <c r="I194" s="2589"/>
      <c r="J194" s="2589"/>
      <c r="K194" s="2589"/>
      <c r="L194" s="2589"/>
      <c r="M194" s="2589"/>
      <c r="N194" s="2589"/>
      <c r="O194" s="2589"/>
      <c r="P194" s="2589"/>
    </row>
    <row r="195" spans="2:16">
      <c r="B195" s="2600" t="s">
        <v>1536</v>
      </c>
      <c r="C195" s="2601" t="s">
        <v>6617</v>
      </c>
      <c r="D195" s="2589"/>
      <c r="E195" s="2589"/>
      <c r="F195" s="2589"/>
      <c r="G195" s="2589"/>
      <c r="H195" s="2589"/>
      <c r="I195" s="2589"/>
      <c r="J195" s="2589"/>
      <c r="K195" s="2589"/>
      <c r="L195" s="2589"/>
      <c r="M195" s="2589"/>
      <c r="N195" s="2589"/>
      <c r="O195" s="2589"/>
      <c r="P195" s="2589"/>
    </row>
    <row r="196" spans="2:16">
      <c r="B196" s="2589"/>
      <c r="C196" s="2589"/>
      <c r="D196" s="2589"/>
      <c r="E196" s="2589"/>
      <c r="F196" s="2589"/>
      <c r="G196" s="2589"/>
      <c r="H196" s="2589"/>
      <c r="I196" s="2589"/>
      <c r="J196" s="2589"/>
      <c r="K196" s="2589"/>
      <c r="L196" s="2589"/>
      <c r="M196" s="2589"/>
      <c r="N196" s="2589"/>
      <c r="O196" s="2589"/>
      <c r="P196" s="2589"/>
    </row>
    <row r="197" spans="2:16" ht="18.75">
      <c r="B197" s="2588" t="s">
        <v>6618</v>
      </c>
      <c r="C197" s="2588"/>
      <c r="D197" s="2589"/>
      <c r="E197" s="2589"/>
      <c r="F197" s="2589"/>
      <c r="G197" s="2589"/>
      <c r="H197" s="2589"/>
      <c r="I197" s="2589"/>
      <c r="J197" s="2589"/>
      <c r="K197" s="2589"/>
      <c r="L197" s="2589"/>
      <c r="M197" s="2589"/>
      <c r="N197" s="2589"/>
      <c r="O197" s="2589"/>
      <c r="P197" s="2589"/>
    </row>
    <row r="198" spans="2:16">
      <c r="B198" s="2600" t="s">
        <v>1536</v>
      </c>
      <c r="C198" s="2601" t="s">
        <v>6619</v>
      </c>
      <c r="D198" s="2589"/>
      <c r="E198" s="2589"/>
      <c r="F198" s="2589"/>
      <c r="G198" s="2589"/>
      <c r="H198" s="2589"/>
      <c r="I198" s="2589"/>
      <c r="J198" s="2589"/>
      <c r="K198" s="2589"/>
      <c r="L198" s="2589"/>
      <c r="M198" s="2589"/>
      <c r="N198" s="2589"/>
      <c r="O198" s="2589"/>
      <c r="P198" s="2589"/>
    </row>
    <row r="199" spans="2:16">
      <c r="B199" s="2589"/>
      <c r="C199" s="2589"/>
      <c r="D199" s="2589"/>
      <c r="E199" s="2589"/>
      <c r="F199" s="2589"/>
      <c r="G199" s="2589"/>
      <c r="H199" s="2589"/>
      <c r="I199" s="2589"/>
      <c r="J199" s="2589"/>
      <c r="K199" s="2589"/>
      <c r="L199" s="2589"/>
      <c r="M199" s="2589"/>
      <c r="N199" s="2589"/>
      <c r="O199" s="2589"/>
      <c r="P199" s="2589"/>
    </row>
    <row r="200" spans="2:16" ht="18.75">
      <c r="B200" s="2588" t="s">
        <v>6620</v>
      </c>
      <c r="C200" s="2588"/>
      <c r="D200" s="2589"/>
      <c r="E200" s="2589"/>
      <c r="F200" s="2589"/>
      <c r="G200" s="2589"/>
      <c r="H200" s="2589"/>
      <c r="I200" s="2589"/>
      <c r="J200" s="2589"/>
      <c r="K200" s="2589"/>
      <c r="L200" s="2589"/>
      <c r="M200" s="2589"/>
      <c r="N200" s="2589"/>
      <c r="O200" s="2589"/>
      <c r="P200" s="2589"/>
    </row>
    <row r="201" spans="2:16">
      <c r="B201" s="2600" t="s">
        <v>1536</v>
      </c>
      <c r="C201" s="2601" t="s">
        <v>6621</v>
      </c>
      <c r="D201" s="2589"/>
      <c r="E201" s="2589"/>
      <c r="F201" s="2589"/>
      <c r="G201" s="2589"/>
      <c r="H201" s="2589"/>
      <c r="I201" s="2589"/>
      <c r="J201" s="2589"/>
      <c r="K201" s="2589"/>
      <c r="L201" s="2589"/>
      <c r="M201" s="2589"/>
      <c r="N201" s="2589"/>
      <c r="O201" s="2589"/>
      <c r="P201" s="2589"/>
    </row>
    <row r="202" spans="2:16">
      <c r="B202" s="2589"/>
      <c r="C202" s="2589"/>
      <c r="D202" s="2589"/>
      <c r="E202" s="2589"/>
      <c r="F202" s="2589"/>
      <c r="G202" s="2589"/>
      <c r="H202" s="2589"/>
      <c r="I202" s="2589"/>
      <c r="J202" s="2589"/>
      <c r="K202" s="2589"/>
      <c r="L202" s="2589"/>
      <c r="M202" s="2589"/>
      <c r="N202" s="2589"/>
      <c r="O202" s="2589"/>
      <c r="P202" s="2589"/>
    </row>
    <row r="203" spans="2:16">
      <c r="B203" s="2589" t="s">
        <v>6622</v>
      </c>
      <c r="C203" s="2589"/>
      <c r="D203" s="2589"/>
      <c r="E203" s="2589"/>
      <c r="F203" s="2589"/>
      <c r="G203" s="2589"/>
      <c r="H203" s="2589"/>
      <c r="I203" s="2589"/>
      <c r="J203" s="2589"/>
      <c r="K203" s="2589"/>
      <c r="L203" s="2589"/>
      <c r="M203" s="2589"/>
      <c r="N203" s="2589"/>
      <c r="O203" s="2589"/>
      <c r="P203" s="2589"/>
    </row>
    <row r="204" spans="2:16">
      <c r="B204" s="2589" t="s">
        <v>6623</v>
      </c>
      <c r="C204" s="2589"/>
      <c r="D204" s="2589"/>
      <c r="E204" s="2589"/>
      <c r="F204" s="2589"/>
      <c r="G204" s="2589"/>
      <c r="H204" s="2589"/>
      <c r="I204" s="2589"/>
      <c r="J204" s="2589"/>
      <c r="K204" s="2589"/>
      <c r="L204" s="2589"/>
      <c r="M204" s="2589"/>
      <c r="N204" s="2589"/>
      <c r="O204" s="2589"/>
      <c r="P204" s="2589"/>
    </row>
    <row r="205" spans="2:16">
      <c r="B205" s="2589" t="s">
        <v>6624</v>
      </c>
      <c r="C205" s="2589"/>
      <c r="D205" s="2589"/>
      <c r="E205" s="2601"/>
      <c r="F205" s="2589"/>
      <c r="G205" s="2589"/>
      <c r="H205" s="2589"/>
      <c r="I205" s="2589"/>
      <c r="J205" s="2589"/>
      <c r="K205" s="2589"/>
      <c r="L205" s="2589"/>
      <c r="M205" s="2589"/>
      <c r="N205" s="2589"/>
      <c r="O205" s="2589"/>
      <c r="P205" s="2589"/>
    </row>
    <row r="206" spans="2:16">
      <c r="B206" s="2589" t="s">
        <v>6625</v>
      </c>
      <c r="C206" s="2589"/>
      <c r="D206" s="2589"/>
      <c r="E206" s="2589"/>
      <c r="F206" s="2589"/>
      <c r="G206" s="2589"/>
      <c r="H206" s="2589"/>
      <c r="I206" s="2589"/>
      <c r="J206" s="2589"/>
      <c r="K206" s="2589"/>
      <c r="L206" s="2589"/>
      <c r="M206" s="2589"/>
      <c r="N206" s="2589"/>
      <c r="O206" s="2589"/>
      <c r="P206" s="2589"/>
    </row>
    <row r="207" spans="2:16">
      <c r="B207" s="2589"/>
      <c r="C207" s="2589"/>
      <c r="D207" s="2589"/>
      <c r="E207" s="2589"/>
      <c r="F207" s="2589"/>
      <c r="G207" s="2589"/>
      <c r="H207" s="2589"/>
      <c r="I207" s="2589"/>
      <c r="J207" s="2589"/>
      <c r="K207" s="2589"/>
      <c r="L207" s="2589"/>
      <c r="M207" s="2589"/>
      <c r="N207" s="2589"/>
      <c r="O207" s="2589"/>
      <c r="P207" s="2589"/>
    </row>
    <row r="208" spans="2:16" ht="18.75">
      <c r="B208" s="2588" t="s">
        <v>6626</v>
      </c>
      <c r="C208" s="2588"/>
      <c r="D208" s="2589"/>
      <c r="E208" s="2589"/>
      <c r="F208" s="2589"/>
      <c r="G208" s="2589"/>
      <c r="H208" s="2589"/>
      <c r="I208" s="2589"/>
      <c r="J208" s="2589"/>
      <c r="K208" s="2589"/>
      <c r="L208" s="2589"/>
      <c r="M208" s="2589"/>
      <c r="N208" s="2589"/>
      <c r="O208" s="2589"/>
      <c r="P208" s="2589"/>
    </row>
    <row r="209" spans="2:16">
      <c r="B209" s="2600" t="s">
        <v>1536</v>
      </c>
      <c r="C209" s="2601" t="s">
        <v>6627</v>
      </c>
      <c r="D209" s="2589"/>
      <c r="E209" s="2589"/>
      <c r="F209" s="2589"/>
      <c r="G209" s="2589"/>
      <c r="H209" s="2589"/>
      <c r="I209" s="2589"/>
      <c r="J209" s="2589"/>
      <c r="K209" s="2589"/>
      <c r="L209" s="2589"/>
      <c r="M209" s="2589"/>
      <c r="N209" s="2589"/>
      <c r="O209" s="2589"/>
      <c r="P209" s="2589"/>
    </row>
    <row r="210" spans="2:16">
      <c r="B210" s="2589"/>
      <c r="C210" s="2589"/>
      <c r="D210" s="2589"/>
      <c r="E210" s="2589"/>
      <c r="F210" s="2589"/>
      <c r="G210" s="2589"/>
      <c r="H210" s="2589"/>
      <c r="I210" s="2589"/>
      <c r="J210" s="2589"/>
      <c r="K210" s="2589"/>
      <c r="L210" s="2589"/>
      <c r="M210" s="2589"/>
      <c r="N210" s="2589"/>
      <c r="O210" s="2589"/>
      <c r="P210" s="2589"/>
    </row>
    <row r="211" spans="2:16" ht="18.75">
      <c r="B211" s="2588" t="s">
        <v>6614</v>
      </c>
      <c r="C211" s="2588"/>
      <c r="D211" s="2589"/>
      <c r="E211" s="2589"/>
      <c r="F211" s="2589"/>
      <c r="G211" s="2589"/>
      <c r="H211" s="2589"/>
      <c r="I211" s="2589"/>
      <c r="J211" s="2589"/>
      <c r="K211" s="2589"/>
      <c r="L211" s="2589"/>
      <c r="M211" s="2589"/>
      <c r="N211" s="2589"/>
      <c r="O211" s="2589"/>
      <c r="P211" s="2589"/>
    </row>
    <row r="212" spans="2:16">
      <c r="B212" s="2600" t="s">
        <v>1536</v>
      </c>
      <c r="C212" s="2601" t="s">
        <v>6615</v>
      </c>
      <c r="D212" s="2589"/>
      <c r="E212" s="2589"/>
      <c r="F212" s="2589"/>
      <c r="G212" s="2589"/>
      <c r="H212" s="2589"/>
      <c r="I212" s="2589"/>
      <c r="J212" s="2589"/>
      <c r="K212" s="2589"/>
      <c r="L212" s="2589"/>
      <c r="M212" s="2589"/>
      <c r="N212" s="2589"/>
      <c r="O212" s="2589"/>
      <c r="P212" s="2589"/>
    </row>
    <row r="213" spans="2:16">
      <c r="B213" s="2589"/>
      <c r="C213" s="2589"/>
      <c r="D213" s="2589"/>
      <c r="E213" s="2589"/>
      <c r="F213" s="2589"/>
      <c r="G213" s="2589"/>
      <c r="H213" s="2589"/>
      <c r="I213" s="2589"/>
      <c r="J213" s="2589"/>
      <c r="K213" s="2589"/>
      <c r="L213" s="2589"/>
      <c r="M213" s="2589"/>
      <c r="N213" s="2589"/>
      <c r="O213" s="2589"/>
      <c r="P213" s="2589"/>
    </row>
    <row r="214" spans="2:16" ht="18.75">
      <c r="B214" s="2588" t="s">
        <v>6628</v>
      </c>
      <c r="C214" s="2588"/>
      <c r="D214" s="2589"/>
      <c r="E214" s="2589"/>
      <c r="F214" s="2589"/>
      <c r="G214" s="2589"/>
      <c r="H214" s="2589"/>
      <c r="I214" s="2589"/>
      <c r="J214" s="2589"/>
      <c r="K214" s="2589"/>
      <c r="L214" s="2589"/>
      <c r="M214" s="2589"/>
      <c r="N214" s="2589"/>
      <c r="O214" s="2589"/>
      <c r="P214" s="2589"/>
    </row>
    <row r="215" spans="2:16">
      <c r="B215" s="2600" t="s">
        <v>1536</v>
      </c>
      <c r="C215" s="2601" t="s">
        <v>6629</v>
      </c>
      <c r="D215" s="2589"/>
      <c r="E215" s="2589"/>
      <c r="F215" s="2589"/>
      <c r="G215" s="2589"/>
      <c r="H215" s="2589"/>
      <c r="I215" s="2589"/>
      <c r="J215" s="2589"/>
      <c r="K215" s="2589"/>
      <c r="L215" s="2589"/>
      <c r="M215" s="2589"/>
      <c r="N215" s="2589"/>
      <c r="O215" s="2589"/>
      <c r="P215" s="2589"/>
    </row>
    <row r="216" spans="2:16">
      <c r="B216" s="2589"/>
      <c r="C216" s="2589"/>
      <c r="D216" s="2589"/>
      <c r="E216" s="2589"/>
      <c r="F216" s="2589"/>
      <c r="G216" s="2589"/>
      <c r="H216" s="2589"/>
      <c r="I216" s="2589"/>
      <c r="J216" s="2589"/>
      <c r="K216" s="2589"/>
      <c r="L216" s="2589"/>
      <c r="M216" s="2589"/>
      <c r="N216" s="2589"/>
      <c r="O216" s="2589"/>
      <c r="P216" s="2589"/>
    </row>
    <row r="217" spans="2:16" ht="18.75">
      <c r="B217" s="2588" t="s">
        <v>6630</v>
      </c>
      <c r="C217" s="2589"/>
      <c r="D217" s="2589"/>
      <c r="E217" s="2589"/>
      <c r="F217" s="2589"/>
      <c r="G217" s="2589"/>
      <c r="H217" s="2589"/>
      <c r="I217" s="2589"/>
      <c r="J217" s="2589"/>
      <c r="K217" s="2589"/>
      <c r="L217" s="2589"/>
      <c r="M217" s="2589"/>
      <c r="N217" s="2589"/>
      <c r="O217" s="2589"/>
      <c r="P217" s="2589"/>
    </row>
    <row r="218" spans="2:16">
      <c r="B218" s="2600" t="s">
        <v>1536</v>
      </c>
      <c r="C218" s="2602" t="s">
        <v>6631</v>
      </c>
      <c r="D218" s="2589"/>
      <c r="E218" s="2589"/>
      <c r="F218" s="2589"/>
      <c r="G218" s="2589"/>
      <c r="H218" s="2589"/>
      <c r="I218" s="2589"/>
      <c r="J218" s="2589"/>
      <c r="K218" s="2589"/>
      <c r="L218" s="2589"/>
      <c r="M218" s="2589"/>
      <c r="N218" s="2589"/>
      <c r="O218" s="2589"/>
      <c r="P218" s="2589"/>
    </row>
    <row r="219" spans="2:16">
      <c r="B219" s="3872" t="s">
        <v>6632</v>
      </c>
      <c r="C219" s="3872"/>
      <c r="D219" s="2601" t="s">
        <v>6633</v>
      </c>
      <c r="E219" s="2589"/>
      <c r="F219" s="2589"/>
      <c r="G219" s="2589"/>
      <c r="H219" s="2589"/>
      <c r="I219" s="2589"/>
      <c r="J219" s="2589"/>
      <c r="K219" s="2589"/>
      <c r="L219" s="2589"/>
      <c r="M219" s="2589"/>
      <c r="N219" s="2589"/>
      <c r="O219" s="2589"/>
      <c r="P219" s="2589"/>
    </row>
    <row r="220" spans="2:16">
      <c r="B220" s="2589"/>
      <c r="C220" s="2589"/>
      <c r="D220" s="2589"/>
      <c r="E220" s="2589"/>
      <c r="F220" s="2589"/>
      <c r="G220" s="2589"/>
      <c r="H220" s="2589"/>
      <c r="I220" s="2589"/>
      <c r="J220" s="2589"/>
      <c r="K220" s="2589"/>
      <c r="L220" s="2589"/>
      <c r="M220" s="2589"/>
      <c r="N220" s="2589"/>
      <c r="O220" s="2589"/>
      <c r="P220" s="2589"/>
    </row>
    <row r="221" spans="2:16" ht="18.75">
      <c r="B221" s="2588" t="s">
        <v>6634</v>
      </c>
      <c r="C221" s="2589"/>
      <c r="D221" s="2589"/>
      <c r="E221" s="2589"/>
      <c r="F221" s="2589"/>
      <c r="G221" s="2589"/>
      <c r="H221" s="2589"/>
      <c r="I221" s="2589"/>
      <c r="J221" s="2589"/>
      <c r="K221" s="2589"/>
      <c r="L221" s="2589"/>
      <c r="M221" s="2589"/>
      <c r="N221" s="2589"/>
      <c r="O221" s="2589"/>
      <c r="P221" s="2589"/>
    </row>
    <row r="222" spans="2:16">
      <c r="B222" s="2600" t="s">
        <v>1536</v>
      </c>
      <c r="C222" s="2601" t="s">
        <v>6635</v>
      </c>
      <c r="D222" s="2589"/>
      <c r="E222" s="2589"/>
      <c r="F222" s="2589"/>
      <c r="G222" s="2589"/>
      <c r="H222" s="2589"/>
      <c r="I222" s="2589"/>
      <c r="J222" s="2589"/>
      <c r="K222" s="2589"/>
      <c r="L222" s="2589"/>
      <c r="M222" s="2589"/>
      <c r="N222" s="2589"/>
      <c r="O222" s="2589"/>
      <c r="P222" s="2589"/>
    </row>
    <row r="223" spans="2:16">
      <c r="B223" s="3872" t="s">
        <v>6636</v>
      </c>
      <c r="C223" s="3872"/>
      <c r="D223" s="2601" t="s">
        <v>6637</v>
      </c>
      <c r="E223" s="2589"/>
      <c r="F223" s="2589"/>
      <c r="G223" s="2589"/>
      <c r="H223" s="2589"/>
      <c r="I223" s="2589"/>
      <c r="J223" s="2589"/>
      <c r="K223" s="2589"/>
      <c r="L223" s="2589"/>
      <c r="M223" s="2589"/>
      <c r="N223" s="2589"/>
      <c r="O223" s="2589"/>
      <c r="P223" s="2589"/>
    </row>
    <row r="224" spans="2:16">
      <c r="B224" s="2589"/>
      <c r="C224" s="2589"/>
      <c r="D224" s="2589"/>
      <c r="E224" s="2589"/>
      <c r="F224" s="2589"/>
      <c r="G224" s="2589"/>
      <c r="H224" s="2589"/>
      <c r="I224" s="2589"/>
      <c r="J224" s="2589"/>
      <c r="K224" s="2589"/>
      <c r="L224" s="2589"/>
      <c r="M224" s="2589"/>
      <c r="N224" s="2589"/>
      <c r="O224" s="2589"/>
      <c r="P224" s="2589"/>
    </row>
    <row r="225" spans="1:16" ht="18.75">
      <c r="B225" s="2588" t="s">
        <v>6638</v>
      </c>
      <c r="C225" s="2588"/>
      <c r="D225" s="2589"/>
      <c r="E225" s="2589"/>
      <c r="F225" s="2589"/>
      <c r="G225" s="2589"/>
      <c r="H225" s="2589"/>
      <c r="I225" s="2589"/>
      <c r="J225" s="2589"/>
      <c r="K225" s="2589"/>
      <c r="L225" s="2589"/>
      <c r="M225" s="2589"/>
      <c r="N225" s="2589"/>
      <c r="O225" s="2589"/>
      <c r="P225" s="2589"/>
    </row>
    <row r="226" spans="1:16">
      <c r="B226" s="2600" t="s">
        <v>1536</v>
      </c>
      <c r="C226" s="2601" t="s">
        <v>6639</v>
      </c>
      <c r="D226" s="2589"/>
      <c r="E226" s="2589"/>
      <c r="F226" s="2589"/>
      <c r="G226" s="2589"/>
      <c r="H226" s="2589"/>
      <c r="I226" s="2589"/>
      <c r="J226" s="2589"/>
      <c r="K226" s="2589"/>
      <c r="L226" s="2589"/>
      <c r="M226" s="2589"/>
      <c r="N226" s="2589"/>
      <c r="O226" s="2589"/>
      <c r="P226" s="2589"/>
    </row>
    <row r="227" spans="1:16">
      <c r="B227" s="2589"/>
      <c r="C227" s="2589"/>
      <c r="D227" s="2589"/>
      <c r="E227" s="2589"/>
      <c r="F227" s="2589"/>
      <c r="G227" s="2589"/>
      <c r="H227" s="2589"/>
      <c r="I227" s="2589"/>
      <c r="J227" s="2589"/>
      <c r="K227" s="2589"/>
      <c r="L227" s="2589"/>
      <c r="M227" s="2589"/>
      <c r="N227" s="2589"/>
      <c r="O227" s="2589"/>
      <c r="P227" s="2589"/>
    </row>
    <row r="228" spans="1:16" ht="18.75">
      <c r="A228" s="2589"/>
      <c r="B228" s="2588" t="s">
        <v>6640</v>
      </c>
      <c r="C228" s="2588"/>
      <c r="D228" s="2589"/>
      <c r="E228" s="2589"/>
      <c r="F228" s="2589"/>
      <c r="G228" s="2589"/>
      <c r="H228" s="2589"/>
      <c r="I228" s="2589"/>
      <c r="J228" s="2589"/>
      <c r="K228" s="2589"/>
      <c r="L228" s="2589"/>
      <c r="M228" s="2589"/>
      <c r="N228" s="2589"/>
      <c r="O228" s="2589"/>
      <c r="P228" s="2589"/>
    </row>
    <row r="229" spans="1:16">
      <c r="A229" s="2589"/>
      <c r="B229" s="2600" t="s">
        <v>1536</v>
      </c>
      <c r="C229" s="2601" t="s">
        <v>6641</v>
      </c>
      <c r="D229" s="2589"/>
      <c r="E229" s="2589"/>
      <c r="F229" s="2589"/>
      <c r="G229" s="2589"/>
      <c r="H229" s="2589"/>
      <c r="I229" s="2589"/>
      <c r="J229" s="2589"/>
      <c r="K229" s="2589"/>
      <c r="L229" s="2589"/>
      <c r="M229" s="2589"/>
      <c r="N229" s="2589"/>
      <c r="O229" s="2589"/>
      <c r="P229" s="2589"/>
    </row>
    <row r="230" spans="1:16">
      <c r="B230" s="2589"/>
      <c r="C230" s="2589"/>
      <c r="D230" s="2589"/>
      <c r="E230" s="2589"/>
      <c r="F230" s="2589"/>
      <c r="G230" s="2589"/>
      <c r="H230" s="2589"/>
      <c r="I230" s="2589"/>
      <c r="J230" s="2589"/>
      <c r="K230" s="2589"/>
      <c r="L230" s="2589"/>
      <c r="M230" s="2589"/>
      <c r="N230" s="2589"/>
      <c r="O230" s="2589"/>
      <c r="P230" s="2589"/>
    </row>
    <row r="231" spans="1:16" ht="18.75">
      <c r="B231" s="2588" t="s">
        <v>6642</v>
      </c>
      <c r="C231" s="2589"/>
      <c r="D231" s="2589"/>
      <c r="E231" s="2589"/>
      <c r="F231" s="2589"/>
      <c r="G231" s="2589"/>
      <c r="H231" s="2589"/>
      <c r="I231" s="2589"/>
      <c r="J231" s="2589"/>
      <c r="K231" s="2589"/>
      <c r="L231" s="2589"/>
      <c r="M231" s="2589"/>
      <c r="N231" s="2589"/>
      <c r="O231" s="2589"/>
      <c r="P231" s="2589"/>
    </row>
    <row r="232" spans="1:16">
      <c r="B232" s="2600" t="s">
        <v>1536</v>
      </c>
      <c r="C232" s="2601" t="s">
        <v>6643</v>
      </c>
      <c r="D232" s="2589"/>
      <c r="E232" s="2589"/>
      <c r="F232" s="2589"/>
      <c r="G232" s="2589"/>
      <c r="H232" s="2589"/>
      <c r="I232" s="2589"/>
      <c r="J232" s="2589"/>
      <c r="K232" s="2589"/>
      <c r="L232" s="2589"/>
      <c r="M232" s="2589"/>
      <c r="N232" s="2589"/>
      <c r="O232" s="2589"/>
      <c r="P232" s="2589"/>
    </row>
    <row r="233" spans="1:16">
      <c r="B233" s="3872" t="s">
        <v>6644</v>
      </c>
      <c r="C233" s="3872"/>
      <c r="D233" s="2601" t="s">
        <v>6645</v>
      </c>
      <c r="E233" s="2589"/>
      <c r="F233" s="2589"/>
      <c r="G233" s="2589"/>
      <c r="H233" s="2589"/>
      <c r="I233" s="2589"/>
      <c r="J233" s="2589"/>
      <c r="K233" s="2589"/>
      <c r="L233" s="2589"/>
      <c r="M233" s="2589"/>
      <c r="N233" s="2589"/>
      <c r="O233" s="2589"/>
      <c r="P233" s="2589"/>
    </row>
    <row r="234" spans="1:16">
      <c r="B234" s="2589"/>
      <c r="C234" s="2589"/>
      <c r="D234" s="2589"/>
      <c r="E234" s="2589"/>
      <c r="F234" s="2589"/>
      <c r="G234" s="2589"/>
      <c r="H234" s="2589"/>
      <c r="I234" s="2589"/>
      <c r="J234" s="2589"/>
      <c r="K234" s="2589"/>
      <c r="L234" s="2589"/>
      <c r="M234" s="2589"/>
      <c r="N234" s="2589"/>
      <c r="O234" s="2589"/>
      <c r="P234" s="2589"/>
    </row>
    <row r="235" spans="1:16">
      <c r="B235" s="2589" t="s">
        <v>6646</v>
      </c>
      <c r="C235" s="2589"/>
      <c r="D235" s="2589"/>
      <c r="E235" s="2589"/>
      <c r="F235" s="2589"/>
      <c r="G235" s="2589"/>
      <c r="H235" s="2589"/>
      <c r="I235" s="2589"/>
      <c r="J235" s="2589"/>
      <c r="K235" s="2589"/>
      <c r="L235" s="2589"/>
      <c r="M235" s="2589" t="s">
        <v>6595</v>
      </c>
      <c r="N235" s="2589"/>
      <c r="O235" s="2589"/>
      <c r="P235" s="2589"/>
    </row>
    <row r="236" spans="1:16">
      <c r="B236" s="2589" t="s">
        <v>6647</v>
      </c>
      <c r="C236" s="2589"/>
      <c r="D236" s="2589"/>
      <c r="E236" s="2589"/>
      <c r="F236" s="2589"/>
      <c r="G236" s="2589"/>
      <c r="H236" s="2589"/>
      <c r="I236" s="2589"/>
      <c r="J236" s="2589"/>
      <c r="K236" s="2589"/>
      <c r="L236" s="2589"/>
      <c r="M236" s="2589"/>
      <c r="N236" s="2589"/>
      <c r="O236" s="2589"/>
      <c r="P236" s="2589"/>
    </row>
    <row r="237" spans="1:16">
      <c r="B237" s="2589" t="s">
        <v>6648</v>
      </c>
      <c r="C237" s="2589"/>
      <c r="D237" s="2589"/>
      <c r="E237" s="2589"/>
      <c r="F237" s="2589"/>
      <c r="G237" s="2589"/>
      <c r="H237" s="2589"/>
      <c r="I237" s="2589"/>
      <c r="J237" s="2589"/>
      <c r="K237" s="2589"/>
      <c r="L237" s="2589"/>
      <c r="M237" s="2589"/>
      <c r="N237" s="2589"/>
      <c r="O237" s="2589"/>
      <c r="P237" s="2589"/>
    </row>
    <row r="238" spans="1:16">
      <c r="B238" s="2589" t="s">
        <v>6649</v>
      </c>
      <c r="C238" s="2589"/>
      <c r="D238" s="2589"/>
      <c r="E238" s="2589"/>
      <c r="F238" s="2589"/>
      <c r="G238" s="2589"/>
      <c r="H238" s="2589"/>
      <c r="I238" s="2589"/>
      <c r="J238" s="2589"/>
      <c r="K238" s="2589"/>
      <c r="L238" s="2589"/>
      <c r="M238" s="2589"/>
      <c r="N238" s="2589"/>
      <c r="O238" s="2589"/>
      <c r="P238" s="2589"/>
    </row>
    <row r="239" spans="1:16">
      <c r="B239" s="2589" t="s">
        <v>6650</v>
      </c>
      <c r="C239" s="2589"/>
      <c r="D239" s="2589"/>
      <c r="E239" s="2589"/>
      <c r="F239" s="2589"/>
      <c r="G239" s="2589"/>
      <c r="H239" s="2589"/>
      <c r="I239" s="2589"/>
      <c r="J239" s="2589"/>
      <c r="K239" s="2589"/>
      <c r="L239" s="2589"/>
      <c r="M239" s="2589"/>
      <c r="N239" s="2589"/>
      <c r="O239" s="2589"/>
      <c r="P239" s="2589"/>
    </row>
    <row r="240" spans="1:16">
      <c r="B240" s="2589" t="s">
        <v>6651</v>
      </c>
      <c r="C240" s="2589"/>
      <c r="D240" s="2589"/>
      <c r="E240" s="2589"/>
      <c r="F240" s="2589"/>
      <c r="G240" s="2589"/>
      <c r="H240" s="2589"/>
      <c r="I240" s="2589"/>
      <c r="J240" s="2589"/>
      <c r="K240" s="2589"/>
      <c r="L240" s="2589"/>
      <c r="M240" s="2589" t="s">
        <v>6637</v>
      </c>
      <c r="N240" s="2589"/>
      <c r="O240" s="2589"/>
      <c r="P240" s="2589"/>
    </row>
    <row r="241" spans="1:16">
      <c r="B241" s="2589"/>
      <c r="C241" s="2589"/>
      <c r="D241" s="2589"/>
      <c r="E241" s="2589"/>
      <c r="F241" s="2589"/>
      <c r="G241" s="2589"/>
      <c r="H241" s="2589"/>
      <c r="I241" s="2589"/>
      <c r="J241" s="2589"/>
      <c r="K241" s="2589"/>
      <c r="L241" s="2589"/>
      <c r="M241" s="2589"/>
      <c r="N241" s="2589"/>
      <c r="O241" s="2589"/>
      <c r="P241" s="2589"/>
    </row>
    <row r="242" spans="1:16">
      <c r="B242" s="2589"/>
      <c r="C242" s="2589"/>
      <c r="D242" s="2589"/>
      <c r="E242" s="2589"/>
      <c r="F242" s="2589"/>
      <c r="G242" s="2589"/>
      <c r="H242" s="2589"/>
      <c r="I242" s="2589"/>
      <c r="J242" s="2589"/>
      <c r="K242" s="2589"/>
      <c r="L242" s="2589"/>
      <c r="M242" s="2589"/>
      <c r="N242" s="2589"/>
      <c r="O242" s="2589"/>
      <c r="P242" s="2589"/>
    </row>
    <row r="243" spans="1:16" s="88" customFormat="1" ht="21.75" customHeight="1">
      <c r="A243" s="2593"/>
      <c r="B243" s="2597"/>
      <c r="C243" s="2597" t="s">
        <v>947</v>
      </c>
      <c r="D243" s="1079"/>
      <c r="E243" s="87"/>
      <c r="F243" s="87"/>
      <c r="G243" s="87"/>
      <c r="H243" s="87"/>
      <c r="I243" s="87"/>
      <c r="J243" s="87"/>
      <c r="K243" s="87"/>
      <c r="L243" s="87"/>
      <c r="M243" s="87"/>
      <c r="N243" s="87"/>
      <c r="O243" s="87"/>
      <c r="P243" s="87"/>
    </row>
    <row r="244" spans="1:16" ht="18">
      <c r="B244" s="2589"/>
      <c r="C244" s="2609"/>
      <c r="D244" s="2589"/>
      <c r="E244" s="2589"/>
      <c r="F244" s="2589"/>
      <c r="G244" s="2589"/>
      <c r="H244" s="2589"/>
      <c r="I244" s="2589"/>
      <c r="J244" s="2589"/>
      <c r="K244" s="2589"/>
      <c r="L244" s="2589"/>
      <c r="M244" s="2589"/>
      <c r="N244" s="2589"/>
      <c r="O244" s="2589"/>
      <c r="P244" s="2589"/>
    </row>
    <row r="245" spans="1:16" ht="18.75">
      <c r="B245" s="2588" t="s">
        <v>855</v>
      </c>
      <c r="C245" s="2589"/>
      <c r="D245" s="2589"/>
      <c r="E245" s="2589"/>
      <c r="F245" s="2589"/>
      <c r="G245" s="2589"/>
      <c r="H245" s="2589"/>
      <c r="I245" s="2589"/>
      <c r="J245" s="2589"/>
      <c r="K245" s="2589"/>
      <c r="L245" s="2589"/>
      <c r="M245" s="2589"/>
      <c r="N245" s="2589"/>
      <c r="O245" s="2589"/>
      <c r="P245" s="2589"/>
    </row>
    <row r="246" spans="1:16" ht="18.75">
      <c r="B246" s="2600" t="s">
        <v>948</v>
      </c>
      <c r="C246" s="2605" t="s">
        <v>6652</v>
      </c>
      <c r="D246" s="2589"/>
      <c r="E246" s="2589"/>
      <c r="F246" s="2589"/>
      <c r="G246" s="2589"/>
      <c r="H246" s="2589"/>
      <c r="I246" s="2589"/>
      <c r="J246" s="2589"/>
      <c r="K246" s="2589"/>
      <c r="L246" s="2589"/>
      <c r="M246" s="2589"/>
      <c r="N246" s="2589"/>
      <c r="O246" s="2589"/>
      <c r="P246" s="2589"/>
    </row>
    <row r="247" spans="1:16" ht="18">
      <c r="B247" s="2589"/>
      <c r="C247" s="2609"/>
      <c r="D247" s="2589"/>
      <c r="E247" s="2589"/>
      <c r="F247" s="2589"/>
      <c r="G247" s="2589"/>
      <c r="H247" s="2589"/>
      <c r="I247" s="2589"/>
      <c r="J247" s="2589"/>
      <c r="K247" s="2589"/>
      <c r="L247" s="2589"/>
      <c r="M247" s="2589"/>
      <c r="N247" s="2589"/>
      <c r="O247" s="2589"/>
      <c r="P247" s="2589"/>
    </row>
    <row r="248" spans="1:16" ht="18.75">
      <c r="B248" s="2588" t="s">
        <v>6653</v>
      </c>
      <c r="C248" s="2589"/>
      <c r="D248" s="2589"/>
      <c r="E248" s="2589"/>
      <c r="F248" s="2589"/>
      <c r="G248" s="2589"/>
      <c r="H248" s="2589"/>
      <c r="I248" s="2589"/>
      <c r="J248" s="2589"/>
      <c r="K248" s="2589"/>
      <c r="L248" s="2589"/>
      <c r="M248" s="2589"/>
      <c r="N248" s="2589"/>
      <c r="O248" s="2589"/>
      <c r="P248" s="2589"/>
    </row>
    <row r="249" spans="1:16" ht="18.75">
      <c r="B249" s="2600" t="s">
        <v>948</v>
      </c>
      <c r="C249" s="2605" t="s">
        <v>6654</v>
      </c>
      <c r="D249" s="2589"/>
      <c r="E249" s="2589"/>
      <c r="F249" s="2589"/>
      <c r="G249" s="2589"/>
      <c r="H249" s="2589"/>
      <c r="I249" s="2589"/>
      <c r="J249" s="2589"/>
      <c r="K249" s="2589"/>
      <c r="L249" s="2589"/>
      <c r="M249" s="2589"/>
      <c r="N249" s="2589"/>
      <c r="O249" s="2589"/>
      <c r="P249" s="2589"/>
    </row>
    <row r="250" spans="1:16" ht="18">
      <c r="B250" s="2589"/>
      <c r="C250" s="2609"/>
      <c r="D250" s="2589"/>
      <c r="E250" s="2589"/>
      <c r="F250" s="2589"/>
      <c r="G250" s="2589"/>
      <c r="H250" s="2589"/>
      <c r="I250" s="2589"/>
      <c r="J250" s="2589"/>
      <c r="K250" s="2589"/>
      <c r="L250" s="2589"/>
      <c r="M250" s="2589"/>
      <c r="N250" s="2589"/>
      <c r="O250" s="2589"/>
      <c r="P250" s="2589"/>
    </row>
    <row r="251" spans="1:16" ht="18.75">
      <c r="B251" s="2600" t="s">
        <v>948</v>
      </c>
      <c r="C251" s="2605" t="s">
        <v>950</v>
      </c>
      <c r="D251" s="2589"/>
      <c r="E251" s="2589"/>
      <c r="F251" s="2589"/>
      <c r="G251" s="2589"/>
      <c r="H251" s="2589"/>
      <c r="I251" s="2589"/>
      <c r="J251" s="2589"/>
      <c r="K251" s="2589" t="s">
        <v>949</v>
      </c>
      <c r="L251" s="2589"/>
      <c r="M251" s="2589"/>
      <c r="N251" s="2589"/>
      <c r="O251" s="2589"/>
      <c r="P251" s="2589"/>
    </row>
    <row r="252" spans="1:16" ht="18">
      <c r="B252" s="2589"/>
      <c r="C252" s="2609"/>
      <c r="D252" s="2589"/>
      <c r="E252" s="2589"/>
      <c r="F252" s="2589"/>
      <c r="G252" s="2589"/>
      <c r="H252" s="2589"/>
      <c r="I252" s="2589"/>
      <c r="J252" s="2589"/>
      <c r="K252" s="2589"/>
      <c r="L252" s="2589"/>
      <c r="M252" s="2589"/>
      <c r="N252" s="2589"/>
      <c r="O252" s="2589"/>
      <c r="P252" s="2589"/>
    </row>
    <row r="253" spans="1:16" ht="18.75">
      <c r="B253" s="2600" t="s">
        <v>1536</v>
      </c>
      <c r="C253" s="2605" t="s">
        <v>951</v>
      </c>
      <c r="D253" s="2589"/>
      <c r="E253" s="2589"/>
      <c r="F253" s="2589"/>
      <c r="G253" s="2589"/>
      <c r="H253" s="2589"/>
      <c r="I253" s="2589"/>
      <c r="J253" s="2589"/>
      <c r="K253" s="2589"/>
      <c r="L253" s="2589"/>
      <c r="M253" s="2589"/>
      <c r="N253" s="2589"/>
      <c r="O253" s="2589"/>
      <c r="P253" s="2589"/>
    </row>
    <row r="254" spans="1:16" ht="18">
      <c r="B254" s="2589"/>
      <c r="C254" s="2609"/>
      <c r="D254" s="2589"/>
      <c r="E254" s="2589"/>
      <c r="F254" s="2589"/>
      <c r="G254" s="2589"/>
      <c r="H254" s="2589"/>
      <c r="I254" s="2589"/>
      <c r="J254" s="2589"/>
      <c r="K254" s="2589"/>
      <c r="L254" s="2589"/>
      <c r="M254" s="2589"/>
      <c r="N254" s="2589"/>
      <c r="O254" s="2589"/>
      <c r="P254" s="2589"/>
    </row>
    <row r="255" spans="1:16" ht="18.75">
      <c r="B255" s="2600" t="s">
        <v>1536</v>
      </c>
      <c r="C255" s="2605" t="s">
        <v>955</v>
      </c>
      <c r="D255" s="2589"/>
      <c r="E255" s="2589"/>
      <c r="F255" s="2589"/>
      <c r="G255" s="2589"/>
      <c r="H255" s="2589"/>
      <c r="I255" s="2589"/>
      <c r="J255" s="2589"/>
      <c r="K255" s="2589" t="s">
        <v>954</v>
      </c>
      <c r="L255" s="2589"/>
      <c r="M255" s="2589"/>
      <c r="N255" s="2589"/>
      <c r="O255" s="2589"/>
      <c r="P255" s="2589"/>
    </row>
    <row r="256" spans="1:16" ht="18">
      <c r="B256" s="2589"/>
      <c r="C256" s="2609"/>
      <c r="D256" s="2589"/>
      <c r="E256" s="2589"/>
      <c r="F256" s="2589"/>
      <c r="G256" s="2589"/>
      <c r="H256" s="2589"/>
      <c r="I256" s="2589"/>
      <c r="J256" s="2589"/>
      <c r="K256" s="2589"/>
      <c r="L256" s="2589"/>
      <c r="M256" s="2589"/>
      <c r="N256" s="2589"/>
      <c r="O256" s="2589"/>
      <c r="P256" s="2589"/>
    </row>
    <row r="257" spans="2:16" ht="18.75">
      <c r="B257" s="2600" t="s">
        <v>1536</v>
      </c>
      <c r="C257" s="2605" t="s">
        <v>957</v>
      </c>
      <c r="D257" s="2589"/>
      <c r="E257" s="2589"/>
      <c r="F257" s="2589"/>
      <c r="G257" s="2589"/>
      <c r="H257" s="2589"/>
      <c r="I257" s="2589"/>
      <c r="J257" s="2589"/>
      <c r="K257" s="2589" t="s">
        <v>956</v>
      </c>
      <c r="L257" s="2589"/>
      <c r="M257" s="2589"/>
      <c r="N257" s="2589"/>
      <c r="O257" s="2589"/>
      <c r="P257" s="2589"/>
    </row>
    <row r="258" spans="2:16" ht="18">
      <c r="B258" s="2589"/>
      <c r="C258" s="2609"/>
      <c r="D258" s="2589"/>
      <c r="E258" s="2589"/>
      <c r="F258" s="2589"/>
      <c r="G258" s="2589"/>
      <c r="H258" s="2589"/>
      <c r="I258" s="2589"/>
      <c r="J258" s="2589"/>
      <c r="K258" s="2589"/>
      <c r="L258" s="2589"/>
      <c r="M258" s="2589"/>
      <c r="N258" s="2589"/>
      <c r="O258" s="2589"/>
      <c r="P258" s="2589"/>
    </row>
    <row r="259" spans="2:16" ht="18.75">
      <c r="B259" s="2600" t="s">
        <v>1536</v>
      </c>
      <c r="C259" s="2605" t="s">
        <v>959</v>
      </c>
      <c r="D259" s="2589"/>
      <c r="E259" s="2589"/>
      <c r="F259" s="2589"/>
      <c r="G259" s="2589"/>
      <c r="H259" s="2589"/>
      <c r="I259" s="2589"/>
      <c r="J259" s="2589"/>
      <c r="K259" s="2589" t="s">
        <v>958</v>
      </c>
      <c r="L259" s="2589"/>
      <c r="M259" s="2589"/>
      <c r="N259" s="2589"/>
      <c r="O259" s="2589"/>
      <c r="P259" s="2589"/>
    </row>
    <row r="260" spans="2:16" ht="18">
      <c r="B260" s="2589"/>
      <c r="C260" s="2609"/>
      <c r="D260" s="2589"/>
      <c r="E260" s="2589"/>
      <c r="F260" s="2589"/>
      <c r="G260" s="2589"/>
      <c r="H260" s="2589"/>
      <c r="I260" s="2589"/>
      <c r="J260" s="2589"/>
      <c r="K260" s="2589"/>
      <c r="L260" s="2589"/>
      <c r="M260" s="2589"/>
      <c r="N260" s="2589"/>
      <c r="O260" s="2589"/>
      <c r="P260" s="2589"/>
    </row>
    <row r="261" spans="2:16" ht="18.75">
      <c r="B261" s="2600" t="s">
        <v>1536</v>
      </c>
      <c r="C261" s="2605" t="s">
        <v>961</v>
      </c>
      <c r="D261" s="2589"/>
      <c r="E261" s="2589"/>
      <c r="F261" s="2589"/>
      <c r="G261" s="2589"/>
      <c r="H261" s="2589"/>
      <c r="I261" s="2589"/>
      <c r="J261" s="2589"/>
      <c r="K261" s="2589" t="s">
        <v>960</v>
      </c>
      <c r="L261" s="2589"/>
      <c r="M261" s="2589"/>
      <c r="N261" s="2589"/>
      <c r="O261" s="2589"/>
      <c r="P261" s="2589"/>
    </row>
    <row r="262" spans="2:16" ht="18">
      <c r="B262" s="2589"/>
      <c r="C262" s="2609"/>
      <c r="D262" s="2589"/>
      <c r="E262" s="2589"/>
      <c r="F262" s="2589"/>
      <c r="G262" s="2589"/>
      <c r="H262" s="2589"/>
      <c r="I262" s="2589"/>
      <c r="J262" s="2589"/>
      <c r="K262" s="2589"/>
      <c r="L262" s="2589"/>
      <c r="M262" s="2589"/>
      <c r="N262" s="2589"/>
      <c r="O262" s="2589"/>
      <c r="P262" s="2589"/>
    </row>
    <row r="263" spans="2:16" ht="18.75">
      <c r="B263" s="2600" t="s">
        <v>1536</v>
      </c>
      <c r="C263" s="2605" t="s">
        <v>953</v>
      </c>
      <c r="D263" s="2589"/>
      <c r="E263" s="2589"/>
      <c r="F263" s="2589"/>
      <c r="G263" s="2589"/>
      <c r="H263" s="2589"/>
      <c r="I263" s="2589"/>
      <c r="J263" s="2589"/>
      <c r="K263" s="2589" t="s">
        <v>952</v>
      </c>
      <c r="L263" s="2589"/>
      <c r="M263" s="2589"/>
      <c r="N263" s="2589"/>
      <c r="O263" s="2589"/>
      <c r="P263" s="2589"/>
    </row>
    <row r="264" spans="2:16" ht="18">
      <c r="B264" s="2589"/>
      <c r="C264" s="2609"/>
      <c r="D264" s="2589"/>
      <c r="E264" s="2589"/>
      <c r="F264" s="2589"/>
      <c r="G264" s="2589"/>
      <c r="H264" s="2589"/>
      <c r="I264" s="2589"/>
      <c r="J264" s="2589"/>
      <c r="K264" s="2589"/>
      <c r="L264" s="2589"/>
      <c r="M264" s="2589"/>
      <c r="N264" s="2589"/>
      <c r="O264" s="2589"/>
      <c r="P264" s="2589"/>
    </row>
    <row r="265" spans="2:16" ht="18.75">
      <c r="B265" s="2600" t="s">
        <v>1536</v>
      </c>
      <c r="C265" s="2605" t="s">
        <v>963</v>
      </c>
      <c r="D265" s="2589"/>
      <c r="E265" s="2589"/>
      <c r="F265" s="2589"/>
      <c r="G265" s="2589"/>
      <c r="H265" s="2589"/>
      <c r="I265" s="2589"/>
      <c r="J265" s="2589"/>
      <c r="K265" s="2589" t="s">
        <v>962</v>
      </c>
      <c r="L265" s="2589"/>
      <c r="M265" s="2589"/>
      <c r="N265" s="2589"/>
      <c r="O265" s="2589"/>
      <c r="P265" s="2589"/>
    </row>
    <row r="266" spans="2:16" ht="18">
      <c r="B266" s="2589"/>
      <c r="C266" s="2609"/>
      <c r="D266" s="2589"/>
      <c r="E266" s="2589"/>
      <c r="F266" s="2589"/>
      <c r="G266" s="2589"/>
      <c r="H266" s="2589"/>
      <c r="I266" s="2589"/>
      <c r="J266" s="2589"/>
      <c r="K266" s="2589"/>
      <c r="L266" s="2589"/>
      <c r="M266" s="2589"/>
      <c r="N266" s="2589"/>
      <c r="O266" s="2589"/>
      <c r="P266" s="2589"/>
    </row>
    <row r="267" spans="2:16" ht="18.75">
      <c r="B267" s="2600" t="s">
        <v>948</v>
      </c>
      <c r="C267" s="2605" t="s">
        <v>964</v>
      </c>
      <c r="D267" s="2589"/>
      <c r="E267" s="2589"/>
      <c r="F267" s="2589"/>
      <c r="G267" s="2589"/>
      <c r="H267" s="2589"/>
      <c r="I267" s="2589"/>
      <c r="J267" s="2589"/>
      <c r="K267" s="2589"/>
      <c r="L267" s="2589"/>
      <c r="M267" s="2589"/>
      <c r="N267" s="2589"/>
      <c r="O267" s="2589"/>
      <c r="P267" s="2589"/>
    </row>
    <row r="268" spans="2:16" ht="18">
      <c r="B268" s="2589"/>
      <c r="C268" s="2609"/>
      <c r="D268" s="2589"/>
      <c r="E268" s="2589"/>
      <c r="F268" s="2589"/>
      <c r="G268" s="2589"/>
      <c r="H268" s="2589"/>
      <c r="I268" s="2589"/>
      <c r="J268" s="2589"/>
      <c r="K268" s="2589"/>
      <c r="L268" s="2589"/>
      <c r="M268" s="2589"/>
      <c r="N268" s="2589"/>
      <c r="O268" s="2589"/>
      <c r="P268" s="2589"/>
    </row>
    <row r="269" spans="2:16" ht="18.75">
      <c r="B269" s="2600" t="s">
        <v>1536</v>
      </c>
      <c r="C269" s="2605" t="s">
        <v>965</v>
      </c>
      <c r="D269" s="2589"/>
      <c r="E269" s="2589"/>
      <c r="F269" s="2589"/>
      <c r="G269" s="2589"/>
      <c r="H269" s="2589"/>
      <c r="I269" s="2589"/>
      <c r="J269" s="2589"/>
      <c r="K269" s="2589"/>
      <c r="L269" s="2589"/>
      <c r="M269" s="2589"/>
      <c r="N269" s="2589"/>
      <c r="O269" s="2589"/>
      <c r="P269" s="2589"/>
    </row>
    <row r="270" spans="2:16" ht="18">
      <c r="B270" s="2589"/>
      <c r="C270" s="2609"/>
      <c r="D270" s="2589"/>
      <c r="E270" s="2589"/>
      <c r="F270" s="2589"/>
      <c r="G270" s="2589"/>
      <c r="H270" s="2589"/>
      <c r="I270" s="2589"/>
      <c r="J270" s="2589"/>
      <c r="K270" s="2589"/>
      <c r="L270" s="2589"/>
      <c r="M270" s="2589"/>
      <c r="N270" s="2589"/>
      <c r="O270" s="2589"/>
      <c r="P270" s="2589"/>
    </row>
    <row r="271" spans="2:16" ht="18.75">
      <c r="B271" s="2600" t="s">
        <v>1536</v>
      </c>
      <c r="C271" s="2605" t="s">
        <v>1532</v>
      </c>
      <c r="D271" s="2589"/>
      <c r="E271" s="2589"/>
      <c r="F271" s="2589"/>
      <c r="G271" s="2589"/>
      <c r="H271" s="2589"/>
      <c r="I271" s="2589"/>
      <c r="J271" s="2589"/>
      <c r="K271" s="2589"/>
      <c r="L271" s="2589"/>
      <c r="M271" s="2589"/>
      <c r="N271" s="2589"/>
      <c r="O271" s="2589"/>
      <c r="P271" s="2589"/>
    </row>
    <row r="272" spans="2:16" ht="18">
      <c r="B272" s="2589"/>
      <c r="C272" s="2609"/>
      <c r="D272" s="2589"/>
      <c r="E272" s="2589"/>
      <c r="F272" s="2589"/>
      <c r="G272" s="2589"/>
      <c r="H272" s="2589"/>
      <c r="I272" s="2589"/>
      <c r="J272" s="2589"/>
      <c r="K272" s="2589"/>
      <c r="L272" s="2589"/>
      <c r="M272" s="2589"/>
      <c r="N272" s="2589"/>
      <c r="O272" s="2589"/>
      <c r="P272" s="2589"/>
    </row>
    <row r="273" spans="1:16" ht="18.75">
      <c r="B273" s="2600" t="s">
        <v>1536</v>
      </c>
      <c r="C273" s="2605" t="s">
        <v>1533</v>
      </c>
      <c r="D273" s="2589"/>
      <c r="E273" s="2589"/>
      <c r="F273" s="2589"/>
      <c r="G273" s="2589"/>
      <c r="H273" s="2589"/>
      <c r="I273" s="2589"/>
      <c r="J273" s="2589"/>
      <c r="K273" s="2589"/>
      <c r="L273" s="2589"/>
      <c r="M273" s="2589"/>
      <c r="N273" s="2589"/>
      <c r="O273" s="2589"/>
      <c r="P273" s="2589"/>
    </row>
    <row r="274" spans="1:16" ht="18">
      <c r="B274" s="2589"/>
      <c r="C274" s="2609"/>
      <c r="D274" s="2589"/>
      <c r="E274" s="2589"/>
      <c r="F274" s="2589"/>
      <c r="G274" s="2589"/>
      <c r="H274" s="2589"/>
      <c r="I274" s="2589"/>
      <c r="J274" s="2589"/>
      <c r="K274" s="2589"/>
      <c r="L274" s="2589"/>
      <c r="M274" s="2589"/>
      <c r="N274" s="2589"/>
      <c r="O274" s="2589"/>
      <c r="P274" s="2589"/>
    </row>
    <row r="275" spans="1:16" ht="18.75">
      <c r="B275" s="2600" t="s">
        <v>1536</v>
      </c>
      <c r="C275" s="2605" t="s">
        <v>1535</v>
      </c>
      <c r="D275" s="2589"/>
      <c r="E275" s="2589"/>
      <c r="F275" s="2589"/>
      <c r="G275" s="2589"/>
      <c r="H275" s="2589"/>
      <c r="I275" s="2589"/>
      <c r="J275" s="2589"/>
      <c r="K275" s="2589"/>
      <c r="L275" s="2589"/>
      <c r="M275" s="2589"/>
      <c r="N275" s="2589"/>
      <c r="O275" s="2589"/>
      <c r="P275" s="2589"/>
    </row>
    <row r="276" spans="1:16" ht="18">
      <c r="B276" s="2589"/>
      <c r="C276" s="2609"/>
      <c r="D276" s="2589"/>
      <c r="E276" s="2589"/>
      <c r="F276" s="2589"/>
      <c r="G276" s="2589"/>
      <c r="H276" s="2589"/>
      <c r="I276" s="2589"/>
      <c r="J276" s="2589"/>
      <c r="K276" s="2589"/>
      <c r="L276" s="2589"/>
      <c r="M276" s="2589"/>
      <c r="N276" s="2589"/>
      <c r="O276" s="2589"/>
      <c r="P276" s="2589"/>
    </row>
    <row r="277" spans="1:16" ht="18.75">
      <c r="B277" s="2600" t="s">
        <v>1536</v>
      </c>
      <c r="C277" s="2605" t="s">
        <v>1537</v>
      </c>
      <c r="D277" s="2589"/>
      <c r="E277" s="2589"/>
      <c r="F277" s="2589"/>
      <c r="G277" s="2589"/>
      <c r="H277" s="2589"/>
      <c r="I277" s="2589"/>
      <c r="J277" s="2589"/>
      <c r="K277" s="2589"/>
      <c r="L277" s="2589"/>
      <c r="M277" s="2589"/>
      <c r="N277" s="2589" t="s">
        <v>7</v>
      </c>
      <c r="O277" s="2589"/>
      <c r="P277" s="2589"/>
    </row>
    <row r="278" spans="1:16">
      <c r="B278" s="2589"/>
      <c r="C278" s="2589"/>
      <c r="D278" s="2589"/>
      <c r="E278" s="2589"/>
      <c r="F278" s="2589"/>
      <c r="G278" s="2589"/>
      <c r="H278" s="2589"/>
      <c r="I278" s="2589"/>
      <c r="J278" s="2589"/>
      <c r="K278" s="2589"/>
      <c r="L278" s="2589"/>
      <c r="M278" s="2589"/>
      <c r="N278" s="2589"/>
      <c r="O278" s="2589"/>
      <c r="P278" s="2589"/>
    </row>
    <row r="279" spans="1:16" ht="18">
      <c r="B279" s="2600" t="s">
        <v>1536</v>
      </c>
      <c r="C279" s="2609" t="s">
        <v>1538</v>
      </c>
      <c r="D279" s="2589"/>
      <c r="E279" s="2589"/>
      <c r="F279" s="2589"/>
      <c r="G279" s="2589"/>
      <c r="H279" s="2589"/>
      <c r="I279" s="2589"/>
      <c r="J279" s="2589"/>
      <c r="K279" s="2589"/>
      <c r="L279" s="2589"/>
      <c r="M279" s="2589" t="s">
        <v>1539</v>
      </c>
      <c r="N279" s="2589"/>
      <c r="O279" s="2589"/>
      <c r="P279" s="2589"/>
    </row>
    <row r="280" spans="1:16" ht="18">
      <c r="B280" s="2589"/>
      <c r="C280" s="2609"/>
      <c r="D280" s="2589"/>
      <c r="E280" s="2589"/>
      <c r="F280" s="2589"/>
      <c r="G280" s="2589"/>
      <c r="H280" s="2589"/>
      <c r="I280" s="2589"/>
      <c r="J280" s="2589"/>
      <c r="K280" s="2589"/>
      <c r="L280" s="2589"/>
      <c r="M280" s="2589"/>
      <c r="N280" s="2589"/>
      <c r="O280" s="2589"/>
      <c r="P280" s="2589"/>
    </row>
    <row r="281" spans="1:16" ht="18.75">
      <c r="B281" s="2600" t="s">
        <v>759</v>
      </c>
      <c r="C281" s="2605" t="s">
        <v>1471</v>
      </c>
      <c r="D281" s="2589"/>
      <c r="E281" s="2589"/>
      <c r="F281" s="2589"/>
      <c r="G281" s="2589"/>
      <c r="H281" s="2589"/>
      <c r="I281" s="2589"/>
      <c r="J281" s="2589"/>
      <c r="K281" s="2589"/>
      <c r="L281" s="2589"/>
      <c r="M281" s="2589"/>
      <c r="N281" s="2589"/>
      <c r="O281" s="2589"/>
      <c r="P281" s="2589"/>
    </row>
    <row r="282" spans="1:16">
      <c r="B282" s="2589"/>
      <c r="C282" s="2589"/>
      <c r="D282" s="2589"/>
      <c r="E282" s="2589"/>
      <c r="F282" s="2589"/>
      <c r="G282" s="2589"/>
      <c r="H282" s="2589"/>
      <c r="I282" s="2589"/>
      <c r="J282" s="2589"/>
      <c r="K282" s="2589"/>
      <c r="L282" s="2589"/>
      <c r="M282" s="2589"/>
      <c r="N282" s="2589"/>
      <c r="O282" s="2589"/>
      <c r="P282" s="2589"/>
    </row>
    <row r="283" spans="1:16" s="88" customFormat="1" ht="39.950000000000003" customHeight="1">
      <c r="A283" s="86"/>
      <c r="B283" s="2610" t="s">
        <v>761</v>
      </c>
      <c r="C283" s="86"/>
      <c r="D283" s="86"/>
      <c r="E283" s="86"/>
      <c r="F283" s="86"/>
      <c r="G283" s="86"/>
      <c r="H283" s="86"/>
      <c r="I283" s="86"/>
      <c r="J283" s="86"/>
      <c r="K283" s="86"/>
      <c r="L283" s="86"/>
      <c r="M283" s="86"/>
      <c r="N283" s="86"/>
      <c r="O283" s="86"/>
      <c r="P283" s="86"/>
    </row>
    <row r="284" spans="1:16" s="88" customFormat="1" ht="24" customHeight="1">
      <c r="A284" s="86"/>
      <c r="B284" s="2611" t="s">
        <v>762</v>
      </c>
      <c r="C284" s="86"/>
      <c r="D284" s="86"/>
      <c r="E284" s="86"/>
      <c r="F284" s="86"/>
      <c r="G284" s="86"/>
      <c r="H284" s="86"/>
      <c r="I284" s="86"/>
      <c r="J284" s="86"/>
      <c r="K284" s="86"/>
      <c r="L284" s="86"/>
      <c r="M284" s="86"/>
      <c r="N284" s="86"/>
      <c r="O284" s="86"/>
      <c r="P284" s="86"/>
    </row>
    <row r="285" spans="1:16" s="89" customFormat="1" ht="39.950000000000003" customHeight="1">
      <c r="A285" s="86"/>
      <c r="B285" s="2612" t="s">
        <v>763</v>
      </c>
      <c r="C285" s="1050"/>
      <c r="D285" s="86"/>
      <c r="E285" s="86"/>
      <c r="F285" s="86"/>
      <c r="G285" s="86"/>
      <c r="H285" s="86"/>
      <c r="I285" s="1540"/>
      <c r="J285" s="86"/>
      <c r="K285" s="86"/>
      <c r="L285" s="1540"/>
      <c r="M285" s="1540"/>
      <c r="N285" s="1540"/>
      <c r="O285" s="1540"/>
      <c r="P285" s="2613" t="s">
        <v>6655</v>
      </c>
    </row>
  </sheetData>
  <mergeCells count="6">
    <mergeCell ref="B233:C233"/>
    <mergeCell ref="B2:P4"/>
    <mergeCell ref="B5:P7"/>
    <mergeCell ref="B189:C189"/>
    <mergeCell ref="B219:C219"/>
    <mergeCell ref="B223:C223"/>
  </mergeCells>
  <hyperlinks>
    <hyperlink ref="C16" r:id="rId1" xr:uid="{473351A3-F56D-45C5-B317-16A21778AA59}"/>
    <hyperlink ref="C36" r:id="rId2" xr:uid="{D4E5F670-93B1-4D06-B34D-BA47610667C3}"/>
    <hyperlink ref="C39" r:id="rId3" xr:uid="{3194EB99-73E0-49C4-AEF3-7338A3014BBA}"/>
    <hyperlink ref="C45" r:id="rId4" xr:uid="{94D818AD-F6DB-4A84-8FCB-1805DACF4D72}"/>
    <hyperlink ref="C18" r:id="rId5" xr:uid="{9905A868-6176-4643-99A9-F77975A663C1}"/>
    <hyperlink ref="C188" r:id="rId6" xr:uid="{C2D1EED8-807B-42B0-9F39-8D8C2A63DC85}"/>
    <hyperlink ref="D189" r:id="rId7" xr:uid="{B6B1C59F-916D-4EE1-B832-C565CBA0D244}"/>
    <hyperlink ref="C218" r:id="rId8" xr:uid="{D99ED6C8-2283-4CD6-9844-CF55659C1C34}"/>
    <hyperlink ref="D219" r:id="rId9" xr:uid="{583B7647-40A4-4E00-9177-1A7EC17ECF02}"/>
    <hyperlink ref="C222" r:id="rId10" xr:uid="{5AF3CC79-02E1-4A80-A05D-0A16E1789D13}"/>
    <hyperlink ref="C232" r:id="rId11" xr:uid="{CBBCE3DC-7B4F-46DF-9079-193A3F9F8192}"/>
    <hyperlink ref="C149" r:id="rId12" xr:uid="{D2C967EB-EEB9-4A00-96A3-70BE9BD72DC1}"/>
    <hyperlink ref="C171" r:id="rId13" xr:uid="{51638902-AA9D-45DB-A5A7-A95AFA133A5B}"/>
    <hyperlink ref="C174" r:id="rId14" xr:uid="{5A196198-9156-4342-A4CC-FEEFD2B9275D}"/>
    <hyperlink ref="C177" r:id="rId15" xr:uid="{23D11663-9759-4DC8-9293-4E72831456C0}"/>
    <hyperlink ref="C183" r:id="rId16" xr:uid="{6499680C-706D-4132-A133-5CECDD01955F}"/>
    <hyperlink ref="C201" r:id="rId17" xr:uid="{464ABA34-1A6F-4B91-96FA-90957B51D87A}"/>
    <hyperlink ref="C195" r:id="rId18" xr:uid="{ABBB0094-255E-47CF-B4DE-0555D47B5AAB}"/>
    <hyperlink ref="C198" r:id="rId19" xr:uid="{747FEB42-54ED-4058-9400-A641AD63EAEC}"/>
    <hyperlink ref="C13" r:id="rId20" xr:uid="{237CBB77-E40F-4314-8A14-8F3AC690A83E}"/>
    <hyperlink ref="C180" r:id="rId21" xr:uid="{BF76B55B-E565-47A2-A523-408E6B8CF65A}"/>
    <hyperlink ref="C209" r:id="rId22" xr:uid="{AD83831A-5DC4-4A52-A2EC-8D994299F1E1}"/>
    <hyperlink ref="C212" r:id="rId23" xr:uid="{3A824860-533E-4FE0-8A40-BB230A934F19}"/>
    <hyperlink ref="C215" r:id="rId24" xr:uid="{C60AFCC2-17B1-4FBF-9C19-0D73CD88F8A5}"/>
    <hyperlink ref="C134" r:id="rId25" xr:uid="{96B27718-308D-4F5C-A42F-232D5269AB2A}"/>
    <hyperlink ref="C110" r:id="rId26" xr:uid="{77B84BB4-BD89-44C4-984C-79BAA5EA0066}"/>
    <hyperlink ref="C152" r:id="rId27" xr:uid="{9462B913-F6B7-4066-A7DE-6AE3E396B694}"/>
    <hyperlink ref="C226" r:id="rId28" xr:uid="{830DFCD9-0648-4D7F-93CC-492A9C229208}"/>
    <hyperlink ref="C146" r:id="rId29" xr:uid="{5E87EB70-428D-4B9A-9213-77F2DE6F2AC9}"/>
    <hyperlink ref="C140" r:id="rId30" xr:uid="{247A54F2-13B8-4985-B9AE-D4B949A68F75}"/>
    <hyperlink ref="C137" r:id="rId31" xr:uid="{36F8434A-BE42-490A-895F-0E7DB2BF6178}"/>
    <hyperlink ref="C92" r:id="rId32" xr:uid="{9EA920DE-EF2A-4002-A91C-377B4CBD0132}"/>
    <hyperlink ref="C115" r:id="rId33" xr:uid="{9939BBC7-CD4C-4B3D-815E-14E0075F6406}"/>
    <hyperlink ref="C95" r:id="rId34" xr:uid="{F5E69020-D365-4820-BBB6-C0FBE94E0B87}"/>
    <hyperlink ref="C101" r:id="rId35" xr:uid="{B0A8F44F-DB9D-4859-97DC-B165728BC72F}"/>
    <hyperlink ref="C128" r:id="rId36" xr:uid="{3837952C-1AA9-4E74-AE85-6558941E8F31}"/>
    <hyperlink ref="C169" r:id="rId37" xr:uid="{15325E7F-F17B-4169-ADBD-BBCB6C4248FA}"/>
    <hyperlink ref="C192" r:id="rId38" xr:uid="{0F870E00-4318-4017-828C-9BA32451F3E0}"/>
    <hyperlink ref="C143" r:id="rId39" xr:uid="{4F56858B-5B29-4CC0-86DC-801F04730E8A}"/>
    <hyperlink ref="C87" r:id="rId40" xr:uid="{30DD0848-46C0-4FB3-A1D1-D561BB37C73C}"/>
    <hyperlink ref="C62" r:id="rId41" xr:uid="{4986309D-4D7E-43C5-9C34-A4022868DD13}"/>
    <hyperlink ref="C166" r:id="rId42" xr:uid="{13B2EFED-612F-4534-B66E-4D7EDC61A82B}"/>
    <hyperlink ref="D233" r:id="rId43" xr:uid="{5FE3EAC9-2644-46A6-A09F-FEE6B48356D7}"/>
    <hyperlink ref="C131" r:id="rId44" xr:uid="{AE25117F-4228-4BCC-8A79-FD9F26A5BECB}"/>
    <hyperlink ref="D223" r:id="rId45" xr:uid="{E01434F1-1C9C-4D05-B626-854BDD4A640A}"/>
    <hyperlink ref="C42" r:id="rId46" xr:uid="{F6F29AC0-70F0-4C29-84FB-9CE48911CF05}"/>
    <hyperlink ref="C118" r:id="rId47" xr:uid="{7AC8947C-5B82-400E-92F0-CC54B0B2B8D8}"/>
    <hyperlink ref="C155" r:id="rId48" xr:uid="{595B3B95-4E77-47D6-9CEB-6B130EC25AA9}"/>
    <hyperlink ref="C158" r:id="rId49" xr:uid="{FC37FC70-422A-4F9B-9DBC-524E5D6F9085}"/>
    <hyperlink ref="C161" r:id="rId50" xr:uid="{94E43C6B-0887-446D-A5BC-21FC8ED80674}"/>
    <hyperlink ref="C105" r:id="rId51" display="Faire des SI imbriqués dans Excel" xr:uid="{5B7A0798-9DDF-4C10-98D0-ADCB70829DEC}"/>
    <hyperlink ref="C251" r:id="rId52" xr:uid="{303FE8F2-7B1A-4066-8375-360ADD0D7E99}"/>
    <hyperlink ref="C275" r:id="rId53" xr:uid="{C5E8B702-3F80-4177-9E89-5C7DE444620F}"/>
    <hyperlink ref="C103" r:id="rId54" xr:uid="{DAA42725-BB57-445C-946F-C64CF69539FC}"/>
    <hyperlink ref="C273" r:id="rId55" xr:uid="{303FB24B-CFD6-4197-B7E2-7E3EFED05E9D}"/>
    <hyperlink ref="C271" r:id="rId56" xr:uid="{7A5D47BA-B85D-4340-8813-0C5F20256EF0}"/>
    <hyperlink ref="C89" r:id="rId57" xr:uid="{940B933A-1910-42B0-9F8D-84A73B663C73}"/>
    <hyperlink ref="C269" r:id="rId58" xr:uid="{7F528F59-4767-4C90-9B35-3F1802BFB95E}"/>
    <hyperlink ref="C267" r:id="rId59" xr:uid="{EB97CA71-C583-4040-9EF7-134ADBD8AF56}"/>
    <hyperlink ref="C281" r:id="rId60" xr:uid="{41B4B531-BDA4-4FFB-B9CB-20828F60C968}"/>
    <hyperlink ref="C107" r:id="rId61" xr:uid="{95AEB513-B1F1-4DBB-BFE8-F8C60BAF7474}"/>
    <hyperlink ref="C277" r:id="rId62" xr:uid="{CB971D57-77E0-4BA3-BE7E-635DF057388F}"/>
    <hyperlink ref="C121" r:id="rId63" xr:uid="{F8682382-C83B-4EB3-B697-13E463E938FE}"/>
    <hyperlink ref="C279" r:id="rId64" xr:uid="{B5A61FAB-DBBB-4942-90AB-2A3E594F2A60}"/>
    <hyperlink ref="C263" r:id="rId65" xr:uid="{6EE726FF-E88E-43B6-B39A-85F174C70680}"/>
    <hyperlink ref="C253" r:id="rId66" xr:uid="{0140F379-1B6F-4B1D-AE16-15E768F698DA}"/>
    <hyperlink ref="C265" r:id="rId67" xr:uid="{899B21C3-11ED-41C0-8E64-9C819F253EF0}"/>
    <hyperlink ref="C261" r:id="rId68" xr:uid="{C5792DD2-7F89-4662-B33B-C7276AF4381E}"/>
    <hyperlink ref="C259" r:id="rId69" xr:uid="{74EA3B65-9A83-4C12-9DAB-42091E696D73}"/>
    <hyperlink ref="C257" r:id="rId70" xr:uid="{4AFC2431-BCDA-486C-A5A5-604D588631E7}"/>
    <hyperlink ref="C255" r:id="rId71" xr:uid="{F9FBB456-D12C-4A8B-92A4-CB9DB9B5A24D}"/>
    <hyperlink ref="C123" r:id="rId72" xr:uid="{567F1039-33CD-4449-955F-EF0CE9FB6F83}"/>
    <hyperlink ref="C125" r:id="rId73" xr:uid="{101AFEA2-661D-4251-9889-0A9BBE2A42CF}"/>
    <hyperlink ref="C246" r:id="rId74" xr:uid="{5CD7333F-2D8B-4761-BB19-25A2F1060376}"/>
    <hyperlink ref="C249" r:id="rId75" xr:uid="{EEFB8897-C3A6-4791-8182-AEDE00F47832}"/>
  </hyperlinks>
  <pageMargins left="0.7" right="0.7" top="0.75" bottom="0.75" header="0.3" footer="0.3"/>
  <pageSetup paperSize="9" orientation="portrait"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8ABE-481B-4E79-AEC9-5DA603D60530}">
  <dimension ref="A1:X98"/>
  <sheetViews>
    <sheetView topLeftCell="A4" workbookViewId="0">
      <selection activeCell="H7" sqref="H7"/>
    </sheetView>
  </sheetViews>
  <sheetFormatPr baseColWidth="10" defaultRowHeight="15"/>
  <cols>
    <col min="1" max="1" width="4.85546875" style="1580" customWidth="1"/>
    <col min="2" max="37" width="11.7109375" style="1580" customWidth="1"/>
    <col min="38" max="16384" width="11.42578125" style="1580"/>
  </cols>
  <sheetData>
    <row r="1" spans="1:24">
      <c r="A1" s="87"/>
      <c r="B1" s="87"/>
      <c r="C1" s="87"/>
      <c r="D1" s="87"/>
      <c r="E1" s="87"/>
      <c r="F1" s="87"/>
      <c r="G1" s="87"/>
      <c r="H1" s="87"/>
      <c r="I1" s="87"/>
      <c r="J1" s="87"/>
      <c r="K1" s="87"/>
      <c r="L1" s="87"/>
      <c r="M1" s="87"/>
      <c r="N1" s="87"/>
      <c r="O1" s="87"/>
      <c r="P1" s="87"/>
    </row>
    <row r="2" spans="1:24" ht="26.25">
      <c r="A2" s="1540"/>
      <c r="B2" s="1540"/>
      <c r="C2" s="1540"/>
      <c r="D2" s="1540"/>
      <c r="E2" s="1540"/>
      <c r="F2" s="1540"/>
      <c r="G2" s="1540"/>
      <c r="H2" s="1540"/>
      <c r="I2" s="1540"/>
      <c r="J2" s="1540"/>
      <c r="K2" s="2352" t="s">
        <v>1643</v>
      </c>
      <c r="L2" s="87"/>
      <c r="M2" s="87"/>
      <c r="N2" s="87"/>
      <c r="O2" s="87"/>
      <c r="P2" s="904"/>
    </row>
    <row r="3" spans="1:24" ht="26.25">
      <c r="A3" s="87"/>
      <c r="B3" s="87"/>
      <c r="C3" s="87"/>
      <c r="D3" s="87"/>
      <c r="E3" s="87"/>
      <c r="F3" s="87"/>
      <c r="G3" s="87"/>
      <c r="H3" s="87"/>
      <c r="I3" s="87"/>
      <c r="J3" s="87"/>
      <c r="K3" s="2352" t="s">
        <v>864</v>
      </c>
      <c r="L3" s="87"/>
      <c r="M3" s="87"/>
      <c r="N3" s="87"/>
      <c r="O3" s="87"/>
      <c r="P3" s="904"/>
    </row>
    <row r="4" spans="1:24">
      <c r="A4" s="87"/>
      <c r="B4" s="87"/>
      <c r="C4" s="87"/>
      <c r="D4" s="87"/>
      <c r="E4" s="87"/>
      <c r="F4" s="87"/>
      <c r="G4" s="87"/>
      <c r="H4" s="87"/>
      <c r="I4" s="87"/>
      <c r="J4" s="87"/>
      <c r="K4" s="87"/>
      <c r="L4" s="87"/>
      <c r="M4" s="87"/>
      <c r="N4" s="87"/>
      <c r="O4" s="87"/>
      <c r="P4" s="87"/>
    </row>
    <row r="6" spans="1:24" ht="18">
      <c r="B6" s="3912" t="s">
        <v>241</v>
      </c>
      <c r="C6" s="3912"/>
      <c r="D6" s="3912"/>
      <c r="E6" s="3912"/>
      <c r="F6" s="3912"/>
      <c r="G6" s="3912"/>
      <c r="I6" s="3912" t="s">
        <v>242</v>
      </c>
      <c r="J6" s="3912"/>
      <c r="K6" s="3912"/>
      <c r="L6" s="3912"/>
      <c r="M6" s="3912"/>
      <c r="N6" s="3912"/>
      <c r="O6" s="3912"/>
      <c r="P6" s="3912"/>
      <c r="R6" s="1582" t="s">
        <v>6656</v>
      </c>
      <c r="S6" s="1582"/>
      <c r="T6" s="1582"/>
      <c r="U6" s="1582"/>
      <c r="V6" s="1582"/>
    </row>
    <row r="7" spans="1:24" ht="18.75">
      <c r="I7" s="2614"/>
      <c r="J7" s="2614"/>
      <c r="K7" s="2614"/>
      <c r="L7" s="2614"/>
      <c r="M7" s="2614"/>
      <c r="N7" s="2614"/>
      <c r="O7" s="2615" t="str">
        <f ca="1">"Page "&amp;_xlfn.SHEET()&amp;" sur "&amp;_xlfn.SHEETS()</f>
        <v>Page 15 sur 16</v>
      </c>
      <c r="P7" s="2615"/>
      <c r="R7" s="2616" t="s">
        <v>1536</v>
      </c>
      <c r="S7" s="2617" t="s">
        <v>6657</v>
      </c>
    </row>
    <row r="8" spans="1:24" ht="15.75">
      <c r="B8" s="3913" t="s">
        <v>243</v>
      </c>
      <c r="C8" s="3913"/>
      <c r="E8" s="3891" t="s">
        <v>244</v>
      </c>
      <c r="F8" s="3891"/>
      <c r="G8" s="3891"/>
      <c r="I8" s="2618">
        <v>1</v>
      </c>
      <c r="J8" s="2619">
        <v>2</v>
      </c>
      <c r="K8" s="2620">
        <v>3</v>
      </c>
      <c r="L8" s="2621">
        <v>4</v>
      </c>
      <c r="M8" s="2622">
        <v>5</v>
      </c>
      <c r="N8" s="2623">
        <v>6</v>
      </c>
      <c r="O8" s="2624">
        <v>7</v>
      </c>
      <c r="P8" s="2625">
        <v>8</v>
      </c>
      <c r="R8" s="1582"/>
      <c r="S8" s="1582"/>
      <c r="T8" s="1582"/>
      <c r="U8" s="1582"/>
      <c r="V8" s="1582"/>
    </row>
    <row r="9" spans="1:24">
      <c r="I9" s="2626">
        <v>9</v>
      </c>
      <c r="J9" s="2627">
        <v>10</v>
      </c>
      <c r="K9" s="2628">
        <v>11</v>
      </c>
      <c r="L9" s="2629">
        <v>12</v>
      </c>
      <c r="M9" s="2630">
        <v>13</v>
      </c>
      <c r="N9" s="2631">
        <v>14</v>
      </c>
      <c r="O9" s="2632">
        <v>15</v>
      </c>
      <c r="P9" s="2633">
        <v>16</v>
      </c>
      <c r="R9" s="1582" t="s">
        <v>6658</v>
      </c>
      <c r="S9" s="1582"/>
      <c r="T9" s="1582"/>
      <c r="U9" s="1582"/>
      <c r="V9" s="1582"/>
      <c r="W9" s="807"/>
      <c r="X9" s="807"/>
    </row>
    <row r="10" spans="1:24" ht="15.75">
      <c r="B10" s="3914" t="s">
        <v>245</v>
      </c>
      <c r="C10" s="3914"/>
      <c r="E10" s="3896" t="s">
        <v>246</v>
      </c>
      <c r="F10" s="3896"/>
      <c r="G10" s="3896"/>
      <c r="I10" s="2634">
        <v>17</v>
      </c>
      <c r="J10" s="2635">
        <v>18</v>
      </c>
      <c r="K10" s="2636">
        <v>19</v>
      </c>
      <c r="L10" s="2637">
        <v>20</v>
      </c>
      <c r="M10" s="2638">
        <v>21</v>
      </c>
      <c r="N10" s="2639">
        <v>22</v>
      </c>
      <c r="O10" s="2640">
        <v>23</v>
      </c>
      <c r="P10" s="2641">
        <v>24</v>
      </c>
      <c r="R10" s="2616" t="s">
        <v>1536</v>
      </c>
      <c r="S10" s="1700" t="s">
        <v>6659</v>
      </c>
      <c r="T10" s="1582"/>
      <c r="U10" s="1582"/>
      <c r="V10" s="1582"/>
    </row>
    <row r="11" spans="1:24" ht="15.75">
      <c r="E11" s="3897" t="s">
        <v>247</v>
      </c>
      <c r="F11" s="3897"/>
      <c r="G11" s="3897"/>
      <c r="I11" s="2642">
        <v>25</v>
      </c>
      <c r="J11" s="2643">
        <v>26</v>
      </c>
      <c r="K11" s="2644">
        <v>27</v>
      </c>
      <c r="L11" s="2645">
        <v>28</v>
      </c>
      <c r="M11" s="2646">
        <v>29</v>
      </c>
      <c r="N11" s="2647">
        <v>30</v>
      </c>
      <c r="O11" s="2648">
        <v>31</v>
      </c>
      <c r="P11" s="2649">
        <v>32</v>
      </c>
      <c r="R11" s="1582"/>
      <c r="S11" s="1582"/>
      <c r="T11" s="1582"/>
      <c r="U11" s="1582"/>
      <c r="V11" s="1582"/>
    </row>
    <row r="12" spans="1:24" ht="15.75">
      <c r="B12" s="3910" t="s">
        <v>248</v>
      </c>
      <c r="C12" s="3910"/>
      <c r="E12" s="3898" t="s">
        <v>249</v>
      </c>
      <c r="F12" s="3898"/>
      <c r="G12" s="3898"/>
      <c r="I12" s="2650">
        <v>33</v>
      </c>
      <c r="J12" s="2651">
        <v>34</v>
      </c>
      <c r="K12" s="2652">
        <v>35</v>
      </c>
      <c r="L12" s="2653">
        <v>36</v>
      </c>
      <c r="M12" s="2654">
        <v>37</v>
      </c>
      <c r="N12" s="2655">
        <v>38</v>
      </c>
      <c r="O12" s="2656">
        <v>39</v>
      </c>
      <c r="P12" s="2657">
        <v>40</v>
      </c>
      <c r="R12" s="1582" t="s">
        <v>6660</v>
      </c>
      <c r="S12" s="1582"/>
      <c r="T12" s="1582"/>
      <c r="U12" s="1582"/>
      <c r="V12" s="1582"/>
    </row>
    <row r="13" spans="1:24" ht="15.75">
      <c r="E13" s="3899" t="s">
        <v>250</v>
      </c>
      <c r="F13" s="3899"/>
      <c r="G13" s="3899"/>
      <c r="I13" s="2658">
        <v>41</v>
      </c>
      <c r="J13" s="2659">
        <v>42</v>
      </c>
      <c r="K13" s="2660">
        <v>43</v>
      </c>
      <c r="L13" s="2661">
        <v>44</v>
      </c>
      <c r="M13" s="2662">
        <v>45</v>
      </c>
      <c r="N13" s="2663">
        <v>46</v>
      </c>
      <c r="O13" s="2664">
        <v>47</v>
      </c>
      <c r="P13" s="2665">
        <v>48</v>
      </c>
      <c r="R13" s="2616" t="s">
        <v>1536</v>
      </c>
      <c r="S13" s="1700" t="s">
        <v>6661</v>
      </c>
      <c r="T13" s="1582"/>
      <c r="U13" s="1582"/>
      <c r="V13" s="1582"/>
    </row>
    <row r="14" spans="1:24" ht="15.75">
      <c r="B14" s="3911" t="s">
        <v>251</v>
      </c>
      <c r="C14" s="3911"/>
      <c r="E14" s="3900" t="s">
        <v>252</v>
      </c>
      <c r="F14" s="3900"/>
      <c r="G14" s="3900"/>
      <c r="I14" s="2666">
        <v>49</v>
      </c>
      <c r="J14" s="2667">
        <v>50</v>
      </c>
      <c r="K14" s="2668">
        <v>51</v>
      </c>
      <c r="L14" s="2669">
        <v>52</v>
      </c>
      <c r="M14" s="2670">
        <v>53</v>
      </c>
      <c r="N14" s="2671">
        <v>54</v>
      </c>
      <c r="O14" s="2672">
        <v>55</v>
      </c>
      <c r="P14" s="2673">
        <v>56</v>
      </c>
      <c r="R14" s="1582"/>
      <c r="S14" s="1582"/>
      <c r="T14" s="1582"/>
      <c r="U14" s="1582"/>
      <c r="V14" s="1582"/>
    </row>
    <row r="15" spans="1:24" ht="15.75">
      <c r="E15" s="3879" t="s">
        <v>253</v>
      </c>
      <c r="F15" s="3879"/>
      <c r="G15" s="3879"/>
      <c r="I15" s="3904" t="s">
        <v>254</v>
      </c>
      <c r="J15" s="3904"/>
      <c r="K15" s="3904"/>
      <c r="L15" s="3904"/>
      <c r="M15" s="3904"/>
      <c r="N15" s="3904"/>
      <c r="O15" s="3904"/>
      <c r="P15" s="3904"/>
      <c r="Q15" s="2674"/>
      <c r="R15" s="1582" t="s">
        <v>6662</v>
      </c>
      <c r="S15" s="1582"/>
      <c r="T15" s="1582"/>
      <c r="U15" s="1582"/>
      <c r="V15" s="1582"/>
    </row>
    <row r="16" spans="1:24" ht="15.75">
      <c r="B16" s="3906" t="s">
        <v>255</v>
      </c>
      <c r="C16" s="3906"/>
      <c r="E16" s="3890" t="s">
        <v>256</v>
      </c>
      <c r="F16" s="3890"/>
      <c r="G16" s="3890"/>
      <c r="I16" s="3905"/>
      <c r="J16" s="3905"/>
      <c r="K16" s="3905"/>
      <c r="L16" s="3905"/>
      <c r="M16" s="3905"/>
      <c r="N16" s="3905"/>
      <c r="O16" s="3905"/>
      <c r="P16" s="3905"/>
      <c r="R16" s="2616" t="s">
        <v>1536</v>
      </c>
      <c r="S16" s="1700" t="s">
        <v>6663</v>
      </c>
      <c r="T16" s="1582"/>
      <c r="U16" s="1582"/>
      <c r="V16" s="1582"/>
    </row>
    <row r="17" spans="2:22" ht="15.75">
      <c r="E17" s="3891" t="s">
        <v>244</v>
      </c>
      <c r="F17" s="3891"/>
      <c r="G17" s="3891"/>
      <c r="I17" s="3907" t="s">
        <v>242</v>
      </c>
      <c r="J17" s="3908"/>
      <c r="K17" s="3908"/>
      <c r="L17" s="3908"/>
      <c r="M17" s="3908"/>
      <c r="N17" s="3908"/>
      <c r="O17" s="3908"/>
      <c r="P17" s="3909"/>
      <c r="R17" s="1582"/>
      <c r="S17" s="1582"/>
      <c r="T17" s="1582"/>
      <c r="U17" s="1582"/>
      <c r="V17" s="1582"/>
    </row>
    <row r="18" spans="2:22" ht="15.75">
      <c r="B18" s="3902" t="s">
        <v>257</v>
      </c>
      <c r="C18" s="3902"/>
      <c r="E18" s="3892" t="s">
        <v>258</v>
      </c>
      <c r="F18" s="3892"/>
      <c r="G18" s="3892"/>
      <c r="I18" s="2675" t="s">
        <v>259</v>
      </c>
      <c r="J18" s="2675" t="s">
        <v>260</v>
      </c>
      <c r="K18" s="2676" t="s">
        <v>261</v>
      </c>
      <c r="L18" s="2677" t="s">
        <v>261</v>
      </c>
      <c r="M18" s="2678" t="s">
        <v>262</v>
      </c>
      <c r="N18" s="2679" t="s">
        <v>262</v>
      </c>
      <c r="O18" s="2680" t="s">
        <v>263</v>
      </c>
      <c r="P18" s="2681" t="s">
        <v>263</v>
      </c>
    </row>
    <row r="19" spans="2:22" ht="15.75">
      <c r="E19" s="3893" t="s">
        <v>245</v>
      </c>
      <c r="F19" s="3893"/>
      <c r="G19" s="3893"/>
      <c r="I19" s="2682" t="s">
        <v>264</v>
      </c>
      <c r="J19" s="2675" t="s">
        <v>264</v>
      </c>
      <c r="K19" s="2683" t="s">
        <v>265</v>
      </c>
      <c r="L19" s="2684" t="s">
        <v>265</v>
      </c>
      <c r="M19" s="2685" t="s">
        <v>266</v>
      </c>
      <c r="N19" s="2686" t="s">
        <v>266</v>
      </c>
      <c r="O19" s="2687" t="s">
        <v>267</v>
      </c>
      <c r="P19" s="2688" t="s">
        <v>267</v>
      </c>
    </row>
    <row r="20" spans="2:22" ht="15.75">
      <c r="B20" s="3903" t="s">
        <v>268</v>
      </c>
      <c r="C20" s="3903"/>
      <c r="E20" s="3894" t="s">
        <v>255</v>
      </c>
      <c r="F20" s="3894"/>
      <c r="G20" s="3894"/>
      <c r="I20" s="2675" t="s">
        <v>269</v>
      </c>
      <c r="J20" s="2689" t="s">
        <v>269</v>
      </c>
      <c r="K20" s="2690" t="s">
        <v>270</v>
      </c>
      <c r="L20" s="2691" t="s">
        <v>270</v>
      </c>
      <c r="M20" s="2692" t="s">
        <v>271</v>
      </c>
      <c r="N20" s="2693" t="s">
        <v>271</v>
      </c>
      <c r="O20" s="2694" t="s">
        <v>272</v>
      </c>
      <c r="P20" s="2695" t="s">
        <v>272</v>
      </c>
    </row>
    <row r="21" spans="2:22" ht="15.75">
      <c r="E21" s="3895" t="s">
        <v>273</v>
      </c>
      <c r="F21" s="3895"/>
      <c r="G21" s="3895"/>
      <c r="I21" s="2696" t="s">
        <v>274</v>
      </c>
      <c r="J21" s="2697" t="s">
        <v>274</v>
      </c>
      <c r="K21" s="2698" t="s">
        <v>275</v>
      </c>
      <c r="L21" s="2699" t="s">
        <v>275</v>
      </c>
      <c r="M21" s="2700" t="s">
        <v>276</v>
      </c>
      <c r="N21" s="2701" t="s">
        <v>276</v>
      </c>
      <c r="O21" s="2702" t="s">
        <v>277</v>
      </c>
      <c r="P21" s="2703" t="s">
        <v>277</v>
      </c>
    </row>
    <row r="22" spans="2:22" ht="15.75">
      <c r="B22" s="3901" t="s">
        <v>278</v>
      </c>
      <c r="C22" s="3901"/>
      <c r="E22" s="3879" t="s">
        <v>279</v>
      </c>
      <c r="F22" s="3879"/>
      <c r="G22" s="3879"/>
      <c r="I22" s="2704" t="s">
        <v>280</v>
      </c>
      <c r="J22" s="2705" t="s">
        <v>280</v>
      </c>
      <c r="K22" s="2706" t="s">
        <v>281</v>
      </c>
      <c r="L22" s="2707" t="s">
        <v>281</v>
      </c>
      <c r="M22" s="2708" t="s">
        <v>282</v>
      </c>
      <c r="N22" s="2709" t="s">
        <v>282</v>
      </c>
      <c r="O22" s="2710" t="s">
        <v>283</v>
      </c>
      <c r="P22" s="2711" t="s">
        <v>283</v>
      </c>
    </row>
    <row r="23" spans="2:22" ht="15.75">
      <c r="E23" s="3880" t="s">
        <v>284</v>
      </c>
      <c r="F23" s="3880"/>
      <c r="G23" s="3880"/>
      <c r="I23" s="2692" t="s">
        <v>285</v>
      </c>
      <c r="J23" s="2693" t="s">
        <v>285</v>
      </c>
      <c r="K23" s="2708" t="s">
        <v>286</v>
      </c>
      <c r="L23" s="2709" t="s">
        <v>286</v>
      </c>
      <c r="M23" s="2712" t="s">
        <v>287</v>
      </c>
      <c r="N23" s="2713" t="s">
        <v>287</v>
      </c>
      <c r="O23" s="2714" t="s">
        <v>288</v>
      </c>
      <c r="P23" s="2715" t="s">
        <v>288</v>
      </c>
    </row>
    <row r="24" spans="2:22" ht="15.75">
      <c r="E24" s="3881" t="s">
        <v>289</v>
      </c>
      <c r="F24" s="3881"/>
      <c r="G24" s="3881"/>
      <c r="I24" s="2716" t="s">
        <v>290</v>
      </c>
      <c r="J24" s="2717" t="s">
        <v>290</v>
      </c>
      <c r="K24" s="2718" t="s">
        <v>291</v>
      </c>
      <c r="L24" s="2719" t="s">
        <v>291</v>
      </c>
      <c r="M24" s="2720" t="s">
        <v>292</v>
      </c>
      <c r="N24" s="2721" t="s">
        <v>292</v>
      </c>
      <c r="O24" s="2722" t="s">
        <v>293</v>
      </c>
      <c r="P24" s="2723" t="s">
        <v>293</v>
      </c>
    </row>
    <row r="25" spans="2:22" ht="15.75">
      <c r="E25" s="3882" t="s">
        <v>294</v>
      </c>
      <c r="F25" s="3882"/>
      <c r="G25" s="3882"/>
      <c r="I25" s="2724" t="s">
        <v>295</v>
      </c>
      <c r="J25" s="2725" t="s">
        <v>295</v>
      </c>
      <c r="K25" s="2726" t="s">
        <v>296</v>
      </c>
      <c r="L25" s="2727" t="s">
        <v>296</v>
      </c>
      <c r="M25" s="2728" t="s">
        <v>297</v>
      </c>
      <c r="N25" s="2729" t="s">
        <v>297</v>
      </c>
      <c r="O25" s="2730" t="s">
        <v>298</v>
      </c>
      <c r="P25" s="2731" t="s">
        <v>298</v>
      </c>
    </row>
    <row r="26" spans="2:22" ht="15.75">
      <c r="E26" s="3883" t="s">
        <v>299</v>
      </c>
      <c r="F26" s="3883"/>
      <c r="G26" s="3883"/>
      <c r="I26" s="2732" t="s">
        <v>300</v>
      </c>
      <c r="J26" s="2733" t="s">
        <v>300</v>
      </c>
      <c r="K26" s="2734" t="s">
        <v>301</v>
      </c>
      <c r="L26" s="2735" t="s">
        <v>301</v>
      </c>
      <c r="M26" s="2736" t="s">
        <v>302</v>
      </c>
      <c r="N26" s="2737" t="s">
        <v>302</v>
      </c>
      <c r="O26" s="2738" t="s">
        <v>303</v>
      </c>
      <c r="P26" s="2739" t="s">
        <v>303</v>
      </c>
    </row>
    <row r="27" spans="2:22">
      <c r="I27" s="2678" t="s">
        <v>304</v>
      </c>
      <c r="J27" s="2679" t="s">
        <v>304</v>
      </c>
      <c r="K27" s="2740" t="s">
        <v>305</v>
      </c>
      <c r="L27" s="2741" t="s">
        <v>305</v>
      </c>
      <c r="M27" s="2742" t="s">
        <v>306</v>
      </c>
      <c r="N27" s="2743" t="s">
        <v>306</v>
      </c>
      <c r="O27" s="2698" t="s">
        <v>307</v>
      </c>
      <c r="P27" s="2699" t="s">
        <v>307</v>
      </c>
    </row>
    <row r="28" spans="2:22" ht="18.75">
      <c r="C28" s="2744"/>
      <c r="F28" s="2744"/>
      <c r="G28" s="2744" t="s">
        <v>308</v>
      </c>
      <c r="I28" s="2745" t="s">
        <v>309</v>
      </c>
      <c r="J28" s="2746" t="s">
        <v>309</v>
      </c>
      <c r="K28" s="2747" t="s">
        <v>310</v>
      </c>
      <c r="L28" s="2748" t="s">
        <v>310</v>
      </c>
      <c r="M28" s="2749" t="s">
        <v>311</v>
      </c>
      <c r="N28" s="2750" t="s">
        <v>311</v>
      </c>
      <c r="O28" s="2751" t="s">
        <v>312</v>
      </c>
      <c r="P28" s="2752" t="s">
        <v>312</v>
      </c>
    </row>
    <row r="29" spans="2:22" ht="15.75">
      <c r="E29" s="3896" t="s">
        <v>313</v>
      </c>
      <c r="F29" s="3896"/>
      <c r="G29" s="3896"/>
      <c r="I29" s="2747" t="s">
        <v>314</v>
      </c>
      <c r="J29" s="2748" t="s">
        <v>314</v>
      </c>
      <c r="K29" s="2724" t="s">
        <v>315</v>
      </c>
      <c r="L29" s="2725" t="s">
        <v>315</v>
      </c>
      <c r="M29" s="2753" t="s">
        <v>316</v>
      </c>
      <c r="N29" s="2754" t="s">
        <v>316</v>
      </c>
      <c r="O29" s="2755" t="s">
        <v>317</v>
      </c>
      <c r="P29" s="2756" t="s">
        <v>317</v>
      </c>
    </row>
    <row r="30" spans="2:22" ht="15.75">
      <c r="E30" s="3897" t="s">
        <v>318</v>
      </c>
      <c r="F30" s="3897"/>
      <c r="G30" s="3897"/>
      <c r="I30" s="2757" t="s">
        <v>319</v>
      </c>
      <c r="J30" s="2758" t="s">
        <v>319</v>
      </c>
      <c r="K30" s="2716" t="s">
        <v>320</v>
      </c>
      <c r="L30" s="2717" t="s">
        <v>320</v>
      </c>
      <c r="M30" s="2759" t="s">
        <v>321</v>
      </c>
      <c r="N30" s="2760" t="s">
        <v>321</v>
      </c>
      <c r="O30" s="2675"/>
      <c r="P30" s="2675"/>
    </row>
    <row r="31" spans="2:22" ht="15.75">
      <c r="E31" s="3898" t="s">
        <v>322</v>
      </c>
      <c r="F31" s="3898"/>
      <c r="G31" s="3898"/>
      <c r="I31" s="2761" t="s">
        <v>323</v>
      </c>
      <c r="J31" s="2762" t="s">
        <v>323</v>
      </c>
      <c r="K31" s="2732" t="s">
        <v>324</v>
      </c>
      <c r="L31" s="2733" t="s">
        <v>324</v>
      </c>
      <c r="M31" s="2763" t="s">
        <v>325</v>
      </c>
      <c r="N31" s="2764" t="s">
        <v>325</v>
      </c>
      <c r="O31" s="2675"/>
      <c r="P31" s="2675"/>
    </row>
    <row r="32" spans="2:22" ht="15.75">
      <c r="E32" s="3899" t="s">
        <v>326</v>
      </c>
      <c r="F32" s="3899"/>
      <c r="G32" s="3899"/>
      <c r="I32" s="2685" t="s">
        <v>327</v>
      </c>
      <c r="J32" s="2686" t="s">
        <v>327</v>
      </c>
      <c r="K32" s="2761" t="s">
        <v>328</v>
      </c>
      <c r="L32" s="2762" t="s">
        <v>328</v>
      </c>
      <c r="M32" s="2765" t="s">
        <v>329</v>
      </c>
      <c r="N32" s="2766" t="s">
        <v>329</v>
      </c>
      <c r="O32" s="2675"/>
      <c r="P32" s="2767"/>
    </row>
    <row r="33" spans="1:16" ht="15.75">
      <c r="E33" s="3900" t="s">
        <v>330</v>
      </c>
      <c r="F33" s="3900"/>
      <c r="G33" s="3900"/>
      <c r="I33" s="2768"/>
      <c r="J33" s="2768"/>
      <c r="K33" s="2768"/>
      <c r="L33" s="2768"/>
      <c r="M33" s="2768"/>
      <c r="N33" s="2768"/>
      <c r="O33" s="2768"/>
      <c r="P33" s="2768"/>
    </row>
    <row r="34" spans="1:16" ht="15.75">
      <c r="E34" s="3879" t="s">
        <v>331</v>
      </c>
      <c r="F34" s="3879"/>
      <c r="G34" s="3879"/>
      <c r="I34" s="2675" t="s">
        <v>332</v>
      </c>
      <c r="J34" s="2675" t="s">
        <v>333</v>
      </c>
      <c r="K34" s="2675" t="s">
        <v>334</v>
      </c>
      <c r="L34" s="2769" t="s">
        <v>335</v>
      </c>
      <c r="M34" s="2770" t="s">
        <v>336</v>
      </c>
      <c r="N34" s="2771" t="s">
        <v>337</v>
      </c>
      <c r="O34" s="2772" t="s">
        <v>338</v>
      </c>
      <c r="P34" s="2773" t="s">
        <v>339</v>
      </c>
    </row>
    <row r="35" spans="1:16" ht="15.75">
      <c r="E35" s="3890" t="s">
        <v>340</v>
      </c>
      <c r="F35" s="3890"/>
      <c r="G35" s="3890"/>
      <c r="I35" s="2774" t="s">
        <v>341</v>
      </c>
      <c r="J35" s="2675" t="s">
        <v>264</v>
      </c>
      <c r="K35" s="2675" t="s">
        <v>342</v>
      </c>
      <c r="L35" s="2774" t="s">
        <v>342</v>
      </c>
      <c r="M35" s="2775">
        <v>0</v>
      </c>
      <c r="N35" s="2775">
        <v>0</v>
      </c>
      <c r="O35" s="2775">
        <v>0</v>
      </c>
      <c r="P35" s="2773" t="s">
        <v>343</v>
      </c>
    </row>
    <row r="36" spans="1:16" ht="15.75">
      <c r="E36" s="3891" t="s">
        <v>344</v>
      </c>
      <c r="F36" s="3891"/>
      <c r="G36" s="3891"/>
      <c r="I36" s="2675" t="s">
        <v>345</v>
      </c>
      <c r="J36" s="2689" t="s">
        <v>269</v>
      </c>
      <c r="K36" s="2675" t="s">
        <v>346</v>
      </c>
      <c r="L36" s="2675" t="s">
        <v>346</v>
      </c>
      <c r="M36" s="2775">
        <v>255</v>
      </c>
      <c r="N36" s="2775">
        <v>255</v>
      </c>
      <c r="O36" s="2775">
        <v>255</v>
      </c>
      <c r="P36" s="2773" t="s">
        <v>347</v>
      </c>
    </row>
    <row r="37" spans="1:16" ht="15.75">
      <c r="E37" s="3892" t="s">
        <v>348</v>
      </c>
      <c r="F37" s="3892"/>
      <c r="G37" s="3892"/>
      <c r="I37" s="2696" t="s">
        <v>349</v>
      </c>
      <c r="J37" s="2697" t="s">
        <v>274</v>
      </c>
      <c r="K37" s="2675" t="s">
        <v>350</v>
      </c>
      <c r="L37" s="2696" t="s">
        <v>350</v>
      </c>
      <c r="M37" s="2775">
        <v>255</v>
      </c>
      <c r="N37" s="2775">
        <v>0</v>
      </c>
      <c r="O37" s="2775">
        <v>0</v>
      </c>
      <c r="P37" s="2773" t="s">
        <v>351</v>
      </c>
    </row>
    <row r="38" spans="1:16" ht="15.75">
      <c r="E38" s="3893" t="s">
        <v>352</v>
      </c>
      <c r="F38" s="3893"/>
      <c r="G38" s="3893"/>
      <c r="I38" s="2704" t="s">
        <v>337</v>
      </c>
      <c r="J38" s="2705" t="s">
        <v>280</v>
      </c>
      <c r="K38" s="2675" t="s">
        <v>353</v>
      </c>
      <c r="L38" s="2704" t="s">
        <v>353</v>
      </c>
      <c r="M38" s="2775">
        <v>0</v>
      </c>
      <c r="N38" s="2775">
        <v>255</v>
      </c>
      <c r="O38" s="2775">
        <v>0</v>
      </c>
      <c r="P38" s="2773" t="s">
        <v>354</v>
      </c>
    </row>
    <row r="39" spans="1:16" ht="15.75">
      <c r="E39" s="3894" t="s">
        <v>355</v>
      </c>
      <c r="F39" s="3894"/>
      <c r="G39" s="3894"/>
      <c r="I39" s="2692" t="s">
        <v>338</v>
      </c>
      <c r="J39" s="2693" t="s">
        <v>285</v>
      </c>
      <c r="K39" s="2675" t="s">
        <v>356</v>
      </c>
      <c r="L39" s="2692" t="s">
        <v>356</v>
      </c>
      <c r="M39" s="2775">
        <v>0</v>
      </c>
      <c r="N39" s="2775">
        <v>0</v>
      </c>
      <c r="O39" s="2775">
        <v>255</v>
      </c>
      <c r="P39" s="2773" t="s">
        <v>357</v>
      </c>
    </row>
    <row r="40" spans="1:16" ht="15.75">
      <c r="E40" s="3895" t="s">
        <v>358</v>
      </c>
      <c r="F40" s="3895"/>
      <c r="G40" s="3895"/>
      <c r="I40" s="2716" t="s">
        <v>359</v>
      </c>
      <c r="J40" s="2717" t="s">
        <v>290</v>
      </c>
      <c r="K40" s="2675" t="s">
        <v>360</v>
      </c>
      <c r="L40" s="2716" t="s">
        <v>360</v>
      </c>
      <c r="M40" s="2775">
        <v>255</v>
      </c>
      <c r="N40" s="2775">
        <v>255</v>
      </c>
      <c r="O40" s="2775">
        <v>0</v>
      </c>
      <c r="P40" s="2773" t="s">
        <v>361</v>
      </c>
    </row>
    <row r="41" spans="1:16" ht="15.75">
      <c r="E41" s="3879" t="s">
        <v>331</v>
      </c>
      <c r="F41" s="3879"/>
      <c r="G41" s="3879"/>
      <c r="I41" s="2724" t="s">
        <v>362</v>
      </c>
      <c r="J41" s="2725" t="s">
        <v>295</v>
      </c>
      <c r="K41" s="2675" t="s">
        <v>363</v>
      </c>
      <c r="L41" s="2724" t="s">
        <v>363</v>
      </c>
      <c r="M41" s="2775">
        <v>255</v>
      </c>
      <c r="N41" s="2775">
        <v>0</v>
      </c>
      <c r="O41" s="2775">
        <v>255</v>
      </c>
      <c r="P41" s="2773" t="s">
        <v>364</v>
      </c>
    </row>
    <row r="42" spans="1:16" ht="15.75">
      <c r="E42" s="3880" t="s">
        <v>365</v>
      </c>
      <c r="F42" s="3880"/>
      <c r="G42" s="3880"/>
      <c r="I42" s="2732" t="s">
        <v>366</v>
      </c>
      <c r="J42" s="2733" t="s">
        <v>300</v>
      </c>
      <c r="K42" s="2675" t="s">
        <v>367</v>
      </c>
      <c r="L42" s="2732" t="s">
        <v>367</v>
      </c>
      <c r="M42" s="2775">
        <v>0</v>
      </c>
      <c r="N42" s="2775">
        <v>255</v>
      </c>
      <c r="O42" s="2775">
        <v>255</v>
      </c>
      <c r="P42" s="2773" t="s">
        <v>368</v>
      </c>
    </row>
    <row r="43" spans="1:16" ht="15.75">
      <c r="E43" s="3881" t="s">
        <v>369</v>
      </c>
      <c r="F43" s="3881"/>
      <c r="G43" s="3881"/>
      <c r="I43" s="2678" t="s">
        <v>304</v>
      </c>
      <c r="J43" s="2679" t="s">
        <v>304</v>
      </c>
      <c r="K43" s="2675" t="s">
        <v>370</v>
      </c>
      <c r="L43" s="2678" t="s">
        <v>370</v>
      </c>
      <c r="M43" s="2775">
        <v>128</v>
      </c>
      <c r="N43" s="2775">
        <v>0</v>
      </c>
      <c r="O43" s="2775">
        <v>0</v>
      </c>
      <c r="P43" s="2675" t="s">
        <v>304</v>
      </c>
    </row>
    <row r="44" spans="1:16" ht="15.75">
      <c r="E44" s="3882" t="s">
        <v>371</v>
      </c>
      <c r="F44" s="3882"/>
      <c r="G44" s="3882"/>
      <c r="I44" s="2745" t="s">
        <v>309</v>
      </c>
      <c r="J44" s="2746" t="s">
        <v>309</v>
      </c>
      <c r="K44" s="2675" t="s">
        <v>372</v>
      </c>
      <c r="L44" s="2745" t="s">
        <v>372</v>
      </c>
      <c r="M44" s="2775">
        <v>0</v>
      </c>
      <c r="N44" s="2775">
        <v>128</v>
      </c>
      <c r="O44" s="2775">
        <v>0</v>
      </c>
      <c r="P44" s="2675" t="s">
        <v>309</v>
      </c>
    </row>
    <row r="45" spans="1:16" ht="15.75">
      <c r="E45" s="3883" t="s">
        <v>373</v>
      </c>
      <c r="F45" s="3883"/>
      <c r="G45" s="3883"/>
      <c r="I45" s="2747" t="s">
        <v>314</v>
      </c>
      <c r="J45" s="2748" t="s">
        <v>314</v>
      </c>
      <c r="K45" s="2675" t="s">
        <v>374</v>
      </c>
      <c r="L45" s="2747" t="s">
        <v>374</v>
      </c>
      <c r="M45" s="2775">
        <v>0</v>
      </c>
      <c r="N45" s="2775">
        <v>0</v>
      </c>
      <c r="O45" s="2775">
        <v>128</v>
      </c>
      <c r="P45" s="2675" t="s">
        <v>314</v>
      </c>
    </row>
    <row r="46" spans="1:16">
      <c r="A46" s="1582"/>
      <c r="B46" s="1582"/>
      <c r="C46" s="1582"/>
      <c r="D46" s="1582"/>
      <c r="E46" s="1582"/>
      <c r="F46" s="1582"/>
      <c r="G46" s="1582"/>
      <c r="I46" s="2757" t="s">
        <v>319</v>
      </c>
      <c r="J46" s="2758" t="s">
        <v>319</v>
      </c>
      <c r="K46" s="2675" t="s">
        <v>375</v>
      </c>
      <c r="L46" s="2757" t="s">
        <v>375</v>
      </c>
      <c r="M46" s="2775">
        <v>128</v>
      </c>
      <c r="N46" s="2775">
        <v>128</v>
      </c>
      <c r="O46" s="2775">
        <v>0</v>
      </c>
      <c r="P46" s="2675" t="s">
        <v>319</v>
      </c>
    </row>
    <row r="47" spans="1:16">
      <c r="A47" s="1582"/>
      <c r="I47" s="2776" t="s">
        <v>323</v>
      </c>
      <c r="J47" s="2777" t="s">
        <v>323</v>
      </c>
      <c r="K47" s="2778" t="s">
        <v>376</v>
      </c>
      <c r="L47" s="2776" t="s">
        <v>376</v>
      </c>
      <c r="M47" s="2779">
        <v>128</v>
      </c>
      <c r="N47" s="2779">
        <v>0</v>
      </c>
      <c r="O47" s="2779">
        <v>128</v>
      </c>
      <c r="P47" s="2778" t="s">
        <v>323</v>
      </c>
    </row>
    <row r="48" spans="1:16">
      <c r="I48" s="2780" t="s">
        <v>327</v>
      </c>
      <c r="J48" s="2781" t="s">
        <v>327</v>
      </c>
      <c r="K48" s="2778" t="s">
        <v>377</v>
      </c>
      <c r="L48" s="2780" t="s">
        <v>377</v>
      </c>
      <c r="M48" s="2779">
        <v>0</v>
      </c>
      <c r="N48" s="2779">
        <v>128</v>
      </c>
      <c r="O48" s="2779">
        <v>128</v>
      </c>
      <c r="P48" s="2778" t="s">
        <v>327</v>
      </c>
    </row>
    <row r="49" spans="1:16">
      <c r="A49" s="1582"/>
      <c r="I49" s="2782" t="s">
        <v>261</v>
      </c>
      <c r="J49" s="2783" t="s">
        <v>261</v>
      </c>
      <c r="K49" s="2778" t="s">
        <v>378</v>
      </c>
      <c r="L49" s="2782" t="s">
        <v>378</v>
      </c>
      <c r="M49" s="2779">
        <v>192</v>
      </c>
      <c r="N49" s="2779">
        <v>192</v>
      </c>
      <c r="O49" s="2779">
        <v>192</v>
      </c>
      <c r="P49" s="2778" t="s">
        <v>261</v>
      </c>
    </row>
    <row r="50" spans="1:16">
      <c r="A50" s="1582"/>
      <c r="I50" s="2784" t="s">
        <v>265</v>
      </c>
      <c r="J50" s="2785" t="s">
        <v>265</v>
      </c>
      <c r="K50" s="2778" t="s">
        <v>379</v>
      </c>
      <c r="L50" s="2784" t="s">
        <v>379</v>
      </c>
      <c r="M50" s="2779">
        <v>128</v>
      </c>
      <c r="N50" s="2779">
        <v>128</v>
      </c>
      <c r="O50" s="2779">
        <v>128</v>
      </c>
      <c r="P50" s="2778" t="s">
        <v>265</v>
      </c>
    </row>
    <row r="51" spans="1:16">
      <c r="A51" s="1582"/>
      <c r="I51" s="2786" t="s">
        <v>270</v>
      </c>
      <c r="J51" s="2787" t="s">
        <v>270</v>
      </c>
      <c r="K51" s="2778" t="s">
        <v>380</v>
      </c>
      <c r="L51" s="2786" t="s">
        <v>380</v>
      </c>
      <c r="M51" s="2779">
        <v>153</v>
      </c>
      <c r="N51" s="2779">
        <v>153</v>
      </c>
      <c r="O51" s="2779">
        <v>255</v>
      </c>
      <c r="P51" s="2778" t="s">
        <v>270</v>
      </c>
    </row>
    <row r="52" spans="1:16">
      <c r="A52" s="1582"/>
      <c r="I52" s="2788" t="s">
        <v>275</v>
      </c>
      <c r="J52" s="2789" t="s">
        <v>275</v>
      </c>
      <c r="K52" s="2778" t="s">
        <v>381</v>
      </c>
      <c r="L52" s="2788" t="s">
        <v>381</v>
      </c>
      <c r="M52" s="2779">
        <v>153</v>
      </c>
      <c r="N52" s="2779">
        <v>51</v>
      </c>
      <c r="O52" s="2779">
        <v>102</v>
      </c>
      <c r="P52" s="2778" t="s">
        <v>275</v>
      </c>
    </row>
    <row r="53" spans="1:16">
      <c r="A53" s="1582"/>
      <c r="I53" s="807"/>
      <c r="J53" s="807"/>
      <c r="K53" s="807"/>
      <c r="L53" s="807"/>
      <c r="M53" s="807"/>
      <c r="N53" s="807"/>
      <c r="O53" s="807"/>
      <c r="P53" s="807"/>
    </row>
    <row r="54" spans="1:16">
      <c r="A54" s="1582"/>
      <c r="I54" s="2790" t="s">
        <v>286</v>
      </c>
      <c r="J54" s="2791" t="s">
        <v>286</v>
      </c>
      <c r="K54" s="2778" t="s">
        <v>382</v>
      </c>
      <c r="L54" s="2790" t="s">
        <v>382</v>
      </c>
      <c r="M54" s="2779">
        <v>204</v>
      </c>
      <c r="N54" s="2779">
        <v>255</v>
      </c>
      <c r="O54" s="2779">
        <v>255</v>
      </c>
      <c r="P54" s="2778" t="s">
        <v>286</v>
      </c>
    </row>
    <row r="55" spans="1:16">
      <c r="A55" s="1582"/>
      <c r="I55" s="2792" t="s">
        <v>291</v>
      </c>
      <c r="J55" s="2793" t="s">
        <v>291</v>
      </c>
      <c r="K55" s="2778" t="s">
        <v>383</v>
      </c>
      <c r="L55" s="2792" t="s">
        <v>383</v>
      </c>
      <c r="M55" s="2779">
        <v>102</v>
      </c>
      <c r="N55" s="2779">
        <v>0</v>
      </c>
      <c r="O55" s="2779">
        <v>102</v>
      </c>
      <c r="P55" s="2778" t="s">
        <v>291</v>
      </c>
    </row>
    <row r="56" spans="1:16">
      <c r="A56" s="1582"/>
      <c r="I56" s="2794" t="s">
        <v>296</v>
      </c>
      <c r="J56" s="2795" t="s">
        <v>296</v>
      </c>
      <c r="K56" s="2778" t="s">
        <v>384</v>
      </c>
      <c r="L56" s="2794" t="s">
        <v>384</v>
      </c>
      <c r="M56" s="2779">
        <v>255</v>
      </c>
      <c r="N56" s="2779">
        <v>128</v>
      </c>
      <c r="O56" s="2779">
        <v>128</v>
      </c>
      <c r="P56" s="2778" t="s">
        <v>296</v>
      </c>
    </row>
    <row r="57" spans="1:16">
      <c r="A57" s="1582"/>
      <c r="I57" s="2796" t="s">
        <v>301</v>
      </c>
      <c r="J57" s="2797" t="s">
        <v>301</v>
      </c>
      <c r="K57" s="2778" t="s">
        <v>385</v>
      </c>
      <c r="L57" s="2796" t="s">
        <v>385</v>
      </c>
      <c r="M57" s="2779">
        <v>0</v>
      </c>
      <c r="N57" s="2779">
        <v>102</v>
      </c>
      <c r="O57" s="2779">
        <v>204</v>
      </c>
      <c r="P57" s="2778" t="s">
        <v>301</v>
      </c>
    </row>
    <row r="58" spans="1:16">
      <c r="A58" s="1582"/>
      <c r="I58" s="2798" t="s">
        <v>305</v>
      </c>
      <c r="J58" s="2799" t="s">
        <v>305</v>
      </c>
      <c r="K58" s="2778" t="s">
        <v>386</v>
      </c>
      <c r="L58" s="2798" t="s">
        <v>386</v>
      </c>
      <c r="M58" s="2779">
        <v>204</v>
      </c>
      <c r="N58" s="2779">
        <v>204</v>
      </c>
      <c r="O58" s="2779">
        <v>255</v>
      </c>
      <c r="P58" s="2778" t="s">
        <v>305</v>
      </c>
    </row>
    <row r="59" spans="1:16">
      <c r="I59" s="2800" t="s">
        <v>310</v>
      </c>
      <c r="J59" s="2801" t="s">
        <v>310</v>
      </c>
      <c r="K59" s="2778" t="s">
        <v>374</v>
      </c>
      <c r="L59" s="2800" t="s">
        <v>374</v>
      </c>
      <c r="M59" s="2779">
        <v>0</v>
      </c>
      <c r="N59" s="2779">
        <v>0</v>
      </c>
      <c r="O59" s="2779">
        <v>128</v>
      </c>
      <c r="P59" s="2778" t="s">
        <v>310</v>
      </c>
    </row>
    <row r="60" spans="1:16">
      <c r="I60" s="2802" t="s">
        <v>315</v>
      </c>
      <c r="J60" s="2803" t="s">
        <v>315</v>
      </c>
      <c r="K60" s="2778" t="s">
        <v>363</v>
      </c>
      <c r="L60" s="2802" t="s">
        <v>363</v>
      </c>
      <c r="M60" s="2779">
        <v>255</v>
      </c>
      <c r="N60" s="2779">
        <v>0</v>
      </c>
      <c r="O60" s="2779">
        <v>255</v>
      </c>
      <c r="P60" s="2778" t="s">
        <v>315</v>
      </c>
    </row>
    <row r="61" spans="1:16">
      <c r="I61" s="2804" t="s">
        <v>320</v>
      </c>
      <c r="J61" s="2805" t="s">
        <v>320</v>
      </c>
      <c r="K61" s="2778" t="s">
        <v>360</v>
      </c>
      <c r="L61" s="2804" t="s">
        <v>360</v>
      </c>
      <c r="M61" s="2779">
        <v>255</v>
      </c>
      <c r="N61" s="2779">
        <v>255</v>
      </c>
      <c r="O61" s="2779">
        <v>0</v>
      </c>
      <c r="P61" s="2778" t="s">
        <v>320</v>
      </c>
    </row>
    <row r="62" spans="1:16">
      <c r="I62" s="2806" t="s">
        <v>324</v>
      </c>
      <c r="J62" s="2807" t="s">
        <v>324</v>
      </c>
      <c r="K62" s="2778" t="s">
        <v>367</v>
      </c>
      <c r="L62" s="2806" t="s">
        <v>367</v>
      </c>
      <c r="M62" s="2779">
        <v>0</v>
      </c>
      <c r="N62" s="2779">
        <v>255</v>
      </c>
      <c r="O62" s="2779">
        <v>255</v>
      </c>
      <c r="P62" s="2778" t="s">
        <v>324</v>
      </c>
    </row>
    <row r="63" spans="1:16">
      <c r="I63" s="2776" t="s">
        <v>328</v>
      </c>
      <c r="J63" s="2777" t="s">
        <v>328</v>
      </c>
      <c r="K63" s="2778" t="s">
        <v>376</v>
      </c>
      <c r="L63" s="2776" t="s">
        <v>376</v>
      </c>
      <c r="M63" s="2779">
        <v>128</v>
      </c>
      <c r="N63" s="2779">
        <v>0</v>
      </c>
      <c r="O63" s="2779">
        <v>128</v>
      </c>
      <c r="P63" s="2778" t="s">
        <v>328</v>
      </c>
    </row>
    <row r="64" spans="1:16">
      <c r="I64" s="2808" t="s">
        <v>262</v>
      </c>
      <c r="J64" s="2809" t="s">
        <v>262</v>
      </c>
      <c r="K64" s="2778" t="s">
        <v>370</v>
      </c>
      <c r="L64" s="2808" t="s">
        <v>370</v>
      </c>
      <c r="M64" s="2779">
        <v>128</v>
      </c>
      <c r="N64" s="2779">
        <v>0</v>
      </c>
      <c r="O64" s="2779">
        <v>0</v>
      </c>
      <c r="P64" s="2778" t="s">
        <v>262</v>
      </c>
    </row>
    <row r="65" spans="9:16">
      <c r="I65" s="2780" t="s">
        <v>266</v>
      </c>
      <c r="J65" s="2781" t="s">
        <v>266</v>
      </c>
      <c r="K65" s="2778" t="s">
        <v>377</v>
      </c>
      <c r="L65" s="2780" t="s">
        <v>377</v>
      </c>
      <c r="M65" s="2779">
        <v>0</v>
      </c>
      <c r="N65" s="2779">
        <v>128</v>
      </c>
      <c r="O65" s="2779">
        <v>128</v>
      </c>
      <c r="P65" s="2778" t="s">
        <v>266</v>
      </c>
    </row>
    <row r="66" spans="9:16">
      <c r="I66" s="2810" t="s">
        <v>271</v>
      </c>
      <c r="J66" s="2811" t="s">
        <v>271</v>
      </c>
      <c r="K66" s="2778" t="s">
        <v>356</v>
      </c>
      <c r="L66" s="2810" t="s">
        <v>356</v>
      </c>
      <c r="M66" s="2779">
        <v>0</v>
      </c>
      <c r="N66" s="2779">
        <v>0</v>
      </c>
      <c r="O66" s="2779">
        <v>255</v>
      </c>
      <c r="P66" s="2778" t="s">
        <v>271</v>
      </c>
    </row>
    <row r="67" spans="9:16">
      <c r="I67" s="2812" t="s">
        <v>276</v>
      </c>
      <c r="J67" s="2813" t="s">
        <v>276</v>
      </c>
      <c r="K67" s="2778" t="s">
        <v>387</v>
      </c>
      <c r="L67" s="2812" t="s">
        <v>387</v>
      </c>
      <c r="M67" s="2779">
        <v>0</v>
      </c>
      <c r="N67" s="2779">
        <v>204</v>
      </c>
      <c r="O67" s="2779">
        <v>255</v>
      </c>
      <c r="P67" s="2778" t="s">
        <v>276</v>
      </c>
    </row>
    <row r="68" spans="9:16">
      <c r="I68" s="2790" t="s">
        <v>282</v>
      </c>
      <c r="J68" s="2791" t="s">
        <v>282</v>
      </c>
      <c r="K68" s="2778" t="s">
        <v>382</v>
      </c>
      <c r="L68" s="2790" t="s">
        <v>382</v>
      </c>
      <c r="M68" s="2779">
        <v>204</v>
      </c>
      <c r="N68" s="2779">
        <v>255</v>
      </c>
      <c r="O68" s="2779">
        <v>255</v>
      </c>
      <c r="P68" s="2778" t="s">
        <v>282</v>
      </c>
    </row>
    <row r="69" spans="9:16">
      <c r="I69" s="2814" t="s">
        <v>287</v>
      </c>
      <c r="J69" s="2815" t="s">
        <v>287</v>
      </c>
      <c r="K69" s="2778" t="s">
        <v>388</v>
      </c>
      <c r="L69" s="2814" t="s">
        <v>388</v>
      </c>
      <c r="M69" s="2779">
        <v>204</v>
      </c>
      <c r="N69" s="2779">
        <v>255</v>
      </c>
      <c r="O69" s="2779">
        <v>204</v>
      </c>
      <c r="P69" s="2778" t="s">
        <v>287</v>
      </c>
    </row>
    <row r="70" spans="9:16">
      <c r="I70" s="2816" t="s">
        <v>292</v>
      </c>
      <c r="J70" s="2817" t="s">
        <v>292</v>
      </c>
      <c r="K70" s="2778" t="s">
        <v>389</v>
      </c>
      <c r="L70" s="2816" t="s">
        <v>389</v>
      </c>
      <c r="M70" s="2779">
        <v>255</v>
      </c>
      <c r="N70" s="2779">
        <v>255</v>
      </c>
      <c r="O70" s="2779">
        <v>153</v>
      </c>
      <c r="P70" s="2778" t="s">
        <v>292</v>
      </c>
    </row>
    <row r="71" spans="9:16">
      <c r="I71" s="2818" t="s">
        <v>297</v>
      </c>
      <c r="J71" s="2819" t="s">
        <v>297</v>
      </c>
      <c r="K71" s="2778" t="s">
        <v>390</v>
      </c>
      <c r="L71" s="2818" t="s">
        <v>390</v>
      </c>
      <c r="M71" s="2779">
        <v>153</v>
      </c>
      <c r="N71" s="2779">
        <v>204</v>
      </c>
      <c r="O71" s="2779">
        <v>255</v>
      </c>
      <c r="P71" s="2778" t="s">
        <v>297</v>
      </c>
    </row>
    <row r="72" spans="9:16">
      <c r="I72" s="2820" t="s">
        <v>302</v>
      </c>
      <c r="J72" s="2821" t="s">
        <v>302</v>
      </c>
      <c r="K72" s="2778" t="s">
        <v>391</v>
      </c>
      <c r="L72" s="2820" t="s">
        <v>391</v>
      </c>
      <c r="M72" s="2779">
        <v>255</v>
      </c>
      <c r="N72" s="2779">
        <v>153</v>
      </c>
      <c r="O72" s="2779">
        <v>204</v>
      </c>
      <c r="P72" s="2778" t="s">
        <v>302</v>
      </c>
    </row>
    <row r="73" spans="9:16">
      <c r="I73" s="2822" t="s">
        <v>306</v>
      </c>
      <c r="J73" s="2823" t="s">
        <v>306</v>
      </c>
      <c r="K73" s="2778" t="s">
        <v>392</v>
      </c>
      <c r="L73" s="2822" t="s">
        <v>392</v>
      </c>
      <c r="M73" s="2779">
        <v>204</v>
      </c>
      <c r="N73" s="2779">
        <v>153</v>
      </c>
      <c r="O73" s="2779">
        <v>255</v>
      </c>
      <c r="P73" s="2778" t="s">
        <v>306</v>
      </c>
    </row>
    <row r="74" spans="9:16">
      <c r="I74" s="2824" t="s">
        <v>311</v>
      </c>
      <c r="J74" s="2825" t="s">
        <v>311</v>
      </c>
      <c r="K74" s="2778" t="s">
        <v>393</v>
      </c>
      <c r="L74" s="2824" t="s">
        <v>393</v>
      </c>
      <c r="M74" s="2779">
        <v>255</v>
      </c>
      <c r="N74" s="2779">
        <v>204</v>
      </c>
      <c r="O74" s="2779">
        <v>153</v>
      </c>
      <c r="P74" s="2778" t="s">
        <v>311</v>
      </c>
    </row>
    <row r="75" spans="9:16">
      <c r="I75" s="2826" t="s">
        <v>316</v>
      </c>
      <c r="J75" s="2827" t="s">
        <v>316</v>
      </c>
      <c r="K75" s="2778" t="s">
        <v>394</v>
      </c>
      <c r="L75" s="2826" t="s">
        <v>394</v>
      </c>
      <c r="M75" s="2779">
        <v>51</v>
      </c>
      <c r="N75" s="2779">
        <v>102</v>
      </c>
      <c r="O75" s="2779">
        <v>255</v>
      </c>
      <c r="P75" s="2778" t="s">
        <v>316</v>
      </c>
    </row>
    <row r="76" spans="9:16">
      <c r="I76" s="2828" t="s">
        <v>321</v>
      </c>
      <c r="J76" s="2829" t="s">
        <v>321</v>
      </c>
      <c r="K76" s="2778" t="s">
        <v>395</v>
      </c>
      <c r="L76" s="2828" t="s">
        <v>395</v>
      </c>
      <c r="M76" s="2779">
        <v>51</v>
      </c>
      <c r="N76" s="2779">
        <v>204</v>
      </c>
      <c r="O76" s="2779">
        <v>204</v>
      </c>
      <c r="P76" s="2778" t="s">
        <v>321</v>
      </c>
    </row>
    <row r="77" spans="9:16">
      <c r="I77" s="2830" t="s">
        <v>325</v>
      </c>
      <c r="J77" s="2831" t="s">
        <v>325</v>
      </c>
      <c r="K77" s="2778" t="s">
        <v>396</v>
      </c>
      <c r="L77" s="2830" t="s">
        <v>396</v>
      </c>
      <c r="M77" s="2779">
        <v>153</v>
      </c>
      <c r="N77" s="2779">
        <v>204</v>
      </c>
      <c r="O77" s="2779">
        <v>0</v>
      </c>
      <c r="P77" s="2778" t="s">
        <v>325</v>
      </c>
    </row>
    <row r="78" spans="9:16">
      <c r="I78" s="2832" t="s">
        <v>329</v>
      </c>
      <c r="J78" s="2833" t="s">
        <v>329</v>
      </c>
      <c r="K78" s="2778" t="s">
        <v>397</v>
      </c>
      <c r="L78" s="2832" t="s">
        <v>397</v>
      </c>
      <c r="M78" s="2779">
        <v>255</v>
      </c>
      <c r="N78" s="2779">
        <v>204</v>
      </c>
      <c r="O78" s="2779">
        <v>0</v>
      </c>
      <c r="P78" s="2778" t="s">
        <v>329</v>
      </c>
    </row>
    <row r="79" spans="9:16">
      <c r="I79" s="2834" t="s">
        <v>263</v>
      </c>
      <c r="J79" s="2835" t="s">
        <v>263</v>
      </c>
      <c r="K79" s="2778" t="s">
        <v>398</v>
      </c>
      <c r="L79" s="2834" t="s">
        <v>398</v>
      </c>
      <c r="M79" s="2779">
        <v>255</v>
      </c>
      <c r="N79" s="2779">
        <v>153</v>
      </c>
      <c r="O79" s="2779">
        <v>0</v>
      </c>
      <c r="P79" s="2778" t="s">
        <v>263</v>
      </c>
    </row>
    <row r="80" spans="9:16">
      <c r="I80" s="2836" t="s">
        <v>267</v>
      </c>
      <c r="J80" s="2837" t="s">
        <v>267</v>
      </c>
      <c r="K80" s="2778" t="s">
        <v>399</v>
      </c>
      <c r="L80" s="2836" t="s">
        <v>399</v>
      </c>
      <c r="M80" s="2779">
        <v>255</v>
      </c>
      <c r="N80" s="2779">
        <v>102</v>
      </c>
      <c r="O80" s="2779">
        <v>0</v>
      </c>
      <c r="P80" s="2778" t="s">
        <v>267</v>
      </c>
    </row>
    <row r="81" spans="9:19">
      <c r="I81" s="2838" t="s">
        <v>272</v>
      </c>
      <c r="J81" s="2839" t="s">
        <v>272</v>
      </c>
      <c r="K81" s="2778" t="s">
        <v>400</v>
      </c>
      <c r="L81" s="2838" t="s">
        <v>400</v>
      </c>
      <c r="M81" s="2779">
        <v>102</v>
      </c>
      <c r="N81" s="2779">
        <v>102</v>
      </c>
      <c r="O81" s="2779">
        <v>153</v>
      </c>
      <c r="P81" s="2778" t="s">
        <v>272</v>
      </c>
    </row>
    <row r="82" spans="9:19">
      <c r="I82" s="2840" t="s">
        <v>277</v>
      </c>
      <c r="J82" s="2841" t="s">
        <v>277</v>
      </c>
      <c r="K82" s="2778" t="s">
        <v>401</v>
      </c>
      <c r="L82" s="2840" t="s">
        <v>401</v>
      </c>
      <c r="M82" s="2779">
        <v>150</v>
      </c>
      <c r="N82" s="2779">
        <v>150</v>
      </c>
      <c r="O82" s="2779">
        <v>150</v>
      </c>
      <c r="P82" s="2778" t="s">
        <v>277</v>
      </c>
    </row>
    <row r="83" spans="9:19">
      <c r="I83" s="2842" t="s">
        <v>283</v>
      </c>
      <c r="J83" s="2843" t="s">
        <v>283</v>
      </c>
      <c r="K83" s="2778" t="s">
        <v>402</v>
      </c>
      <c r="L83" s="2842" t="s">
        <v>402</v>
      </c>
      <c r="M83" s="2779">
        <v>0</v>
      </c>
      <c r="N83" s="2779">
        <v>51</v>
      </c>
      <c r="O83" s="2779">
        <v>102</v>
      </c>
      <c r="P83" s="2778" t="s">
        <v>283</v>
      </c>
    </row>
    <row r="84" spans="9:19">
      <c r="I84" s="2844" t="s">
        <v>288</v>
      </c>
      <c r="J84" s="2845" t="s">
        <v>288</v>
      </c>
      <c r="K84" s="2778" t="s">
        <v>403</v>
      </c>
      <c r="L84" s="2844" t="s">
        <v>403</v>
      </c>
      <c r="M84" s="2779">
        <v>51</v>
      </c>
      <c r="N84" s="2779">
        <v>153</v>
      </c>
      <c r="O84" s="2779">
        <v>102</v>
      </c>
      <c r="P84" s="2778" t="s">
        <v>288</v>
      </c>
    </row>
    <row r="85" spans="9:19">
      <c r="I85" s="2846" t="s">
        <v>293</v>
      </c>
      <c r="J85" s="2847" t="s">
        <v>293</v>
      </c>
      <c r="K85" s="2778" t="s">
        <v>404</v>
      </c>
      <c r="L85" s="2846" t="s">
        <v>404</v>
      </c>
      <c r="M85" s="2779">
        <v>0</v>
      </c>
      <c r="N85" s="2779">
        <v>51</v>
      </c>
      <c r="O85" s="2779">
        <v>0</v>
      </c>
      <c r="P85" s="2778" t="s">
        <v>293</v>
      </c>
      <c r="S85" s="2674"/>
    </row>
    <row r="86" spans="9:19">
      <c r="I86" s="2848" t="s">
        <v>298</v>
      </c>
      <c r="J86" s="2849" t="s">
        <v>298</v>
      </c>
      <c r="K86" s="2778" t="s">
        <v>405</v>
      </c>
      <c r="L86" s="2848" t="s">
        <v>405</v>
      </c>
      <c r="M86" s="2779">
        <v>51</v>
      </c>
      <c r="N86" s="2779">
        <v>51</v>
      </c>
      <c r="O86" s="2779">
        <v>0</v>
      </c>
      <c r="P86" s="2778" t="s">
        <v>298</v>
      </c>
    </row>
    <row r="87" spans="9:19">
      <c r="I87" s="2850" t="s">
        <v>303</v>
      </c>
      <c r="J87" s="2851" t="s">
        <v>303</v>
      </c>
      <c r="K87" s="2778" t="s">
        <v>406</v>
      </c>
      <c r="L87" s="2850" t="s">
        <v>406</v>
      </c>
      <c r="M87" s="2779">
        <v>153</v>
      </c>
      <c r="N87" s="2779">
        <v>51</v>
      </c>
      <c r="O87" s="2779">
        <v>0</v>
      </c>
      <c r="P87" s="2778" t="s">
        <v>303</v>
      </c>
    </row>
    <row r="88" spans="9:19">
      <c r="I88" s="2788" t="s">
        <v>307</v>
      </c>
      <c r="J88" s="2789" t="s">
        <v>307</v>
      </c>
      <c r="K88" s="2778" t="s">
        <v>381</v>
      </c>
      <c r="L88" s="2788" t="s">
        <v>381</v>
      </c>
      <c r="M88" s="2779">
        <v>153</v>
      </c>
      <c r="N88" s="2779">
        <v>51</v>
      </c>
      <c r="O88" s="2779">
        <v>102</v>
      </c>
      <c r="P88" s="2778" t="s">
        <v>307</v>
      </c>
    </row>
    <row r="89" spans="9:19">
      <c r="I89" s="2852" t="s">
        <v>312</v>
      </c>
      <c r="J89" s="2853" t="s">
        <v>312</v>
      </c>
      <c r="K89" s="2778" t="s">
        <v>407</v>
      </c>
      <c r="L89" s="2852" t="s">
        <v>407</v>
      </c>
      <c r="M89" s="2779">
        <v>51</v>
      </c>
      <c r="N89" s="2779">
        <v>51</v>
      </c>
      <c r="O89" s="2779">
        <v>153</v>
      </c>
      <c r="P89" s="2778" t="s">
        <v>312</v>
      </c>
    </row>
    <row r="90" spans="9:19">
      <c r="I90" s="2854" t="s">
        <v>317</v>
      </c>
      <c r="J90" s="2855" t="s">
        <v>317</v>
      </c>
      <c r="K90" s="2778" t="s">
        <v>408</v>
      </c>
      <c r="L90" s="2854" t="s">
        <v>408</v>
      </c>
      <c r="M90" s="2779">
        <v>51</v>
      </c>
      <c r="N90" s="2779">
        <v>51</v>
      </c>
      <c r="O90" s="2779">
        <v>51</v>
      </c>
      <c r="P90" s="2778" t="s">
        <v>317</v>
      </c>
    </row>
    <row r="91" spans="9:19" ht="15" customHeight="1">
      <c r="I91" s="3884" t="s">
        <v>409</v>
      </c>
      <c r="J91" s="3885"/>
      <c r="K91" s="3885"/>
      <c r="L91" s="3885"/>
      <c r="M91" s="3885"/>
      <c r="N91" s="3885"/>
      <c r="O91" s="3885"/>
      <c r="P91" s="3886"/>
    </row>
    <row r="92" spans="9:19">
      <c r="I92" s="3887"/>
      <c r="J92" s="3888"/>
      <c r="K92" s="3888"/>
      <c r="L92" s="3888"/>
      <c r="M92" s="3888"/>
      <c r="N92" s="3888"/>
      <c r="O92" s="3888"/>
      <c r="P92" s="3889"/>
    </row>
    <row r="93" spans="9:19">
      <c r="I93" s="3873" t="s">
        <v>410</v>
      </c>
      <c r="J93" s="3874"/>
      <c r="K93" s="3874"/>
      <c r="L93" s="3874"/>
      <c r="M93" s="3874"/>
      <c r="N93" s="3874"/>
      <c r="O93" s="3874"/>
      <c r="P93" s="3875"/>
    </row>
    <row r="94" spans="9:19">
      <c r="I94" s="3873"/>
      <c r="J94" s="3874"/>
      <c r="K94" s="3874"/>
      <c r="L94" s="3874"/>
      <c r="M94" s="3874"/>
      <c r="N94" s="3874"/>
      <c r="O94" s="3874"/>
      <c r="P94" s="3875"/>
    </row>
    <row r="95" spans="9:19">
      <c r="I95" s="3876"/>
      <c r="J95" s="3877"/>
      <c r="K95" s="3877"/>
      <c r="L95" s="3877"/>
      <c r="M95" s="3877"/>
      <c r="N95" s="3877"/>
      <c r="O95" s="3877"/>
      <c r="P95" s="3878"/>
    </row>
    <row r="97" spans="9:16" ht="18.75">
      <c r="I97" s="2856" t="s">
        <v>411</v>
      </c>
      <c r="J97" s="807"/>
      <c r="K97" s="807"/>
      <c r="L97" s="807"/>
      <c r="M97" s="807"/>
      <c r="N97" s="807"/>
      <c r="O97" s="807"/>
      <c r="P97" s="807"/>
    </row>
    <row r="98" spans="9:16" ht="18.75">
      <c r="I98" s="2856" t="s">
        <v>412</v>
      </c>
      <c r="J98" s="807"/>
      <c r="K98" s="807"/>
      <c r="L98" s="807"/>
      <c r="M98" s="807"/>
      <c r="N98" s="807"/>
      <c r="O98" s="807"/>
      <c r="P98" s="807"/>
    </row>
  </sheetData>
  <mergeCells count="49">
    <mergeCell ref="B6:G6"/>
    <mergeCell ref="I6:P6"/>
    <mergeCell ref="B8:C8"/>
    <mergeCell ref="E8:G8"/>
    <mergeCell ref="B10:C10"/>
    <mergeCell ref="E10:G10"/>
    <mergeCell ref="E11:G11"/>
    <mergeCell ref="B12:C12"/>
    <mergeCell ref="E12:G12"/>
    <mergeCell ref="E13:G13"/>
    <mergeCell ref="B14:C14"/>
    <mergeCell ref="E14:G14"/>
    <mergeCell ref="E15:G15"/>
    <mergeCell ref="I15:P16"/>
    <mergeCell ref="B16:C16"/>
    <mergeCell ref="E16:G16"/>
    <mergeCell ref="E17:G17"/>
    <mergeCell ref="I17:P17"/>
    <mergeCell ref="E26:G26"/>
    <mergeCell ref="B18:C18"/>
    <mergeCell ref="E18:G18"/>
    <mergeCell ref="E19:G19"/>
    <mergeCell ref="B20:C20"/>
    <mergeCell ref="E20:G20"/>
    <mergeCell ref="E21:G21"/>
    <mergeCell ref="B22:C22"/>
    <mergeCell ref="E22:G22"/>
    <mergeCell ref="E23:G23"/>
    <mergeCell ref="E24:G24"/>
    <mergeCell ref="E25:G25"/>
    <mergeCell ref="E40:G40"/>
    <mergeCell ref="E29:G29"/>
    <mergeCell ref="E30:G30"/>
    <mergeCell ref="E31:G31"/>
    <mergeCell ref="E32:G32"/>
    <mergeCell ref="E33:G33"/>
    <mergeCell ref="E34:G34"/>
    <mergeCell ref="E35:G35"/>
    <mergeCell ref="E36:G36"/>
    <mergeCell ref="E37:G37"/>
    <mergeCell ref="E38:G38"/>
    <mergeCell ref="E39:G39"/>
    <mergeCell ref="I93:P95"/>
    <mergeCell ref="E41:G41"/>
    <mergeCell ref="E42:G42"/>
    <mergeCell ref="E43:G43"/>
    <mergeCell ref="E44:G44"/>
    <mergeCell ref="E45:G45"/>
    <mergeCell ref="I91:P92"/>
  </mergeCells>
  <hyperlinks>
    <hyperlink ref="I15" r:id="rId1" xr:uid="{959D7BA4-5729-4040-908D-25A5899C504C}"/>
    <hyperlink ref="I91" r:id="rId2" location="dpalette" display="http://dmcritchie.mvps.org/excel/colors.htm - dpalette" xr:uid="{EDE95ABF-5D0E-4C9A-B005-514F8C1F06C5}"/>
    <hyperlink ref="S7" r:id="rId3" xr:uid="{597BF71D-BF1F-4C39-87C4-2B9A0AC4198C}"/>
    <hyperlink ref="S10" r:id="rId4" xr:uid="{44F22F1B-E026-425C-8DD2-3D49B8B663E2}"/>
    <hyperlink ref="S13" r:id="rId5" xr:uid="{D437A875-04BD-4CBF-BDDF-3B2CA14CE3C6}"/>
    <hyperlink ref="S16" r:id="rId6" xr:uid="{91A055CD-67D7-44B0-A88A-489D641BF9E1}"/>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43512-17E8-4443-A5A3-2DF3A80AF73D}">
  <dimension ref="B1:H47"/>
  <sheetViews>
    <sheetView showGridLines="0" workbookViewId="0">
      <selection activeCell="J17" sqref="J17"/>
    </sheetView>
  </sheetViews>
  <sheetFormatPr baseColWidth="10" defaultRowHeight="12.75"/>
  <cols>
    <col min="1" max="1" width="1.140625" customWidth="1"/>
    <col min="2" max="2" width="64.42578125" customWidth="1"/>
    <col min="3" max="3" width="1.5703125" customWidth="1"/>
    <col min="4" max="4" width="5.5703125" customWidth="1"/>
    <col min="5" max="6" width="16" customWidth="1"/>
  </cols>
  <sheetData>
    <row r="1" spans="2:8" ht="25.5">
      <c r="B1" s="1084" t="s">
        <v>1545</v>
      </c>
      <c r="C1" s="1084"/>
      <c r="D1" s="1091"/>
      <c r="E1" s="1091"/>
      <c r="F1" s="1091"/>
    </row>
    <row r="2" spans="2:8">
      <c r="B2" s="1084" t="s">
        <v>1590</v>
      </c>
      <c r="C2" s="1084"/>
      <c r="D2" s="1091"/>
      <c r="E2" s="1091"/>
      <c r="F2" s="1091"/>
    </row>
    <row r="3" spans="2:8">
      <c r="B3" s="1085"/>
      <c r="C3" s="1085"/>
      <c r="D3" s="1092"/>
      <c r="E3" s="1092"/>
      <c r="F3" s="1092"/>
    </row>
    <row r="4" spans="2:8" ht="38.25">
      <c r="B4" s="1085" t="s">
        <v>1546</v>
      </c>
      <c r="C4" s="1085"/>
      <c r="D4" s="1092"/>
      <c r="E4" s="1092"/>
      <c r="F4" s="1092"/>
    </row>
    <row r="5" spans="2:8">
      <c r="B5" s="1085"/>
      <c r="C5" s="1085"/>
      <c r="D5" s="1092"/>
      <c r="E5" s="1092"/>
      <c r="F5" s="1092"/>
    </row>
    <row r="6" spans="2:8" ht="25.5">
      <c r="B6" s="1084" t="s">
        <v>1547</v>
      </c>
      <c r="C6" s="1084"/>
      <c r="D6" s="1091"/>
      <c r="E6" s="1091" t="s">
        <v>1548</v>
      </c>
      <c r="F6" s="1091" t="s">
        <v>1549</v>
      </c>
    </row>
    <row r="7" spans="2:8" ht="13.5" thickBot="1">
      <c r="B7" s="1085"/>
      <c r="C7" s="1085"/>
      <c r="D7" s="1092"/>
      <c r="E7" s="1092"/>
      <c r="F7" s="1092"/>
    </row>
    <row r="8" spans="2:8" ht="38.25">
      <c r="B8" s="1086" t="s">
        <v>1550</v>
      </c>
      <c r="C8" s="1087"/>
      <c r="D8" s="1093"/>
      <c r="E8" s="1093">
        <v>30</v>
      </c>
      <c r="F8" s="1094"/>
    </row>
    <row r="9" spans="2:8" ht="38.25">
      <c r="B9" s="1088"/>
      <c r="C9" s="1085"/>
      <c r="D9" s="1092"/>
      <c r="E9" s="1095" t="s">
        <v>1551</v>
      </c>
      <c r="F9" s="1096" t="s">
        <v>1580</v>
      </c>
    </row>
    <row r="10" spans="2:8" ht="38.25">
      <c r="B10" s="1088"/>
      <c r="C10" s="1085"/>
      <c r="D10" s="1092"/>
      <c r="E10" s="1095" t="s">
        <v>1552</v>
      </c>
      <c r="F10" s="1096" t="s">
        <v>1581</v>
      </c>
    </row>
    <row r="11" spans="2:8" ht="38.25">
      <c r="B11" s="1088"/>
      <c r="C11" s="1085"/>
      <c r="D11" s="1092"/>
      <c r="E11" s="1095" t="s">
        <v>1553</v>
      </c>
      <c r="F11" s="1096" t="s">
        <v>1582</v>
      </c>
    </row>
    <row r="12" spans="2:8" ht="38.25">
      <c r="B12" s="1088"/>
      <c r="C12" s="1085"/>
      <c r="D12" s="1092"/>
      <c r="E12" s="1095" t="s">
        <v>1554</v>
      </c>
      <c r="F12" s="1096"/>
      <c r="H12" s="1100" t="s">
        <v>1591</v>
      </c>
    </row>
    <row r="13" spans="2:8" ht="38.25">
      <c r="B13" s="1088"/>
      <c r="C13" s="1085"/>
      <c r="D13" s="1092"/>
      <c r="E13" s="1095" t="s">
        <v>1555</v>
      </c>
      <c r="F13" s="1096"/>
      <c r="H13" s="1101" t="s">
        <v>1592</v>
      </c>
    </row>
    <row r="14" spans="2:8" ht="38.25">
      <c r="B14" s="1088"/>
      <c r="C14" s="1085"/>
      <c r="D14" s="1092"/>
      <c r="E14" s="1095" t="s">
        <v>1556</v>
      </c>
      <c r="F14" s="1096"/>
      <c r="H14" s="1083" t="s">
        <v>1593</v>
      </c>
    </row>
    <row r="15" spans="2:8" ht="38.25">
      <c r="B15" s="1088"/>
      <c r="C15" s="1085"/>
      <c r="D15" s="1092"/>
      <c r="E15" s="1095" t="s">
        <v>1557</v>
      </c>
      <c r="F15" s="1096"/>
    </row>
    <row r="16" spans="2:8" ht="38.25">
      <c r="B16" s="1088"/>
      <c r="C16" s="1085"/>
      <c r="D16" s="1092"/>
      <c r="E16" s="1095" t="s">
        <v>1558</v>
      </c>
      <c r="F16" s="1096"/>
    </row>
    <row r="17" spans="2:6" ht="38.25">
      <c r="B17" s="1088"/>
      <c r="C17" s="1085"/>
      <c r="D17" s="1092"/>
      <c r="E17" s="1095" t="s">
        <v>1559</v>
      </c>
      <c r="F17" s="1096"/>
    </row>
    <row r="18" spans="2:6" ht="38.25">
      <c r="B18" s="1088"/>
      <c r="C18" s="1085"/>
      <c r="D18" s="1092"/>
      <c r="E18" s="1095" t="s">
        <v>1560</v>
      </c>
      <c r="F18" s="1096"/>
    </row>
    <row r="19" spans="2:6" ht="38.25">
      <c r="B19" s="1088"/>
      <c r="C19" s="1085"/>
      <c r="D19" s="1092"/>
      <c r="E19" s="1095" t="s">
        <v>1561</v>
      </c>
      <c r="F19" s="1096"/>
    </row>
    <row r="20" spans="2:6" ht="38.25">
      <c r="B20" s="1088"/>
      <c r="C20" s="1085"/>
      <c r="D20" s="1092"/>
      <c r="E20" s="1095" t="s">
        <v>1562</v>
      </c>
      <c r="F20" s="1096"/>
    </row>
    <row r="21" spans="2:6" ht="38.25">
      <c r="B21" s="1088"/>
      <c r="C21" s="1085"/>
      <c r="D21" s="1092"/>
      <c r="E21" s="1095" t="s">
        <v>1563</v>
      </c>
      <c r="F21" s="1096"/>
    </row>
    <row r="22" spans="2:6" ht="38.25">
      <c r="B22" s="1088"/>
      <c r="C22" s="1085"/>
      <c r="D22" s="1092"/>
      <c r="E22" s="1095" t="s">
        <v>1564</v>
      </c>
      <c r="F22" s="1096"/>
    </row>
    <row r="23" spans="2:6" ht="38.25">
      <c r="B23" s="1088"/>
      <c r="C23" s="1085"/>
      <c r="D23" s="1092"/>
      <c r="E23" s="1095" t="s">
        <v>1565</v>
      </c>
      <c r="F23" s="1096"/>
    </row>
    <row r="24" spans="2:6" ht="38.25">
      <c r="B24" s="1088"/>
      <c r="C24" s="1085"/>
      <c r="D24" s="1092"/>
      <c r="E24" s="1095" t="s">
        <v>1566</v>
      </c>
      <c r="F24" s="1096"/>
    </row>
    <row r="25" spans="2:6" ht="38.25">
      <c r="B25" s="1088"/>
      <c r="C25" s="1085"/>
      <c r="D25" s="1092"/>
      <c r="E25" s="1095" t="s">
        <v>1567</v>
      </c>
      <c r="F25" s="1096"/>
    </row>
    <row r="26" spans="2:6" ht="38.25">
      <c r="B26" s="1088"/>
      <c r="C26" s="1085"/>
      <c r="D26" s="1092"/>
      <c r="E26" s="1095" t="s">
        <v>1568</v>
      </c>
      <c r="F26" s="1096"/>
    </row>
    <row r="27" spans="2:6" ht="38.25">
      <c r="B27" s="1088"/>
      <c r="C27" s="1085"/>
      <c r="D27" s="1092"/>
      <c r="E27" s="1095" t="s">
        <v>1569</v>
      </c>
      <c r="F27" s="1096"/>
    </row>
    <row r="28" spans="2:6" ht="38.25">
      <c r="B28" s="1088"/>
      <c r="C28" s="1085"/>
      <c r="D28" s="1092"/>
      <c r="E28" s="1095" t="s">
        <v>1570</v>
      </c>
      <c r="F28" s="1096"/>
    </row>
    <row r="29" spans="2:6" ht="38.25">
      <c r="B29" s="1088"/>
      <c r="C29" s="1085"/>
      <c r="D29" s="1092"/>
      <c r="E29" s="1095" t="s">
        <v>1571</v>
      </c>
      <c r="F29" s="1096"/>
    </row>
    <row r="30" spans="2:6" ht="38.25">
      <c r="B30" s="1088"/>
      <c r="C30" s="1085"/>
      <c r="D30" s="1092"/>
      <c r="E30" s="1095" t="s">
        <v>1572</v>
      </c>
      <c r="F30" s="1096"/>
    </row>
    <row r="31" spans="2:6" ht="38.25">
      <c r="B31" s="1088"/>
      <c r="C31" s="1085"/>
      <c r="D31" s="1092"/>
      <c r="E31" s="1095" t="s">
        <v>1573</v>
      </c>
      <c r="F31" s="1096"/>
    </row>
    <row r="32" spans="2:6" ht="38.25">
      <c r="B32" s="1088"/>
      <c r="C32" s="1085"/>
      <c r="D32" s="1092"/>
      <c r="E32" s="1095" t="s">
        <v>1574</v>
      </c>
      <c r="F32" s="1096"/>
    </row>
    <row r="33" spans="2:6" ht="38.25">
      <c r="B33" s="1088"/>
      <c r="C33" s="1085"/>
      <c r="D33" s="1092"/>
      <c r="E33" s="1095" t="s">
        <v>1575</v>
      </c>
      <c r="F33" s="1096"/>
    </row>
    <row r="34" spans="2:6" ht="38.25">
      <c r="B34" s="1088"/>
      <c r="C34" s="1085"/>
      <c r="D34" s="1092"/>
      <c r="E34" s="1095" t="s">
        <v>1576</v>
      </c>
      <c r="F34" s="1096"/>
    </row>
    <row r="35" spans="2:6" ht="38.25">
      <c r="B35" s="1088"/>
      <c r="C35" s="1085"/>
      <c r="D35" s="1092"/>
      <c r="E35" s="1095" t="s">
        <v>1577</v>
      </c>
      <c r="F35" s="1096"/>
    </row>
    <row r="36" spans="2:6" ht="38.25">
      <c r="B36" s="1088"/>
      <c r="C36" s="1085"/>
      <c r="D36" s="1092"/>
      <c r="E36" s="1095" t="s">
        <v>1578</v>
      </c>
      <c r="F36" s="1096"/>
    </row>
    <row r="37" spans="2:6" ht="51.75" thickBot="1">
      <c r="B37" s="1089"/>
      <c r="C37" s="1090"/>
      <c r="D37" s="1097"/>
      <c r="E37" s="1098" t="s">
        <v>1579</v>
      </c>
      <c r="F37" s="1099"/>
    </row>
    <row r="38" spans="2:6" ht="13.5" thickBot="1">
      <c r="B38" s="1085"/>
      <c r="C38" s="1085"/>
      <c r="D38" s="1092"/>
      <c r="E38" s="1092"/>
      <c r="F38" s="1092"/>
    </row>
    <row r="39" spans="2:6" ht="51">
      <c r="B39" s="1086" t="s">
        <v>1583</v>
      </c>
      <c r="C39" s="1087"/>
      <c r="D39" s="1093"/>
      <c r="E39" s="1093">
        <v>3</v>
      </c>
      <c r="F39" s="1094"/>
    </row>
    <row r="40" spans="2:6" ht="38.25">
      <c r="B40" s="1088"/>
      <c r="C40" s="1085"/>
      <c r="D40" s="1092"/>
      <c r="E40" s="1095" t="s">
        <v>1584</v>
      </c>
      <c r="F40" s="1096" t="s">
        <v>1580</v>
      </c>
    </row>
    <row r="41" spans="2:6" ht="38.25">
      <c r="B41" s="1088"/>
      <c r="C41" s="1085"/>
      <c r="D41" s="1092"/>
      <c r="E41" s="1095" t="s">
        <v>1585</v>
      </c>
      <c r="F41" s="1096" t="s">
        <v>1581</v>
      </c>
    </row>
    <row r="42" spans="2:6" ht="38.25">
      <c r="B42" s="1088"/>
      <c r="C42" s="1085"/>
      <c r="D42" s="1092"/>
      <c r="E42" s="1095" t="s">
        <v>1586</v>
      </c>
      <c r="F42" s="1096" t="s">
        <v>1582</v>
      </c>
    </row>
    <row r="43" spans="2:6">
      <c r="B43" s="1088"/>
      <c r="C43" s="1085"/>
      <c r="D43" s="1092"/>
      <c r="E43" s="1092"/>
      <c r="F43" s="1096" t="s">
        <v>1587</v>
      </c>
    </row>
    <row r="44" spans="2:6">
      <c r="B44" s="1088"/>
      <c r="C44" s="1085"/>
      <c r="D44" s="1092"/>
      <c r="E44" s="1092"/>
      <c r="F44" s="1096" t="s">
        <v>1588</v>
      </c>
    </row>
    <row r="45" spans="2:6" ht="13.5" thickBot="1">
      <c r="B45" s="1089"/>
      <c r="C45" s="1090"/>
      <c r="D45" s="1097"/>
      <c r="E45" s="1097"/>
      <c r="F45" s="1099" t="s">
        <v>1589</v>
      </c>
    </row>
    <row r="46" spans="2:6">
      <c r="B46" s="1085"/>
      <c r="C46" s="1085"/>
      <c r="D46" s="1092"/>
      <c r="E46" s="1092"/>
      <c r="F46" s="1092"/>
    </row>
    <row r="47" spans="2:6">
      <c r="B47" s="1085"/>
      <c r="C47" s="1085"/>
      <c r="D47" s="1092"/>
      <c r="E47" s="1092"/>
      <c r="F47" s="1092"/>
    </row>
  </sheetData>
  <hyperlinks>
    <hyperlink ref="E9" location="'Formats-Formules-Fonctions'!G8" display="'Formats-Formules-Fonctions'!G8" xr:uid="{28D61414-D3A6-477A-8067-EC65B21BEED3}"/>
    <hyperlink ref="E10" location="'Formats-Formules-Fonctions'!N8" display="'Formats-Formules-Fonctions'!N8" xr:uid="{FE68AA9D-EDE0-4FDB-A4BB-012712A527BC}"/>
    <hyperlink ref="E11" location="'Formats-Formules-Fonctions'!G10" display="'Formats-Formules-Fonctions'!G10" xr:uid="{3B5E5809-D140-4F21-A98A-777645FD6305}"/>
    <hyperlink ref="E12" location="'Formats-Formules-Fonctions'!N10" display="'Formats-Formules-Fonctions'!N10" xr:uid="{0ED6B586-7635-49DF-A546-F89AD4C4CDDD}"/>
    <hyperlink ref="E13" location="'Formats-Formules-Fonctions'!G12" display="'Formats-Formules-Fonctions'!G12" xr:uid="{9C1FDD22-D8FB-4A98-A1DE-D6CBB4DCE03E}"/>
    <hyperlink ref="E14" location="'Formats-Formules-Fonctions'!F16" display="'Formats-Formules-Fonctions'!F16" xr:uid="{CF33B1ED-35B6-41B4-AFC1-38937B7D46BD}"/>
    <hyperlink ref="E15" location="'Formats-Formules-Fonctions'!C37" display="'Formats-Formules-Fonctions'!C37" xr:uid="{FDAD6DC0-E3D2-4F44-AF24-CC3763C7D03A}"/>
    <hyperlink ref="E16" location="'Formats-Formules-Fonctions'!C43" display="'Formats-Formules-Fonctions'!C43" xr:uid="{22331BC5-01B7-43CB-AF17-8871EF5AC4A4}"/>
    <hyperlink ref="E17" location="'Formats-Formules-Fonctions'!C49" display="'Formats-Formules-Fonctions'!C49" xr:uid="{8AB41740-A958-45CB-B0E7-E93D0AD32FDE}"/>
    <hyperlink ref="E18" location="'Formats-Formules-Fonctions'!C55" display="'Formats-Formules-Fonctions'!C55" xr:uid="{97194B5B-EC69-4ABB-A5BA-F1E9F95F3A02}"/>
    <hyperlink ref="E19" location="'Formats-Formules-Fonctions'!C61" display="'Formats-Formules-Fonctions'!C61" xr:uid="{49F68B00-A827-467B-90F6-B70CA53DE087}"/>
    <hyperlink ref="E20" location="'Formats-Formules-Fonctions'!C67" display="'Formats-Formules-Fonctions'!C67" xr:uid="{5993746E-EF7D-4A07-B757-DAA99EE8570B}"/>
    <hyperlink ref="E21" location="'Formats-Formules-Fonctions'!C81" display="'Formats-Formules-Fonctions'!C81" xr:uid="{0B916A41-DBD7-4C3E-854C-B7D894473C04}"/>
    <hyperlink ref="E22" location="'Formats-Formules-Fonctions'!C92" display="'Formats-Formules-Fonctions'!C92" xr:uid="{18CC925E-FA7E-4D8C-8611-BEF33FE371D6}"/>
    <hyperlink ref="E23" location="'Formats-Formules-Fonctions'!C98" display="'Formats-Formules-Fonctions'!C98" xr:uid="{5AC49DAC-B5C1-41AE-85E5-EB4FF2BAFCBA}"/>
    <hyperlink ref="E24" location="'Formats-Formules-Fonctions'!C104" display="'Formats-Formules-Fonctions'!C104" xr:uid="{6E9C7F4F-B7CD-46EF-851E-96EB38B9F9F2}"/>
    <hyperlink ref="E25" location="'Formats-Formules-Fonctions'!E111" display="'Formats-Formules-Fonctions'!E111" xr:uid="{61133002-A6BB-4CB3-8524-1D88E1727879}"/>
    <hyperlink ref="E26" location="'Formats-Formules-Fonctions'!E117" display="'Formats-Formules-Fonctions'!E117" xr:uid="{456EEED9-58CC-47C9-87EE-5D279EE24626}"/>
    <hyperlink ref="E27" location="'Formats-Formules-Fonctions'!E130" display="'Formats-Formules-Fonctions'!E130" xr:uid="{322352E3-AF9C-4D49-B1F2-27B5577AD5C6}"/>
    <hyperlink ref="E28" location="'Formats-Formules-Fonctions'!G140" display="'Formats-Formules-Fonctions'!G140" xr:uid="{1D984A24-7870-4329-9434-C961C2242BE7}"/>
    <hyperlink ref="E29" location="'Formats-Formules-Fonctions'!G143" display="'Formats-Formules-Fonctions'!G143" xr:uid="{03B4CA4F-3A59-4661-875F-8F69E73FD369}"/>
    <hyperlink ref="E30" location="'Formats-Formules-Fonctions'!G146" display="'Formats-Formules-Fonctions'!G146" xr:uid="{338E44DB-2A7A-4F82-AED3-B23506B4C1B2}"/>
    <hyperlink ref="E31" location="'Formats-Formules-Fonctions'!G149" display="'Formats-Formules-Fonctions'!G149" xr:uid="{6B4A8D11-2F3B-4668-B377-F683AB3B0703}"/>
    <hyperlink ref="E32" location="'Formats-Formules-Fonctions'!G152" display="'Formats-Formules-Fonctions'!G152" xr:uid="{87CF5350-676E-4CAD-B98E-136749B6B825}"/>
    <hyperlink ref="E33" location="'Formats-Formules-Fonctions'!C160" display="'Formats-Formules-Fonctions'!C160" xr:uid="{72919566-ABF4-4AA7-ADC7-6B83A77B4EA7}"/>
    <hyperlink ref="E34" location="'Formats-Formules-Fonctions'!C163" display="'Formats-Formules-Fonctions'!C163" xr:uid="{6F0F2B9F-7E24-42D9-BE6E-67D9E37CB06E}"/>
    <hyperlink ref="E35" location="'Formats-Formules-Fonctions'!C171" display="'Formats-Formules-Fonctions'!C171" xr:uid="{AB7B5892-D3F2-4EAD-BF70-F3A75DFA0EE6}"/>
    <hyperlink ref="E36" location="'Formats-Formules-Fonctions'!C174" display="'Formats-Formules-Fonctions'!C174" xr:uid="{69DD2A2A-4170-41FC-AF58-812D5CCC8A50}"/>
    <hyperlink ref="E37" location="'Formats-Formules-Fonctions'!G184:G185" display="'Formats-Formules-Fonctions'!G184:G185" xr:uid="{F403A9AF-4F43-4C04-94F0-A45FC7DA3F63}"/>
    <hyperlink ref="E40" location="'Formats-Formules-Fonctions'!C48" display="'Formats-Formules-Fonctions'!C48" xr:uid="{9BC1B13F-01E9-4C02-9E3B-A63178543AFD}"/>
    <hyperlink ref="E41" location="'Formats-Formules-Fonctions'!C60" display="'Formats-Formules-Fonctions'!C60" xr:uid="{00345FC6-584B-4674-85D1-A3B597FF0697}"/>
    <hyperlink ref="E42" location="'Formats-Formules-Fonctions'!C66" display="'Formats-Formules-Fonctions'!C66" xr:uid="{B6ECE514-DEDF-4A45-BF7B-4607C4CDD467}"/>
    <hyperlink ref="H14" r:id="rId1" display="https://support.microsoft.com/fr-fr/office/probl%c3%a8mes-de-compatibilit%c3%a9-li%c3%a9s-aux-formules-dans-excel-37224100-8f79-45de-b43a-7fa28c6c15c4?ns=excel&amp;version=90&amp;syslcid=1036&amp;uilcid=1036&amp;appver=zxl900&amp;helpid=xlmain11.chm16205&amp;ui=fr-fr&amp;rs=fr-fr&amp;ad=fr" xr:uid="{8BEF5F92-B487-421C-91D5-FB1014C6D10B}"/>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BE9B-358D-4FD6-A0A9-9510DB4AB171}">
  <dimension ref="B2:M56"/>
  <sheetViews>
    <sheetView workbookViewId="0">
      <selection activeCell="N13" sqref="N13"/>
    </sheetView>
  </sheetViews>
  <sheetFormatPr baseColWidth="10" defaultRowHeight="12.75"/>
  <sheetData>
    <row r="2" spans="2:13" ht="13.5" thickBot="1"/>
    <row r="3" spans="2:13" ht="23.25">
      <c r="B3" s="3915" t="s">
        <v>969</v>
      </c>
      <c r="C3" s="3916"/>
      <c r="D3" s="3916"/>
      <c r="E3" s="3916"/>
      <c r="F3" s="3916"/>
      <c r="G3" s="3916"/>
      <c r="H3" s="3916"/>
      <c r="I3" s="3916"/>
      <c r="J3" s="3916"/>
      <c r="K3" s="3917"/>
      <c r="M3" s="3918">
        <v>1</v>
      </c>
    </row>
    <row r="4" spans="2:13" ht="18.75">
      <c r="B4" s="3919" t="s">
        <v>6664</v>
      </c>
      <c r="C4" s="3920"/>
      <c r="D4" s="3920"/>
      <c r="E4" s="3920"/>
      <c r="F4" s="3920"/>
      <c r="G4" s="3920"/>
      <c r="H4" s="3920"/>
      <c r="I4" s="3920"/>
      <c r="J4" s="3920"/>
      <c r="K4" s="3921"/>
      <c r="M4" s="3918">
        <v>1</v>
      </c>
    </row>
    <row r="5" spans="2:13" ht="18.75">
      <c r="B5" s="3922" t="s">
        <v>6665</v>
      </c>
      <c r="C5" s="3923"/>
      <c r="D5" s="3923"/>
      <c r="E5" s="3923"/>
      <c r="F5" s="3923"/>
      <c r="G5" s="3923"/>
      <c r="H5" s="3923"/>
      <c r="I5" s="3923"/>
      <c r="J5" s="3923"/>
      <c r="K5" s="3924" t="s">
        <v>6666</v>
      </c>
      <c r="M5" s="3918">
        <v>1</v>
      </c>
    </row>
    <row r="6" spans="2:13" ht="15.75">
      <c r="B6" s="1788" t="s">
        <v>6667</v>
      </c>
      <c r="D6" s="3925" t="s">
        <v>6668</v>
      </c>
      <c r="E6" s="3926" t="s">
        <v>6669</v>
      </c>
      <c r="F6" s="3927"/>
      <c r="G6" s="3928" t="s">
        <v>6670</v>
      </c>
      <c r="H6" s="3928"/>
      <c r="I6" s="3929" t="s">
        <v>6671</v>
      </c>
      <c r="J6" s="3929"/>
      <c r="K6" s="3930"/>
      <c r="M6" s="3918">
        <v>1</v>
      </c>
    </row>
    <row r="7" spans="2:13" ht="15.75">
      <c r="B7" s="3931">
        <v>110</v>
      </c>
      <c r="C7" s="3932" t="s">
        <v>6672</v>
      </c>
      <c r="D7" s="3933">
        <v>2</v>
      </c>
      <c r="E7" s="3934" t="s">
        <v>6673</v>
      </c>
      <c r="F7" s="3927"/>
      <c r="G7" s="3935">
        <f>D7*B7</f>
        <v>220</v>
      </c>
      <c r="H7" s="3936" t="str">
        <f>E7</f>
        <v>cuisses</v>
      </c>
      <c r="I7" s="3937">
        <f>IF(B7=0,0,INT(G7/D8))</f>
        <v>13</v>
      </c>
      <c r="J7" s="3938">
        <f>G7-(I7*D8)</f>
        <v>12</v>
      </c>
      <c r="K7" s="3939" t="str">
        <f>E7</f>
        <v>cuisses</v>
      </c>
      <c r="M7" s="3918">
        <v>1</v>
      </c>
    </row>
    <row r="8" spans="2:13" ht="15.75">
      <c r="B8" s="3931"/>
      <c r="C8" s="3940" t="s">
        <v>6674</v>
      </c>
      <c r="D8" s="3941">
        <v>16</v>
      </c>
      <c r="E8" s="3934" t="s">
        <v>6673</v>
      </c>
      <c r="F8" s="3927"/>
      <c r="G8" s="3935"/>
      <c r="H8" s="3936"/>
      <c r="I8" s="3937"/>
      <c r="J8" s="3938"/>
      <c r="K8" s="3939"/>
      <c r="M8" s="3918">
        <v>1</v>
      </c>
    </row>
    <row r="9" spans="2:13">
      <c r="B9" s="3942"/>
      <c r="C9" s="3943"/>
      <c r="D9" s="3943"/>
      <c r="E9" s="3943"/>
      <c r="F9" s="3944"/>
      <c r="G9" s="3943"/>
      <c r="H9" s="3943"/>
      <c r="I9" s="3943"/>
      <c r="J9" s="3943"/>
      <c r="K9" s="3945"/>
      <c r="M9" s="3918">
        <v>1</v>
      </c>
    </row>
    <row r="10" spans="2:13" ht="15.75">
      <c r="B10" s="3942"/>
      <c r="C10" s="3940" t="s">
        <v>6675</v>
      </c>
      <c r="D10" s="3941">
        <v>12</v>
      </c>
      <c r="E10" s="3934" t="s">
        <v>1141</v>
      </c>
      <c r="F10" s="3927"/>
      <c r="G10" s="3935">
        <f>B7*D7</f>
        <v>220</v>
      </c>
      <c r="H10" s="3936" t="str">
        <f>E7</f>
        <v>cuisses</v>
      </c>
      <c r="I10" s="3937">
        <f>IF(B7=0,0,INT(G10/D11))</f>
        <v>9</v>
      </c>
      <c r="J10" s="3938">
        <f>G10-(I10*D11)</f>
        <v>4</v>
      </c>
      <c r="K10" s="3946" t="str">
        <f>K7</f>
        <v>cuisses</v>
      </c>
      <c r="M10" s="3918">
        <v>1</v>
      </c>
    </row>
    <row r="11" spans="2:13" ht="15">
      <c r="B11" s="3942"/>
      <c r="C11" s="3947" t="s">
        <v>6676</v>
      </c>
      <c r="D11" s="3948">
        <f>D7*D10</f>
        <v>24</v>
      </c>
      <c r="E11" s="3949" t="str">
        <f>E7</f>
        <v>cuisses</v>
      </c>
      <c r="F11" s="3944"/>
      <c r="G11" s="3935"/>
      <c r="H11" s="3936"/>
      <c r="I11" s="3937"/>
      <c r="J11" s="3938"/>
      <c r="K11" s="3946"/>
      <c r="M11" s="3918">
        <v>1</v>
      </c>
    </row>
    <row r="12" spans="2:13">
      <c r="B12" s="3942"/>
      <c r="C12" s="3950"/>
      <c r="D12" s="3951"/>
      <c r="E12" s="3952"/>
      <c r="F12" s="3944"/>
      <c r="G12" s="3953"/>
      <c r="H12" s="3943"/>
      <c r="I12" s="3943"/>
      <c r="J12" s="3943"/>
      <c r="K12" s="3954" t="s">
        <v>6677</v>
      </c>
      <c r="M12" s="3918">
        <v>1</v>
      </c>
    </row>
    <row r="13" spans="2:13" ht="18.75">
      <c r="B13" s="3955" t="s">
        <v>6678</v>
      </c>
      <c r="C13" s="3956"/>
      <c r="D13" s="3956"/>
      <c r="E13" s="3956"/>
      <c r="F13" s="3956"/>
      <c r="G13" s="3956"/>
      <c r="H13" s="3956"/>
      <c r="I13" s="3956"/>
      <c r="J13" s="3956"/>
      <c r="K13" s="3957" t="s">
        <v>6679</v>
      </c>
      <c r="M13" s="3918">
        <v>1</v>
      </c>
    </row>
    <row r="14" spans="2:13" ht="15.75">
      <c r="B14" s="1788" t="s">
        <v>6667</v>
      </c>
      <c r="D14" s="3958" t="s">
        <v>6680</v>
      </c>
      <c r="E14" s="3959" t="s">
        <v>6681</v>
      </c>
      <c r="F14" s="3927"/>
      <c r="G14" s="3928" t="s">
        <v>6670</v>
      </c>
      <c r="H14" s="3928"/>
      <c r="I14" s="3929" t="s">
        <v>6671</v>
      </c>
      <c r="J14" s="3929"/>
      <c r="K14" s="3930"/>
      <c r="M14" s="3918">
        <v>1</v>
      </c>
    </row>
    <row r="15" spans="2:13" ht="15.75">
      <c r="B15" s="3931">
        <v>100</v>
      </c>
      <c r="C15" s="3940" t="s">
        <v>6682</v>
      </c>
      <c r="D15" s="3960">
        <v>70</v>
      </c>
      <c r="E15" s="3961" t="s">
        <v>1432</v>
      </c>
      <c r="F15" s="3927">
        <f>IF(ISBLANK(D15),0,D15/INDEX(B19:G19,MATCH(E15,B18:G18,0)))</f>
        <v>7.0000000000000007E-2</v>
      </c>
      <c r="G15" s="3962">
        <f>F15*B15</f>
        <v>7.0000000000000009</v>
      </c>
      <c r="H15" s="3962"/>
      <c r="I15" s="3937">
        <f>IF(G15=0,0,INT(G15/F16))</f>
        <v>5</v>
      </c>
      <c r="J15" s="3963">
        <f>G15-(I15*F16)</f>
        <v>1.0000000000000009</v>
      </c>
      <c r="K15" s="3964"/>
      <c r="M15" s="3918">
        <v>1</v>
      </c>
    </row>
    <row r="16" spans="2:13" ht="15.75">
      <c r="B16" s="3931"/>
      <c r="C16" s="3965" t="s">
        <v>6676</v>
      </c>
      <c r="D16" s="3966">
        <v>1.2</v>
      </c>
      <c r="E16" s="3961" t="s">
        <v>6683</v>
      </c>
      <c r="F16" s="3927">
        <f>IF(ISBLANK(D16),0,D16/INDEX(B19:G19,MATCH(E16,B18:G18,0)))</f>
        <v>1.2</v>
      </c>
      <c r="G16" s="3962"/>
      <c r="H16" s="3962"/>
      <c r="I16" s="3937"/>
      <c r="J16" s="3963"/>
      <c r="K16" s="3964"/>
      <c r="M16" s="3918">
        <v>1</v>
      </c>
    </row>
    <row r="17" spans="2:13">
      <c r="B17" s="3967"/>
      <c r="C17" s="3968"/>
      <c r="D17" s="3969"/>
      <c r="E17" s="3970"/>
      <c r="F17" s="3971"/>
      <c r="G17" s="3972"/>
      <c r="H17" s="3973"/>
      <c r="I17" s="3974"/>
      <c r="J17" s="3974"/>
      <c r="K17" s="3975" t="s">
        <v>6684</v>
      </c>
      <c r="M17" s="3918">
        <v>1</v>
      </c>
    </row>
    <row r="18" spans="2:13" ht="15">
      <c r="B18" s="3976" t="s">
        <v>1432</v>
      </c>
      <c r="C18" s="3977" t="s">
        <v>6683</v>
      </c>
      <c r="D18" s="3977" t="s">
        <v>502</v>
      </c>
      <c r="E18" s="3977" t="s">
        <v>1008</v>
      </c>
      <c r="F18" s="3977" t="s">
        <v>1009</v>
      </c>
      <c r="G18" s="3978" t="s">
        <v>1010</v>
      </c>
      <c r="H18" s="3979" t="s">
        <v>6685</v>
      </c>
      <c r="I18" s="3980"/>
      <c r="J18" s="3980"/>
      <c r="K18" s="3981"/>
      <c r="M18" s="3918">
        <v>1</v>
      </c>
    </row>
    <row r="19" spans="2:13" ht="13.5" thickBot="1">
      <c r="B19" s="3982">
        <v>1000</v>
      </c>
      <c r="C19" s="3983">
        <v>1</v>
      </c>
      <c r="D19" s="3983">
        <v>1</v>
      </c>
      <c r="E19" s="3983">
        <v>10</v>
      </c>
      <c r="F19" s="3983">
        <v>100</v>
      </c>
      <c r="G19" s="3984">
        <v>1000</v>
      </c>
      <c r="H19" s="3985"/>
      <c r="I19" s="3986"/>
      <c r="J19" s="3986"/>
      <c r="K19" s="3987"/>
      <c r="M19" s="3918">
        <v>1</v>
      </c>
    </row>
    <row r="20" spans="2:13">
      <c r="B20" s="3988">
        <v>14</v>
      </c>
      <c r="C20" s="3988">
        <v>25</v>
      </c>
      <c r="D20" s="3988">
        <v>14</v>
      </c>
      <c r="E20" s="3988">
        <v>14</v>
      </c>
      <c r="F20" s="3989">
        <v>0.5</v>
      </c>
      <c r="G20" s="3988">
        <v>11</v>
      </c>
      <c r="H20" s="3988">
        <v>11</v>
      </c>
      <c r="I20" s="3988">
        <v>11</v>
      </c>
      <c r="J20" s="3988">
        <v>11</v>
      </c>
      <c r="K20" s="3988">
        <v>11</v>
      </c>
      <c r="L20" s="3990" t="s">
        <v>6686</v>
      </c>
      <c r="M20" s="3918">
        <v>1</v>
      </c>
    </row>
    <row r="21" spans="2:13">
      <c r="B21" s="3991">
        <f ca="1">CELL("largeur",B21)</f>
        <v>11</v>
      </c>
      <c r="C21" s="3991">
        <f t="shared" ref="C21:K21" ca="1" si="0">CELL("largeur",C21)</f>
        <v>11</v>
      </c>
      <c r="D21" s="3991">
        <f ca="1">CELL("largeur",D21)</f>
        <v>11</v>
      </c>
      <c r="E21" s="3991">
        <f ca="1">CELL("largeur",E21)</f>
        <v>11</v>
      </c>
      <c r="F21" s="3991">
        <f t="shared" ca="1" si="0"/>
        <v>11</v>
      </c>
      <c r="G21" s="3991">
        <f t="shared" ca="1" si="0"/>
        <v>11</v>
      </c>
      <c r="H21" s="3991">
        <f t="shared" ca="1" si="0"/>
        <v>11</v>
      </c>
      <c r="I21" s="3991">
        <f t="shared" ca="1" si="0"/>
        <v>11</v>
      </c>
      <c r="J21" s="3991">
        <f t="shared" ca="1" si="0"/>
        <v>11</v>
      </c>
      <c r="K21" s="3991">
        <f t="shared" ca="1" si="0"/>
        <v>11</v>
      </c>
      <c r="L21" s="3990" t="s">
        <v>6687</v>
      </c>
      <c r="M21" s="3918">
        <v>1</v>
      </c>
    </row>
    <row r="22" spans="2:13" ht="13.5" thickBot="1">
      <c r="B22" s="3918"/>
      <c r="C22" s="3918"/>
      <c r="D22" s="3918"/>
      <c r="E22" s="3918"/>
      <c r="F22" s="3918"/>
      <c r="G22" s="3918"/>
      <c r="H22" s="3918"/>
      <c r="I22" s="3918"/>
      <c r="J22" s="3918">
        <v>1</v>
      </c>
      <c r="K22" s="3918">
        <v>1</v>
      </c>
      <c r="L22" s="3918">
        <v>1</v>
      </c>
      <c r="M22" s="3918">
        <v>1</v>
      </c>
    </row>
    <row r="23" spans="2:13" ht="23.25">
      <c r="B23" s="3915" t="s">
        <v>969</v>
      </c>
      <c r="C23" s="3916"/>
      <c r="D23" s="3916"/>
      <c r="E23" s="3916"/>
      <c r="F23" s="3916"/>
      <c r="G23" s="3916"/>
      <c r="H23" s="3916"/>
      <c r="I23" s="3916"/>
      <c r="J23" s="3916"/>
      <c r="K23" s="3916"/>
      <c r="L23" s="3917"/>
    </row>
    <row r="24" spans="2:13" ht="18.75">
      <c r="B24" s="3919" t="s">
        <v>6664</v>
      </c>
      <c r="C24" s="3920"/>
      <c r="D24" s="3920"/>
      <c r="E24" s="3920"/>
      <c r="F24" s="3920"/>
      <c r="G24" s="3920"/>
      <c r="H24" s="3920"/>
      <c r="I24" s="3920"/>
      <c r="J24" s="3920"/>
      <c r="K24" s="3920"/>
      <c r="L24" s="3921"/>
    </row>
    <row r="25" spans="2:13" ht="18.75">
      <c r="B25" s="3992" t="s">
        <v>6688</v>
      </c>
      <c r="C25" s="3923"/>
      <c r="D25" s="3923"/>
      <c r="E25" s="3923"/>
      <c r="F25" s="3923"/>
      <c r="G25" s="3923"/>
      <c r="H25" s="3923"/>
      <c r="I25" s="3923"/>
      <c r="J25" s="3923"/>
      <c r="K25" s="3923"/>
      <c r="L25" s="3993" t="s">
        <v>6665</v>
      </c>
    </row>
    <row r="26" spans="2:13" ht="15.75">
      <c r="B26" s="1788" t="s">
        <v>6667</v>
      </c>
      <c r="C26" s="3994" t="s">
        <v>6689</v>
      </c>
      <c r="D26" s="3925" t="s">
        <v>6668</v>
      </c>
      <c r="E26" s="3926" t="s">
        <v>6669</v>
      </c>
      <c r="F26" s="3927"/>
      <c r="G26" s="3928" t="s">
        <v>6670</v>
      </c>
      <c r="H26" s="3928"/>
      <c r="I26" s="3929" t="s">
        <v>6671</v>
      </c>
      <c r="J26" s="3929"/>
      <c r="K26" s="3929"/>
      <c r="L26" s="3930"/>
    </row>
    <row r="27" spans="2:13" ht="15.75">
      <c r="B27" s="3931">
        <v>100</v>
      </c>
      <c r="C27" s="3932" t="s">
        <v>6672</v>
      </c>
      <c r="D27" s="3933">
        <v>1.5</v>
      </c>
      <c r="E27" s="3934" t="s">
        <v>6690</v>
      </c>
      <c r="F27" s="3927"/>
      <c r="G27" s="3935">
        <f>D27*B27</f>
        <v>150</v>
      </c>
      <c r="H27" s="3936" t="str">
        <f>E27</f>
        <v>morceaux</v>
      </c>
      <c r="I27" s="3995">
        <f>IF(B27=0,0,INT(G27/D28))</f>
        <v>9</v>
      </c>
      <c r="J27" s="3996" t="str">
        <f>C26</f>
        <v>Gastros</v>
      </c>
      <c r="K27" s="3938">
        <f>G27-(I27*D28)</f>
        <v>6</v>
      </c>
      <c r="L27" s="3939" t="str">
        <f>E27</f>
        <v>morceaux</v>
      </c>
    </row>
    <row r="28" spans="2:13" ht="15.75">
      <c r="B28" s="3931"/>
      <c r="C28" s="3940" t="s">
        <v>6674</v>
      </c>
      <c r="D28" s="3941">
        <v>16</v>
      </c>
      <c r="E28" s="3997" t="str">
        <f>E27</f>
        <v>morceaux</v>
      </c>
      <c r="F28" s="3927"/>
      <c r="G28" s="3935"/>
      <c r="H28" s="3936"/>
      <c r="I28" s="3995"/>
      <c r="J28" s="3996"/>
      <c r="K28" s="3938"/>
      <c r="L28" s="3939"/>
    </row>
    <row r="29" spans="2:13">
      <c r="B29" s="3942"/>
      <c r="C29" s="3950"/>
      <c r="D29" s="3951"/>
      <c r="E29" s="3952"/>
      <c r="F29" s="3944"/>
      <c r="G29" s="3953"/>
      <c r="H29" s="3943"/>
      <c r="I29" s="3943"/>
      <c r="J29" s="3943"/>
      <c r="K29" s="3943"/>
      <c r="L29" s="3998" t="s">
        <v>6677</v>
      </c>
    </row>
    <row r="30" spans="2:13" ht="18.75">
      <c r="B30" s="3999" t="s">
        <v>6679</v>
      </c>
      <c r="C30" s="3956"/>
      <c r="D30" s="3956"/>
      <c r="E30" s="3956"/>
      <c r="F30" s="3956"/>
      <c r="G30" s="3956"/>
      <c r="H30" s="3956"/>
      <c r="I30" s="3956"/>
      <c r="J30" s="3956"/>
      <c r="K30" s="3956"/>
      <c r="L30" s="4000" t="s">
        <v>6678</v>
      </c>
    </row>
    <row r="31" spans="2:13" ht="15.75">
      <c r="B31" s="1788" t="s">
        <v>6667</v>
      </c>
      <c r="C31" s="3994" t="s">
        <v>6691</v>
      </c>
      <c r="D31" s="3958" t="s">
        <v>6680</v>
      </c>
      <c r="E31" s="3959" t="s">
        <v>6681</v>
      </c>
      <c r="F31" s="3927"/>
      <c r="G31" s="3928" t="s">
        <v>6670</v>
      </c>
      <c r="H31" s="3928"/>
      <c r="I31" s="3929" t="s">
        <v>6671</v>
      </c>
      <c r="J31" s="3929"/>
      <c r="K31" s="3929"/>
      <c r="L31" s="3930"/>
    </row>
    <row r="32" spans="2:13" ht="15.75">
      <c r="B32" s="3931">
        <v>100</v>
      </c>
      <c r="C32" s="3940" t="s">
        <v>6682</v>
      </c>
      <c r="D32" s="3960">
        <v>45</v>
      </c>
      <c r="E32" s="3961" t="s">
        <v>1432</v>
      </c>
      <c r="F32" s="3927">
        <f>IF(ISBLANK(D32),0,D32/INDEX(B36:G36,MATCH(E32,B35:G35,0)))</f>
        <v>4.4999999999999998E-2</v>
      </c>
      <c r="G32" s="3962">
        <f>F32*B32</f>
        <v>4.5</v>
      </c>
      <c r="H32" s="3962"/>
      <c r="I32" s="3995">
        <f>IF(G32=0,0,INT(G32/F33))</f>
        <v>12</v>
      </c>
      <c r="J32" s="4001" t="str">
        <f>C31</f>
        <v>Saucières</v>
      </c>
      <c r="K32" s="3963">
        <f>G32-(I32*F33)</f>
        <v>0.30000000000000071</v>
      </c>
      <c r="L32" s="3964"/>
    </row>
    <row r="33" spans="2:13" ht="15.75">
      <c r="B33" s="3931"/>
      <c r="C33" s="3940" t="s">
        <v>6676</v>
      </c>
      <c r="D33" s="4002">
        <v>35</v>
      </c>
      <c r="E33" s="3961" t="s">
        <v>1009</v>
      </c>
      <c r="F33" s="3927">
        <f>IF(ISBLANK(D33),0,D33/INDEX(B36:G36,MATCH(E33,B35:G35,0)))</f>
        <v>0.35</v>
      </c>
      <c r="G33" s="3962"/>
      <c r="H33" s="3962"/>
      <c r="I33" s="3995"/>
      <c r="J33" s="4001"/>
      <c r="K33" s="3963"/>
      <c r="L33" s="3964"/>
    </row>
    <row r="34" spans="2:13">
      <c r="B34" s="3967"/>
      <c r="C34" s="3968"/>
      <c r="D34" s="3969"/>
      <c r="E34" s="3970"/>
      <c r="F34" s="3971"/>
      <c r="G34" s="3972"/>
      <c r="H34" s="3973"/>
      <c r="I34" s="3974"/>
      <c r="J34" s="3974"/>
      <c r="K34" s="3974"/>
      <c r="L34" s="3975" t="s">
        <v>6684</v>
      </c>
    </row>
    <row r="35" spans="2:13" ht="15">
      <c r="B35" s="3976" t="s">
        <v>1432</v>
      </c>
      <c r="C35" s="3977" t="s">
        <v>6683</v>
      </c>
      <c r="D35" s="3977" t="s">
        <v>502</v>
      </c>
      <c r="E35" s="3977" t="s">
        <v>1008</v>
      </c>
      <c r="F35" s="3977" t="s">
        <v>1009</v>
      </c>
      <c r="G35" s="3978" t="s">
        <v>1010</v>
      </c>
      <c r="H35" s="3979" t="s">
        <v>6685</v>
      </c>
      <c r="I35" s="3980"/>
      <c r="J35" s="3980"/>
      <c r="K35" s="3980"/>
      <c r="L35" s="3981"/>
    </row>
    <row r="36" spans="2:13" ht="13.5" thickBot="1">
      <c r="B36" s="3982">
        <v>1000</v>
      </c>
      <c r="C36" s="3983">
        <v>1</v>
      </c>
      <c r="D36" s="3983">
        <v>1</v>
      </c>
      <c r="E36" s="3983">
        <v>10</v>
      </c>
      <c r="F36" s="3983">
        <v>100</v>
      </c>
      <c r="G36" s="3984">
        <v>1000</v>
      </c>
      <c r="H36" s="3985"/>
      <c r="I36" s="3986"/>
      <c r="J36" s="3986"/>
      <c r="K36" s="3986"/>
      <c r="L36" s="3987"/>
    </row>
    <row r="37" spans="2:13">
      <c r="B37" s="3988">
        <v>14</v>
      </c>
      <c r="C37" s="3988">
        <v>25</v>
      </c>
      <c r="D37" s="3988">
        <v>14</v>
      </c>
      <c r="E37" s="3988">
        <v>14</v>
      </c>
      <c r="F37" s="3989">
        <v>0.5</v>
      </c>
      <c r="G37" s="3988">
        <v>11</v>
      </c>
      <c r="H37" s="3988">
        <v>11</v>
      </c>
      <c r="I37" s="3988">
        <v>6</v>
      </c>
      <c r="J37" s="3988">
        <v>11</v>
      </c>
      <c r="K37" s="3988">
        <v>11</v>
      </c>
      <c r="L37" s="3988">
        <v>11</v>
      </c>
      <c r="M37" s="3990" t="s">
        <v>6686</v>
      </c>
    </row>
    <row r="38" spans="2:13">
      <c r="B38" s="3991">
        <f ca="1">CELL("largeur",B38)</f>
        <v>11</v>
      </c>
      <c r="C38" s="3991">
        <f t="shared" ref="C38:L38" ca="1" si="1">CELL("largeur",C38)</f>
        <v>11</v>
      </c>
      <c r="D38" s="3991">
        <f ca="1">CELL("largeur",D38)</f>
        <v>11</v>
      </c>
      <c r="E38" s="3991">
        <f ca="1">CELL("largeur",E38)</f>
        <v>11</v>
      </c>
      <c r="F38" s="3991">
        <f t="shared" ca="1" si="1"/>
        <v>11</v>
      </c>
      <c r="G38" s="3991">
        <f t="shared" ca="1" si="1"/>
        <v>11</v>
      </c>
      <c r="H38" s="3991">
        <f t="shared" ca="1" si="1"/>
        <v>11</v>
      </c>
      <c r="I38" s="3991">
        <f ca="1">CELL("largeur",I38)</f>
        <v>11</v>
      </c>
      <c r="J38" s="3991">
        <f ca="1">CELL("largeur",J38)</f>
        <v>11</v>
      </c>
      <c r="K38" s="3991">
        <f t="shared" ca="1" si="1"/>
        <v>11</v>
      </c>
      <c r="L38" s="3991">
        <f t="shared" ca="1" si="1"/>
        <v>11</v>
      </c>
      <c r="M38" s="3990" t="s">
        <v>6687</v>
      </c>
    </row>
    <row r="39" spans="2:13" ht="13.5" thickBot="1">
      <c r="B39" s="3918"/>
      <c r="C39" s="3918"/>
      <c r="D39" s="3918"/>
      <c r="E39" s="3918"/>
      <c r="F39" s="3918"/>
      <c r="G39" s="3918"/>
      <c r="H39" s="3918"/>
      <c r="I39" s="3918"/>
      <c r="J39" s="3918">
        <v>1</v>
      </c>
      <c r="K39" s="3918">
        <v>1</v>
      </c>
      <c r="L39" s="3918">
        <v>1</v>
      </c>
      <c r="M39" s="3918">
        <v>1</v>
      </c>
    </row>
    <row r="40" spans="2:13" ht="23.25">
      <c r="B40" s="3915" t="s">
        <v>6692</v>
      </c>
      <c r="C40" s="3916"/>
      <c r="D40" s="3916"/>
      <c r="E40" s="3916"/>
      <c r="F40" s="3916"/>
      <c r="G40" s="3916"/>
      <c r="H40" s="3916"/>
      <c r="I40" s="3916"/>
      <c r="J40" s="3916"/>
      <c r="K40" s="3916"/>
      <c r="L40" s="3917"/>
      <c r="M40" s="3918">
        <v>1</v>
      </c>
    </row>
    <row r="41" spans="2:13" ht="18.75">
      <c r="B41" s="3919" t="s">
        <v>6693</v>
      </c>
      <c r="C41" s="3920"/>
      <c r="D41" s="3920"/>
      <c r="E41" s="3920"/>
      <c r="F41" s="3920"/>
      <c r="G41" s="3920"/>
      <c r="H41" s="3920"/>
      <c r="I41" s="3920"/>
      <c r="J41" s="3920"/>
      <c r="K41" s="3920"/>
      <c r="L41" s="3921"/>
      <c r="M41" s="3918">
        <v>1</v>
      </c>
    </row>
    <row r="42" spans="2:13" ht="18.75">
      <c r="B42" s="3992" t="s">
        <v>6694</v>
      </c>
      <c r="C42" s="4003"/>
      <c r="D42" s="4003"/>
      <c r="E42" s="4003"/>
      <c r="F42" s="4003"/>
      <c r="G42" s="4003"/>
      <c r="H42" s="4003"/>
      <c r="I42" s="4003"/>
      <c r="J42" s="4003"/>
      <c r="K42" s="4003"/>
      <c r="L42" s="4004" t="s">
        <v>6665</v>
      </c>
      <c r="M42" s="3918">
        <v>1</v>
      </c>
    </row>
    <row r="43" spans="2:13" ht="15.75">
      <c r="B43" s="1788" t="s">
        <v>6667</v>
      </c>
      <c r="C43" s="3994" t="s">
        <v>1220</v>
      </c>
      <c r="D43" s="3925" t="s">
        <v>6668</v>
      </c>
      <c r="E43" s="3926" t="s">
        <v>6669</v>
      </c>
      <c r="F43" s="3927"/>
      <c r="G43" s="3928" t="s">
        <v>6670</v>
      </c>
      <c r="H43" s="3928"/>
      <c r="I43" s="3929" t="s">
        <v>6695</v>
      </c>
      <c r="J43" s="3929"/>
      <c r="K43" s="3929"/>
      <c r="L43" s="3930"/>
      <c r="M43" s="3918">
        <v>1</v>
      </c>
    </row>
    <row r="44" spans="2:13" ht="15.75">
      <c r="B44" s="3931">
        <v>100</v>
      </c>
      <c r="C44" s="3932" t="s">
        <v>6696</v>
      </c>
      <c r="D44" s="3933">
        <v>1.5</v>
      </c>
      <c r="E44" s="3934" t="s">
        <v>1141</v>
      </c>
      <c r="F44" s="3927"/>
      <c r="G44" s="3935">
        <f>D44*B44</f>
        <v>150</v>
      </c>
      <c r="H44" s="3936" t="str">
        <f>E44</f>
        <v>parts</v>
      </c>
      <c r="I44" s="3995">
        <f>IF(B44=0,0,INT(G44/D45))</f>
        <v>9</v>
      </c>
      <c r="J44" s="3996" t="str">
        <f>C43</f>
        <v>Tartes</v>
      </c>
      <c r="K44" s="3938">
        <f>G44-(I44*D45)</f>
        <v>6</v>
      </c>
      <c r="L44" s="3939" t="str">
        <f>E44</f>
        <v>parts</v>
      </c>
      <c r="M44" s="3918">
        <v>1</v>
      </c>
    </row>
    <row r="45" spans="2:13" ht="15.75">
      <c r="B45" s="3931"/>
      <c r="C45" s="3940" t="s">
        <v>6697</v>
      </c>
      <c r="D45" s="3941">
        <v>16</v>
      </c>
      <c r="E45" s="3997" t="str">
        <f>E44</f>
        <v>parts</v>
      </c>
      <c r="F45" s="3927"/>
      <c r="G45" s="3935"/>
      <c r="H45" s="3936"/>
      <c r="I45" s="3995"/>
      <c r="J45" s="3996"/>
      <c r="K45" s="3938"/>
      <c r="L45" s="3939"/>
      <c r="M45" s="3918">
        <v>1</v>
      </c>
    </row>
    <row r="46" spans="2:13">
      <c r="B46" s="3942"/>
      <c r="C46" s="3950"/>
      <c r="D46" s="3951"/>
      <c r="E46" s="3952"/>
      <c r="F46" s="3944"/>
      <c r="G46" s="3953"/>
      <c r="H46" s="3943"/>
      <c r="I46" s="3943"/>
      <c r="J46" s="3943"/>
      <c r="K46" s="3943"/>
      <c r="L46" s="3998" t="s">
        <v>6677</v>
      </c>
      <c r="M46" s="3918">
        <v>1</v>
      </c>
    </row>
    <row r="47" spans="2:13" ht="18.75">
      <c r="B47" s="3999" t="s">
        <v>6698</v>
      </c>
      <c r="C47" s="4005"/>
      <c r="D47" s="4005"/>
      <c r="E47" s="4005"/>
      <c r="F47" s="4005"/>
      <c r="G47" s="4005"/>
      <c r="H47" s="4005"/>
      <c r="I47" s="4005"/>
      <c r="J47" s="4005"/>
      <c r="K47" s="4005"/>
      <c r="L47" s="4006" t="s">
        <v>6678</v>
      </c>
      <c r="M47" s="3918">
        <v>1</v>
      </c>
    </row>
    <row r="48" spans="2:13" ht="15.75">
      <c r="B48" s="1788" t="s">
        <v>6667</v>
      </c>
      <c r="C48" s="3994" t="s">
        <v>6691</v>
      </c>
      <c r="D48" s="3958" t="s">
        <v>6680</v>
      </c>
      <c r="E48" s="3959" t="s">
        <v>6681</v>
      </c>
      <c r="F48" s="3927"/>
      <c r="G48" s="3928" t="s">
        <v>6670</v>
      </c>
      <c r="H48" s="3928"/>
      <c r="I48" s="3929" t="s">
        <v>6695</v>
      </c>
      <c r="J48" s="3929"/>
      <c r="K48" s="3929"/>
      <c r="L48" s="3930"/>
      <c r="M48" s="3918">
        <v>1</v>
      </c>
    </row>
    <row r="49" spans="2:13" ht="15.75">
      <c r="B49" s="3931">
        <v>100</v>
      </c>
      <c r="C49" s="3940" t="s">
        <v>6682</v>
      </c>
      <c r="D49" s="3960">
        <v>70</v>
      </c>
      <c r="E49" s="3961" t="s">
        <v>1432</v>
      </c>
      <c r="F49" s="3927">
        <f>IF(ISBLANK(D49),0,D49/INDEX(B53:G53,MATCH(E49,B52:G52,0)))</f>
        <v>7.0000000000000007E-2</v>
      </c>
      <c r="G49" s="3962">
        <f>F49*B49</f>
        <v>7.0000000000000009</v>
      </c>
      <c r="H49" s="3962"/>
      <c r="I49" s="3995">
        <f>IF(G49=0,0,INT(G49/F50))</f>
        <v>28</v>
      </c>
      <c r="J49" s="4001" t="str">
        <f>C48</f>
        <v>Saucières</v>
      </c>
      <c r="K49" s="3963">
        <f>G49-(I49*F50)</f>
        <v>0</v>
      </c>
      <c r="L49" s="3964"/>
      <c r="M49" s="3918">
        <v>1</v>
      </c>
    </row>
    <row r="50" spans="2:13" ht="15.75">
      <c r="B50" s="3931"/>
      <c r="C50" s="3940" t="s">
        <v>6676</v>
      </c>
      <c r="D50" s="4002">
        <v>25</v>
      </c>
      <c r="E50" s="3961" t="s">
        <v>1009</v>
      </c>
      <c r="F50" s="3927">
        <f>IF(ISBLANK(D50),0,D50/INDEX(B53:G53,MATCH(E50,B52:G52,0)))</f>
        <v>0.25</v>
      </c>
      <c r="G50" s="3962"/>
      <c r="H50" s="3962"/>
      <c r="I50" s="3995"/>
      <c r="J50" s="4001"/>
      <c r="K50" s="3963"/>
      <c r="L50" s="3964"/>
      <c r="M50" s="3918">
        <v>1</v>
      </c>
    </row>
    <row r="51" spans="2:13">
      <c r="B51" s="3967"/>
      <c r="C51" s="3968"/>
      <c r="D51" s="3969"/>
      <c r="E51" s="3970"/>
      <c r="F51" s="3971"/>
      <c r="G51" s="3972"/>
      <c r="H51" s="3973"/>
      <c r="I51" s="3974"/>
      <c r="J51" s="3974"/>
      <c r="K51" s="3974"/>
      <c r="L51" s="3975" t="s">
        <v>6684</v>
      </c>
      <c r="M51" s="3918">
        <v>1</v>
      </c>
    </row>
    <row r="52" spans="2:13" ht="15">
      <c r="B52" s="3976" t="s">
        <v>1432</v>
      </c>
      <c r="C52" s="3977" t="s">
        <v>6683</v>
      </c>
      <c r="D52" s="3977" t="s">
        <v>502</v>
      </c>
      <c r="E52" s="3977" t="s">
        <v>1008</v>
      </c>
      <c r="F52" s="3977" t="s">
        <v>1009</v>
      </c>
      <c r="G52" s="3978" t="s">
        <v>1010</v>
      </c>
      <c r="H52" s="3979" t="s">
        <v>6685</v>
      </c>
      <c r="I52" s="3980"/>
      <c r="J52" s="3980"/>
      <c r="K52" s="3980"/>
      <c r="L52" s="3981"/>
      <c r="M52" s="3918">
        <v>1</v>
      </c>
    </row>
    <row r="53" spans="2:13" ht="13.5" thickBot="1">
      <c r="B53" s="3982">
        <v>1000</v>
      </c>
      <c r="C53" s="3983">
        <v>1</v>
      </c>
      <c r="D53" s="3983">
        <v>1</v>
      </c>
      <c r="E53" s="3983">
        <v>10</v>
      </c>
      <c r="F53" s="3983">
        <v>100</v>
      </c>
      <c r="G53" s="3984">
        <v>1000</v>
      </c>
      <c r="H53" s="3985"/>
      <c r="I53" s="3986"/>
      <c r="J53" s="3986"/>
      <c r="K53" s="3986"/>
      <c r="L53" s="3987"/>
      <c r="M53" s="3918">
        <v>1</v>
      </c>
    </row>
    <row r="54" spans="2:13">
      <c r="B54" s="3988">
        <v>14</v>
      </c>
      <c r="C54" s="3988">
        <v>25</v>
      </c>
      <c r="D54" s="3988">
        <v>14</v>
      </c>
      <c r="E54" s="3988">
        <v>14</v>
      </c>
      <c r="F54" s="3989">
        <v>0.5</v>
      </c>
      <c r="G54" s="3988">
        <v>11</v>
      </c>
      <c r="H54" s="3988">
        <v>11</v>
      </c>
      <c r="I54" s="3988">
        <v>6</v>
      </c>
      <c r="J54" s="3988">
        <v>11</v>
      </c>
      <c r="K54" s="3988">
        <v>11</v>
      </c>
      <c r="L54" s="3988">
        <v>11</v>
      </c>
      <c r="M54" s="3918">
        <v>1</v>
      </c>
    </row>
    <row r="55" spans="2:13">
      <c r="B55" s="3991">
        <f ca="1">CELL("largeur",B55)</f>
        <v>11</v>
      </c>
      <c r="C55" s="3991">
        <f t="shared" ref="C55:L55" ca="1" si="2">CELL("largeur",C55)</f>
        <v>11</v>
      </c>
      <c r="D55" s="3991">
        <f ca="1">CELL("largeur",D55)</f>
        <v>11</v>
      </c>
      <c r="E55" s="3991">
        <f ca="1">CELL("largeur",E55)</f>
        <v>11</v>
      </c>
      <c r="F55" s="3991">
        <f t="shared" ca="1" si="2"/>
        <v>11</v>
      </c>
      <c r="G55" s="3991">
        <f t="shared" ca="1" si="2"/>
        <v>11</v>
      </c>
      <c r="H55" s="3991">
        <f t="shared" ca="1" si="2"/>
        <v>11</v>
      </c>
      <c r="I55" s="3991">
        <f ca="1">CELL("largeur",I55)</f>
        <v>11</v>
      </c>
      <c r="J55" s="3991">
        <f ca="1">CELL("largeur",J55)</f>
        <v>11</v>
      </c>
      <c r="K55" s="3991">
        <f t="shared" ca="1" si="2"/>
        <v>11</v>
      </c>
      <c r="L55" s="3991">
        <f t="shared" ca="1" si="2"/>
        <v>11</v>
      </c>
      <c r="M55" s="3918">
        <v>1</v>
      </c>
    </row>
    <row r="56" spans="2:13">
      <c r="B56" s="3918"/>
      <c r="C56" s="3918"/>
      <c r="D56" s="3918"/>
      <c r="E56" s="3918"/>
      <c r="F56" s="3918"/>
      <c r="G56" s="3918"/>
      <c r="H56" s="3918"/>
      <c r="I56" s="3918"/>
      <c r="J56" s="3918">
        <v>1</v>
      </c>
      <c r="K56" s="3918">
        <v>1</v>
      </c>
      <c r="L56" s="3918">
        <v>1</v>
      </c>
      <c r="M56" s="3918">
        <v>1</v>
      </c>
    </row>
  </sheetData>
  <mergeCells count="60">
    <mergeCell ref="H52:L53"/>
    <mergeCell ref="K44:K45"/>
    <mergeCell ref="L44:L45"/>
    <mergeCell ref="G48:H48"/>
    <mergeCell ref="I48:L48"/>
    <mergeCell ref="B49:B50"/>
    <mergeCell ref="G49:H50"/>
    <mergeCell ref="I49:I50"/>
    <mergeCell ref="J49:J50"/>
    <mergeCell ref="K49:K50"/>
    <mergeCell ref="H35:L36"/>
    <mergeCell ref="B40:L40"/>
    <mergeCell ref="B41:L41"/>
    <mergeCell ref="G43:H43"/>
    <mergeCell ref="I43:L43"/>
    <mergeCell ref="B44:B45"/>
    <mergeCell ref="G44:G45"/>
    <mergeCell ref="H44:H45"/>
    <mergeCell ref="I44:I45"/>
    <mergeCell ref="J44:J45"/>
    <mergeCell ref="G31:H31"/>
    <mergeCell ref="I31:L31"/>
    <mergeCell ref="B32:B33"/>
    <mergeCell ref="G32:H33"/>
    <mergeCell ref="I32:I33"/>
    <mergeCell ref="J32:J33"/>
    <mergeCell ref="K32:K33"/>
    <mergeCell ref="B24:L24"/>
    <mergeCell ref="G26:H26"/>
    <mergeCell ref="I26:L26"/>
    <mergeCell ref="B27:B28"/>
    <mergeCell ref="G27:G28"/>
    <mergeCell ref="H27:H28"/>
    <mergeCell ref="I27:I28"/>
    <mergeCell ref="J27:J28"/>
    <mergeCell ref="K27:K28"/>
    <mergeCell ref="L27:L28"/>
    <mergeCell ref="B15:B16"/>
    <mergeCell ref="G15:H16"/>
    <mergeCell ref="I15:I16"/>
    <mergeCell ref="J15:J16"/>
    <mergeCell ref="H18:K19"/>
    <mergeCell ref="B23:L23"/>
    <mergeCell ref="G10:G11"/>
    <mergeCell ref="H10:H11"/>
    <mergeCell ref="I10:I11"/>
    <mergeCell ref="J10:J11"/>
    <mergeCell ref="K10:K11"/>
    <mergeCell ref="G14:H14"/>
    <mergeCell ref="I14:K14"/>
    <mergeCell ref="B3:K3"/>
    <mergeCell ref="B4:K4"/>
    <mergeCell ref="G6:H6"/>
    <mergeCell ref="I6:K6"/>
    <mergeCell ref="B7:B8"/>
    <mergeCell ref="G7:G8"/>
    <mergeCell ref="H7:H8"/>
    <mergeCell ref="I7:I8"/>
    <mergeCell ref="J7:J8"/>
    <mergeCell ref="K7:K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E97F-594C-4A5A-9C37-5D7837727FEC}">
  <dimension ref="A2:AN56"/>
  <sheetViews>
    <sheetView workbookViewId="0">
      <selection activeCell="S33" sqref="S33"/>
    </sheetView>
  </sheetViews>
  <sheetFormatPr baseColWidth="10" defaultRowHeight="12.75"/>
  <cols>
    <col min="1" max="1" width="3.5703125" style="628" customWidth="1"/>
    <col min="2" max="2" width="8.7109375" style="628" customWidth="1"/>
    <col min="3" max="3" width="25.7109375" style="628" customWidth="1"/>
    <col min="4" max="5" width="8.7109375" style="628" customWidth="1"/>
    <col min="6" max="8" width="18.7109375" style="628" customWidth="1"/>
    <col min="9" max="9" width="3.42578125" style="628" customWidth="1"/>
    <col min="10" max="18" width="11.42578125" style="628"/>
    <col min="19" max="19" width="20.7109375" style="628" customWidth="1"/>
    <col min="20" max="16384" width="11.42578125" style="628"/>
  </cols>
  <sheetData>
    <row r="2" spans="1:33" ht="12.75" customHeight="1">
      <c r="B2" s="2863" t="s">
        <v>1406</v>
      </c>
      <c r="C2" s="2864"/>
      <c r="D2" s="2864"/>
      <c r="E2" s="2864"/>
      <c r="F2" s="2864"/>
      <c r="G2" s="2864"/>
      <c r="H2" s="2864"/>
      <c r="I2" s="2865"/>
    </row>
    <row r="3" spans="1:33" ht="12.75" customHeight="1">
      <c r="B3" s="2866"/>
      <c r="C3" s="2867"/>
      <c r="D3" s="2867"/>
      <c r="E3" s="2867"/>
      <c r="F3" s="2867"/>
      <c r="G3" s="2867"/>
      <c r="H3" s="2867"/>
      <c r="I3" s="2868"/>
    </row>
    <row r="4" spans="1:33" ht="12.75" customHeight="1">
      <c r="B4" s="2866"/>
      <c r="C4" s="2867"/>
      <c r="D4" s="2867"/>
      <c r="E4" s="2867"/>
      <c r="F4" s="2867"/>
      <c r="G4" s="2867"/>
      <c r="H4" s="2867"/>
      <c r="I4" s="2868"/>
    </row>
    <row r="5" spans="1:33" ht="12.75" customHeight="1">
      <c r="B5" s="2866"/>
      <c r="C5" s="2867"/>
      <c r="D5" s="2867"/>
      <c r="E5" s="2867"/>
      <c r="F5" s="2867"/>
      <c r="G5" s="2867"/>
      <c r="H5" s="2867"/>
      <c r="I5" s="2868"/>
    </row>
    <row r="6" spans="1:33" ht="12.75" customHeight="1">
      <c r="B6" s="2869"/>
      <c r="C6" s="2870"/>
      <c r="D6" s="2870"/>
      <c r="E6" s="2870"/>
      <c r="F6" s="2870"/>
      <c r="G6" s="2870"/>
      <c r="H6" s="2870"/>
      <c r="I6" s="2871"/>
    </row>
    <row r="7" spans="1:33" ht="13.5" thickBot="1"/>
    <row r="8" spans="1:33" ht="15" customHeight="1">
      <c r="A8" s="2872" t="s">
        <v>856</v>
      </c>
      <c r="B8" s="2874" t="s">
        <v>1407</v>
      </c>
      <c r="C8" s="2874"/>
      <c r="D8" s="2874"/>
      <c r="E8" s="2874"/>
      <c r="F8" s="2874"/>
      <c r="G8" s="2874"/>
      <c r="H8" s="2874"/>
      <c r="I8" s="2875"/>
      <c r="K8" s="2878" t="s">
        <v>1613</v>
      </c>
      <c r="L8" s="2879"/>
      <c r="M8" s="2879"/>
      <c r="N8" s="2879"/>
      <c r="O8" s="827"/>
      <c r="P8" s="827"/>
      <c r="Q8" s="827"/>
      <c r="R8" s="828"/>
      <c r="T8" s="2880" t="s">
        <v>856</v>
      </c>
      <c r="U8" s="2859" t="s">
        <v>1409</v>
      </c>
      <c r="V8" s="2859"/>
      <c r="W8" s="2859"/>
      <c r="X8" s="2859"/>
      <c r="Y8" s="2859"/>
      <c r="Z8" s="2859"/>
      <c r="AA8" s="2859"/>
      <c r="AB8" s="2859"/>
      <c r="AC8" s="2859"/>
      <c r="AD8" s="2859"/>
      <c r="AE8" s="2859"/>
      <c r="AF8" s="2859"/>
      <c r="AG8" s="2860"/>
    </row>
    <row r="9" spans="1:33" ht="15" customHeight="1">
      <c r="A9" s="2873"/>
      <c r="B9" s="2876"/>
      <c r="C9" s="2876"/>
      <c r="D9" s="2876"/>
      <c r="E9" s="2876"/>
      <c r="F9" s="2876"/>
      <c r="G9" s="2876"/>
      <c r="H9" s="2876"/>
      <c r="I9" s="2877"/>
      <c r="K9" s="1450"/>
      <c r="L9" s="829"/>
      <c r="M9" s="830"/>
      <c r="N9" s="830"/>
      <c r="O9" s="830"/>
      <c r="P9" s="830"/>
      <c r="Q9" s="830"/>
      <c r="R9" s="831"/>
      <c r="T9" s="2881"/>
      <c r="U9" s="2861"/>
      <c r="V9" s="2861"/>
      <c r="W9" s="2861"/>
      <c r="X9" s="2861"/>
      <c r="Y9" s="2861"/>
      <c r="Z9" s="2861"/>
      <c r="AA9" s="2861"/>
      <c r="AB9" s="2861"/>
      <c r="AC9" s="2861"/>
      <c r="AD9" s="2861"/>
      <c r="AE9" s="2861"/>
      <c r="AF9" s="2861"/>
      <c r="AG9" s="2862"/>
    </row>
    <row r="10" spans="1:33" s="832" customFormat="1" ht="15" customHeight="1">
      <c r="A10" s="2882" t="s">
        <v>1410</v>
      </c>
      <c r="B10" s="2884" t="s">
        <v>1614</v>
      </c>
      <c r="C10" s="2884"/>
      <c r="D10" s="2885" t="s">
        <v>1408</v>
      </c>
      <c r="E10" s="2885"/>
      <c r="F10" s="2885"/>
      <c r="G10" s="2885"/>
      <c r="H10" s="2886"/>
      <c r="I10" s="2887">
        <v>1</v>
      </c>
      <c r="K10" s="1451"/>
      <c r="L10" s="833" t="s">
        <v>1411</v>
      </c>
      <c r="M10" s="834"/>
      <c r="N10" s="834"/>
      <c r="O10" s="834"/>
      <c r="P10" s="834"/>
      <c r="Q10" s="834"/>
      <c r="R10" s="835"/>
      <c r="T10" s="2882" t="s">
        <v>1410</v>
      </c>
      <c r="U10" s="836" t="s">
        <v>25</v>
      </c>
      <c r="V10" s="837" t="s">
        <v>1412</v>
      </c>
      <c r="W10" s="837"/>
      <c r="X10" s="838"/>
      <c r="Y10" s="839"/>
      <c r="Z10" s="839"/>
      <c r="AA10" s="839"/>
      <c r="AB10" s="839"/>
      <c r="AC10" s="839"/>
      <c r="AD10" s="839"/>
      <c r="AE10" s="839"/>
      <c r="AF10" s="839"/>
      <c r="AG10" s="840"/>
    </row>
    <row r="11" spans="1:33" s="832" customFormat="1" ht="15" customHeight="1" thickBot="1">
      <c r="A11" s="2882"/>
      <c r="B11" s="841" t="s">
        <v>1413</v>
      </c>
      <c r="C11" s="842"/>
      <c r="D11" s="842"/>
      <c r="E11" s="842"/>
      <c r="F11" s="843"/>
      <c r="G11" s="843" t="s">
        <v>1414</v>
      </c>
      <c r="H11" s="1452"/>
      <c r="I11" s="2888"/>
      <c r="K11" s="1453"/>
      <c r="L11" s="834" t="s">
        <v>1415</v>
      </c>
      <c r="M11" s="834"/>
      <c r="N11" s="834"/>
      <c r="O11" s="834"/>
      <c r="P11" s="834"/>
      <c r="Q11" s="834"/>
      <c r="R11" s="835"/>
      <c r="T11" s="2882"/>
      <c r="U11" s="844"/>
      <c r="V11" s="845"/>
      <c r="W11" s="845"/>
      <c r="X11" s="846"/>
      <c r="Y11" s="846"/>
      <c r="Z11" s="846"/>
      <c r="AA11" s="846"/>
      <c r="AB11" s="846"/>
      <c r="AC11" s="846"/>
      <c r="AD11" s="846"/>
      <c r="AE11" s="846"/>
      <c r="AF11" s="846"/>
      <c r="AG11" s="847"/>
    </row>
    <row r="12" spans="1:33" s="832" customFormat="1" ht="15" customHeight="1">
      <c r="A12" s="2882"/>
      <c r="B12" s="848">
        <v>6</v>
      </c>
      <c r="C12" s="849"/>
      <c r="D12" s="849"/>
      <c r="E12" s="850"/>
      <c r="F12" s="851"/>
      <c r="G12" s="2889">
        <v>7</v>
      </c>
      <c r="H12" s="2890" t="s">
        <v>1186</v>
      </c>
      <c r="I12" s="2891" t="str">
        <f>B8</f>
        <v>NOM DE LA RECETTE</v>
      </c>
      <c r="K12" s="1450"/>
      <c r="L12" s="834"/>
      <c r="M12" s="834" t="s">
        <v>1416</v>
      </c>
      <c r="N12" s="834"/>
      <c r="O12" s="834"/>
      <c r="P12" s="834"/>
      <c r="Q12" s="834"/>
      <c r="R12" s="835"/>
      <c r="T12" s="2882"/>
      <c r="U12" s="852" t="s">
        <v>423</v>
      </c>
      <c r="V12" s="853" t="s">
        <v>1417</v>
      </c>
      <c r="W12" s="854"/>
      <c r="X12" s="854" t="s">
        <v>1418</v>
      </c>
      <c r="Y12" s="846"/>
      <c r="Z12" s="846"/>
      <c r="AA12" s="846"/>
      <c r="AB12" s="846"/>
      <c r="AC12" s="846"/>
      <c r="AD12" s="846"/>
      <c r="AE12" s="846"/>
      <c r="AF12" s="846"/>
      <c r="AG12" s="847"/>
    </row>
    <row r="13" spans="1:33" s="832" customFormat="1" ht="15" customHeight="1" thickBot="1">
      <c r="A13" s="2882"/>
      <c r="B13" s="855" t="s">
        <v>1186</v>
      </c>
      <c r="C13" s="849"/>
      <c r="D13" s="849"/>
      <c r="E13" s="850"/>
      <c r="F13" s="851"/>
      <c r="G13" s="2889"/>
      <c r="H13" s="2890"/>
      <c r="I13" s="2891"/>
      <c r="K13" s="1450"/>
      <c r="L13" s="834"/>
      <c r="M13" s="834" t="s">
        <v>1419</v>
      </c>
      <c r="N13" s="834"/>
      <c r="O13" s="834"/>
      <c r="P13" s="834"/>
      <c r="Q13" s="834"/>
      <c r="R13" s="835"/>
      <c r="T13" s="2882"/>
      <c r="U13" s="856"/>
      <c r="V13" s="853"/>
      <c r="W13" s="854"/>
      <c r="X13" s="845"/>
      <c r="Y13" s="846"/>
      <c r="Z13" s="846"/>
      <c r="AA13" s="846"/>
      <c r="AB13" s="846"/>
      <c r="AC13" s="846"/>
      <c r="AD13" s="846"/>
      <c r="AE13" s="846"/>
      <c r="AF13" s="846"/>
      <c r="AG13" s="847"/>
    </row>
    <row r="14" spans="1:33" s="832" customFormat="1" ht="15" customHeight="1">
      <c r="A14" s="2882"/>
      <c r="B14" s="857"/>
      <c r="C14" s="858" t="s">
        <v>1420</v>
      </c>
      <c r="D14" s="858" t="s">
        <v>1421</v>
      </c>
      <c r="E14" s="2893" t="s">
        <v>108</v>
      </c>
      <c r="F14" s="2893"/>
      <c r="G14" s="859"/>
      <c r="H14" s="1454"/>
      <c r="I14" s="2891"/>
      <c r="K14" s="1453"/>
      <c r="L14" s="834" t="s">
        <v>1422</v>
      </c>
      <c r="M14" s="834"/>
      <c r="N14" s="834"/>
      <c r="O14" s="834"/>
      <c r="P14" s="834"/>
      <c r="Q14" s="834"/>
      <c r="R14" s="835"/>
      <c r="T14" s="2882"/>
      <c r="U14" s="856" t="s">
        <v>438</v>
      </c>
      <c r="V14" s="853" t="s">
        <v>1423</v>
      </c>
      <c r="W14" s="854" t="s">
        <v>1424</v>
      </c>
      <c r="X14" s="845"/>
      <c r="Y14" s="846"/>
      <c r="Z14" s="846"/>
      <c r="AA14" s="846"/>
      <c r="AB14" s="846"/>
      <c r="AC14" s="846"/>
      <c r="AD14" s="846"/>
      <c r="AE14" s="846"/>
      <c r="AF14" s="846"/>
      <c r="AG14" s="847"/>
    </row>
    <row r="15" spans="1:33" s="832" customFormat="1" ht="15" customHeight="1">
      <c r="A15" s="2882"/>
      <c r="B15" s="860" t="s">
        <v>438</v>
      </c>
      <c r="C15" s="861" t="s">
        <v>423</v>
      </c>
      <c r="D15" s="862"/>
      <c r="E15" s="860" t="s">
        <v>453</v>
      </c>
      <c r="F15" s="1455"/>
      <c r="G15" s="1455"/>
      <c r="H15" s="1456"/>
      <c r="I15" s="2891"/>
      <c r="K15" s="1453"/>
      <c r="L15" s="834"/>
      <c r="M15" s="865"/>
      <c r="N15" s="865" t="s">
        <v>1425</v>
      </c>
      <c r="O15" s="866">
        <f>B12</f>
        <v>6</v>
      </c>
      <c r="P15" s="834" t="s">
        <v>1186</v>
      </c>
      <c r="Q15" s="834"/>
      <c r="R15" s="835"/>
      <c r="S15" s="1457" t="s">
        <v>838</v>
      </c>
      <c r="T15" s="2882"/>
      <c r="U15" s="856"/>
      <c r="V15" s="853"/>
      <c r="W15" s="867" t="s">
        <v>988</v>
      </c>
      <c r="X15" s="845"/>
      <c r="Y15" s="846"/>
      <c r="Z15" s="846"/>
      <c r="AA15" s="846"/>
      <c r="AB15" s="846"/>
      <c r="AC15" s="846"/>
      <c r="AD15" s="846"/>
      <c r="AE15" s="846"/>
      <c r="AF15" s="846"/>
      <c r="AG15" s="847"/>
    </row>
    <row r="16" spans="1:33" s="832" customFormat="1" ht="15" customHeight="1">
      <c r="A16" s="2882"/>
      <c r="B16" s="868">
        <v>1.8</v>
      </c>
      <c r="C16" s="1458" t="s">
        <v>1615</v>
      </c>
      <c r="D16" s="1459">
        <f>IF(B16="","",IF(ISTEXT(B16),B16,(B16/B12)*G12))</f>
        <v>2.1</v>
      </c>
      <c r="E16" s="1460" t="s">
        <v>1432</v>
      </c>
      <c r="F16" s="1461" t="s">
        <v>1616</v>
      </c>
      <c r="G16" s="1462"/>
      <c r="H16" s="1463"/>
      <c r="I16" s="2891"/>
      <c r="K16" s="1450"/>
      <c r="L16" s="829"/>
      <c r="M16" s="865"/>
      <c r="N16" s="865" t="s">
        <v>1426</v>
      </c>
      <c r="O16" s="869">
        <f>G12</f>
        <v>7</v>
      </c>
      <c r="P16" s="834" t="s">
        <v>1186</v>
      </c>
      <c r="Q16" s="834"/>
      <c r="R16" s="835"/>
      <c r="S16" s="1464" t="s">
        <v>1617</v>
      </c>
      <c r="T16" s="2882"/>
      <c r="U16" s="845"/>
      <c r="V16" s="845"/>
      <c r="W16" s="854" t="s">
        <v>1427</v>
      </c>
      <c r="X16" s="845"/>
      <c r="Y16" s="846"/>
      <c r="Z16" s="846"/>
      <c r="AA16" s="846"/>
      <c r="AB16" s="846"/>
      <c r="AC16" s="870"/>
      <c r="AD16" s="854"/>
      <c r="AE16" s="846"/>
      <c r="AF16" s="871"/>
      <c r="AG16" s="872"/>
    </row>
    <row r="17" spans="1:40" s="832" customFormat="1" ht="15" customHeight="1">
      <c r="A17" s="2882"/>
      <c r="B17" s="868">
        <v>2</v>
      </c>
      <c r="C17" s="1458"/>
      <c r="D17" s="1459">
        <f>IF(B17="","",IF(ISTEXT(B17),B17,(B17/B12)*G12))</f>
        <v>2.333333333333333</v>
      </c>
      <c r="E17" s="1460"/>
      <c r="F17" s="1461"/>
      <c r="G17" s="1462"/>
      <c r="H17" s="1463"/>
      <c r="I17" s="2891"/>
      <c r="K17" s="1450"/>
      <c r="L17" s="873" t="s">
        <v>1428</v>
      </c>
      <c r="M17" s="834"/>
      <c r="N17" s="834"/>
      <c r="O17" s="834"/>
      <c r="P17" s="834"/>
      <c r="Q17" s="834"/>
      <c r="R17" s="835"/>
      <c r="T17" s="2882"/>
      <c r="U17" s="845"/>
      <c r="V17" s="845"/>
      <c r="W17" s="845"/>
      <c r="X17" s="845"/>
      <c r="Y17" s="846"/>
      <c r="Z17" s="846"/>
      <c r="AA17" s="846"/>
      <c r="AB17" s="846"/>
      <c r="AC17" s="846"/>
      <c r="AD17" s="846"/>
      <c r="AE17" s="846"/>
      <c r="AF17" s="846"/>
      <c r="AG17" s="847"/>
    </row>
    <row r="18" spans="1:40" s="832" customFormat="1" ht="15" customHeight="1" thickBot="1">
      <c r="A18" s="2882"/>
      <c r="B18" s="868"/>
      <c r="C18" s="1465"/>
      <c r="D18" s="1459" t="str">
        <f>IF(B18="","",IF(ISTEXT(B18),B18,(B18/B12)*G12))</f>
        <v/>
      </c>
      <c r="E18" s="1460"/>
      <c r="F18" s="1461"/>
      <c r="G18" s="1462"/>
      <c r="H18" s="1463"/>
      <c r="I18" s="2891"/>
      <c r="K18" s="1450"/>
      <c r="L18" s="2894" t="s">
        <v>1429</v>
      </c>
      <c r="M18" s="2894"/>
      <c r="N18" s="2894"/>
      <c r="O18" s="834" t="s">
        <v>1430</v>
      </c>
      <c r="P18" s="834"/>
      <c r="Q18" s="834"/>
      <c r="R18" s="835"/>
      <c r="T18" s="2882"/>
      <c r="U18" s="856" t="s">
        <v>453</v>
      </c>
      <c r="V18" s="853" t="s">
        <v>1431</v>
      </c>
      <c r="W18" s="870" t="s">
        <v>19</v>
      </c>
      <c r="X18" s="870" t="s">
        <v>502</v>
      </c>
      <c r="Y18" s="870" t="s">
        <v>1432</v>
      </c>
      <c r="Z18" s="870" t="s">
        <v>1433</v>
      </c>
      <c r="AA18" s="854" t="s">
        <v>1434</v>
      </c>
      <c r="AB18" s="846"/>
      <c r="AC18" s="870" t="s">
        <v>1435</v>
      </c>
      <c r="AD18" s="854" t="s">
        <v>1436</v>
      </c>
      <c r="AE18" s="846"/>
      <c r="AF18" s="846"/>
      <c r="AG18" s="847"/>
    </row>
    <row r="19" spans="1:40" s="832" customFormat="1" ht="15" customHeight="1">
      <c r="A19" s="2882"/>
      <c r="B19" s="868">
        <v>3</v>
      </c>
      <c r="C19" s="1465"/>
      <c r="D19" s="1459">
        <f>IF(B19="","",IF(ISTEXT(B19),B19,(B19/B12)*G12))</f>
        <v>3.5</v>
      </c>
      <c r="E19" s="1460"/>
      <c r="F19" s="1461"/>
      <c r="G19" s="1462"/>
      <c r="H19" s="1463"/>
      <c r="I19" s="2891"/>
      <c r="K19" s="1450"/>
      <c r="L19" s="2895" t="s">
        <v>1437</v>
      </c>
      <c r="M19" s="2895"/>
      <c r="N19" s="2895"/>
      <c r="O19" s="863"/>
      <c r="P19" s="863"/>
      <c r="Q19" s="834"/>
      <c r="R19" s="835"/>
      <c r="T19" s="2882"/>
      <c r="U19" s="874"/>
      <c r="V19" s="853"/>
      <c r="W19" s="854"/>
      <c r="X19" s="845"/>
      <c r="Y19" s="846"/>
      <c r="Z19" s="846"/>
      <c r="AA19" s="846"/>
      <c r="AB19" s="846"/>
      <c r="AC19" s="846"/>
      <c r="AD19" s="846"/>
      <c r="AE19" s="846"/>
      <c r="AF19" s="846"/>
      <c r="AG19" s="847"/>
    </row>
    <row r="20" spans="1:40" s="832" customFormat="1" ht="15" customHeight="1">
      <c r="A20" s="2882"/>
      <c r="B20" s="868">
        <v>8</v>
      </c>
      <c r="C20" s="1458"/>
      <c r="D20" s="1459">
        <f>IF(B20="","",IF(ISTEXT(B20),B20,(B20/B12)*G12))</f>
        <v>9.3333333333333321</v>
      </c>
      <c r="E20" s="1460"/>
      <c r="F20" s="1461"/>
      <c r="G20" s="1462"/>
      <c r="H20" s="1463"/>
      <c r="I20" s="2891"/>
      <c r="K20" s="1466" t="s">
        <v>1438</v>
      </c>
      <c r="L20" s="863" t="s">
        <v>1439</v>
      </c>
      <c r="M20" s="834"/>
      <c r="N20" s="834"/>
      <c r="O20" s="834"/>
      <c r="P20" s="834"/>
      <c r="Q20" s="834"/>
      <c r="R20" s="835"/>
      <c r="T20" s="2882"/>
      <c r="U20" s="875"/>
      <c r="V20" s="876">
        <v>10</v>
      </c>
      <c r="W20" s="853" t="s">
        <v>1440</v>
      </c>
      <c r="X20" s="845"/>
      <c r="Y20" s="854" t="s">
        <v>1441</v>
      </c>
      <c r="Z20" s="877"/>
      <c r="AA20" s="877"/>
      <c r="AB20" s="877"/>
      <c r="AC20" s="877"/>
      <c r="AD20" s="877"/>
      <c r="AE20" s="877"/>
      <c r="AF20" s="845"/>
      <c r="AG20" s="878"/>
    </row>
    <row r="21" spans="1:40" s="832" customFormat="1" ht="15" customHeight="1">
      <c r="A21" s="2882"/>
      <c r="B21" s="868">
        <v>1</v>
      </c>
      <c r="C21" s="1458"/>
      <c r="D21" s="1459">
        <f>IF(B21="","",IF(ISTEXT(B21),B21,(B21/B12)*G12))</f>
        <v>1.1666666666666665</v>
      </c>
      <c r="E21" s="1460"/>
      <c r="F21" s="1461"/>
      <c r="G21" s="1462"/>
      <c r="H21" s="1463"/>
      <c r="I21" s="2891"/>
      <c r="K21" s="1453"/>
      <c r="L21" s="863" t="s">
        <v>1442</v>
      </c>
      <c r="M21" s="834"/>
      <c r="N21" s="834"/>
      <c r="O21" s="834"/>
      <c r="P21" s="834"/>
      <c r="Q21" s="834"/>
      <c r="R21" s="835"/>
      <c r="T21" s="2882"/>
      <c r="U21" s="879"/>
      <c r="V21" s="845"/>
      <c r="W21" s="845"/>
      <c r="X21" s="845"/>
      <c r="Y21" s="879" t="s">
        <v>1186</v>
      </c>
      <c r="Z21" s="845"/>
      <c r="AA21" s="879" t="s">
        <v>19</v>
      </c>
      <c r="AB21" s="845"/>
      <c r="AC21" s="879" t="s">
        <v>1220</v>
      </c>
      <c r="AD21" s="845"/>
      <c r="AE21" s="879" t="s">
        <v>1443</v>
      </c>
      <c r="AF21" s="845"/>
      <c r="AG21" s="878"/>
    </row>
    <row r="22" spans="1:40" s="832" customFormat="1" ht="15" customHeight="1" thickBot="1">
      <c r="A22" s="2882"/>
      <c r="B22" s="868"/>
      <c r="C22" s="1458"/>
      <c r="D22" s="1459" t="str">
        <f>IF(B22="","",IF(ISTEXT(B22),B22,(B22/B12)*G12))</f>
        <v/>
      </c>
      <c r="E22" s="1460"/>
      <c r="F22" s="1461"/>
      <c r="G22" s="1462"/>
      <c r="H22" s="1463"/>
      <c r="I22" s="2891"/>
      <c r="K22" s="1450"/>
      <c r="L22" s="863" t="s">
        <v>1444</v>
      </c>
      <c r="M22" s="834"/>
      <c r="N22" s="834"/>
      <c r="O22" s="834"/>
      <c r="P22" s="834"/>
      <c r="Q22" s="834"/>
      <c r="R22" s="835"/>
      <c r="T22" s="2882"/>
      <c r="U22" s="841" t="s">
        <v>1413</v>
      </c>
      <c r="V22" s="845"/>
      <c r="W22" s="845"/>
      <c r="X22" s="845"/>
      <c r="Y22" s="845"/>
      <c r="Z22" s="845"/>
      <c r="AA22" s="845"/>
      <c r="AB22" s="845"/>
      <c r="AC22" s="845"/>
      <c r="AD22" s="845"/>
      <c r="AE22" s="845"/>
      <c r="AF22" s="845"/>
      <c r="AG22" s="835"/>
    </row>
    <row r="23" spans="1:40" s="832" customFormat="1" ht="15" customHeight="1" thickBot="1">
      <c r="A23" s="2882"/>
      <c r="B23" s="868"/>
      <c r="C23" s="1458"/>
      <c r="D23" s="1459" t="str">
        <f>IF(B23="","",IF(ISTEXT(B23),B23,(B23/B12)*G12))</f>
        <v/>
      </c>
      <c r="E23" s="1460"/>
      <c r="F23" s="1461"/>
      <c r="G23" s="1462"/>
      <c r="H23" s="1463"/>
      <c r="I23" s="2891"/>
      <c r="K23" s="1450"/>
      <c r="L23" s="863" t="s">
        <v>1445</v>
      </c>
      <c r="M23" s="834"/>
      <c r="N23" s="834"/>
      <c r="O23" s="834"/>
      <c r="P23" s="834"/>
      <c r="Q23" s="834"/>
      <c r="R23" s="835"/>
      <c r="T23" s="2882"/>
      <c r="U23" s="880">
        <v>10</v>
      </c>
      <c r="V23" s="881" t="s">
        <v>1446</v>
      </c>
      <c r="W23" s="881"/>
      <c r="X23" s="882"/>
      <c r="Y23" s="845"/>
      <c r="Z23" s="845"/>
      <c r="AA23" s="845"/>
      <c r="AB23" s="845"/>
      <c r="AC23" s="845"/>
      <c r="AD23" s="845"/>
      <c r="AE23" s="845"/>
      <c r="AF23" s="845"/>
      <c r="AG23" s="835"/>
    </row>
    <row r="24" spans="1:40" s="832" customFormat="1" ht="15" customHeight="1" thickBot="1">
      <c r="A24" s="2883"/>
      <c r="B24" s="1467">
        <f>SUM(B16:B23)</f>
        <v>15.8</v>
      </c>
      <c r="C24" s="1468" t="s">
        <v>1618</v>
      </c>
      <c r="D24" s="1469">
        <f>SUM(D16:D23)</f>
        <v>18.433333333333334</v>
      </c>
      <c r="E24" s="1470"/>
      <c r="F24" s="1471"/>
      <c r="G24" s="1472" t="s">
        <v>1619</v>
      </c>
      <c r="H24" s="1473" t="str">
        <f>ADDRESS(ROW(B12),COLUMN(B12),4)</f>
        <v>B12</v>
      </c>
      <c r="I24" s="2892"/>
      <c r="K24" s="1474"/>
      <c r="L24" s="883"/>
      <c r="M24" s="883"/>
      <c r="N24" s="883"/>
      <c r="O24" s="883"/>
      <c r="P24" s="883"/>
      <c r="Q24" s="883"/>
      <c r="R24" s="884"/>
      <c r="T24" s="2883"/>
      <c r="U24" s="885"/>
      <c r="V24" s="886"/>
      <c r="W24" s="886"/>
      <c r="X24" s="886"/>
      <c r="Y24" s="885"/>
      <c r="Z24" s="886"/>
      <c r="AA24" s="885"/>
      <c r="AB24" s="886"/>
      <c r="AC24" s="885"/>
      <c r="AD24" s="886"/>
      <c r="AE24" s="885"/>
      <c r="AF24" s="886"/>
      <c r="AG24" s="887"/>
    </row>
    <row r="25" spans="1:40">
      <c r="B25" s="628">
        <v>10.71</v>
      </c>
      <c r="C25" s="628">
        <v>10.71</v>
      </c>
      <c r="D25" s="628">
        <v>18</v>
      </c>
      <c r="E25" s="628">
        <v>10.71</v>
      </c>
      <c r="F25" s="628">
        <v>10.71</v>
      </c>
      <c r="G25" s="628">
        <v>10.71</v>
      </c>
      <c r="H25" s="628">
        <v>10.71</v>
      </c>
      <c r="T25" s="832"/>
      <c r="U25" s="832"/>
      <c r="V25" s="832"/>
      <c r="W25" s="832"/>
      <c r="X25" s="832"/>
      <c r="Y25" s="832"/>
      <c r="Z25" s="832"/>
      <c r="AA25" s="832"/>
      <c r="AB25" s="832"/>
      <c r="AC25" s="832"/>
      <c r="AD25" s="832"/>
      <c r="AE25" s="832"/>
      <c r="AF25" s="832"/>
      <c r="AG25" s="832"/>
      <c r="AH25" s="832"/>
      <c r="AI25" s="832"/>
      <c r="AJ25" s="832"/>
      <c r="AK25" s="832"/>
      <c r="AL25" s="832"/>
    </row>
    <row r="26" spans="1:40" ht="15.75" thickBot="1">
      <c r="T26" s="1475"/>
      <c r="U26" s="1476"/>
      <c r="V26" s="1476"/>
      <c r="W26" s="1476"/>
      <c r="X26" s="1476"/>
      <c r="Y26" s="1476"/>
      <c r="Z26" s="1476"/>
      <c r="AA26" s="1476"/>
      <c r="AB26" s="1476"/>
      <c r="AC26" s="1476"/>
      <c r="AD26" s="1476"/>
      <c r="AE26" s="1476"/>
      <c r="AF26" s="1477"/>
      <c r="AH26" s="832"/>
      <c r="AI26" s="832"/>
      <c r="AJ26" s="832"/>
      <c r="AK26" s="832"/>
      <c r="AL26" s="832"/>
    </row>
    <row r="27" spans="1:40" ht="15" customHeight="1">
      <c r="A27" s="2872" t="s">
        <v>856</v>
      </c>
      <c r="B27" s="2874" t="s">
        <v>1407</v>
      </c>
      <c r="C27" s="2874"/>
      <c r="D27" s="2874"/>
      <c r="E27" s="2874"/>
      <c r="F27" s="2874"/>
      <c r="G27" s="2874"/>
      <c r="H27" s="2874"/>
      <c r="I27" s="2875"/>
      <c r="K27" s="2897" t="s">
        <v>1620</v>
      </c>
      <c r="L27" s="2898"/>
      <c r="M27" s="2898"/>
      <c r="N27" s="2898"/>
      <c r="O27" s="888"/>
      <c r="P27" s="888"/>
      <c r="Q27" s="888"/>
      <c r="R27" s="889"/>
      <c r="T27" s="1478"/>
      <c r="U27" s="1479" t="s">
        <v>1621</v>
      </c>
      <c r="V27" s="1479"/>
      <c r="W27" s="1479"/>
      <c r="X27" s="1479"/>
      <c r="Y27" s="1479"/>
      <c r="Z27" s="1479"/>
      <c r="AA27" s="1479"/>
      <c r="AB27" s="1479"/>
      <c r="AC27" s="1479"/>
      <c r="AD27" s="1479"/>
      <c r="AE27" s="1479"/>
      <c r="AF27" s="1480"/>
      <c r="AH27" s="832"/>
      <c r="AI27" s="832"/>
      <c r="AJ27" s="832"/>
      <c r="AK27" s="832"/>
      <c r="AL27" s="832"/>
    </row>
    <row r="28" spans="1:40" ht="15" customHeight="1">
      <c r="A28" s="2896"/>
      <c r="B28" s="2876"/>
      <c r="C28" s="2876"/>
      <c r="D28" s="2876"/>
      <c r="E28" s="2876"/>
      <c r="F28" s="2876"/>
      <c r="G28" s="2876"/>
      <c r="H28" s="2876"/>
      <c r="I28" s="2877"/>
      <c r="K28" s="1481"/>
      <c r="L28" s="890"/>
      <c r="M28" s="891"/>
      <c r="N28" s="891"/>
      <c r="O28" s="891"/>
      <c r="P28" s="891"/>
      <c r="Q28" s="891"/>
      <c r="R28" s="892"/>
      <c r="T28" s="1482"/>
      <c r="U28" s="1483" t="s">
        <v>1622</v>
      </c>
      <c r="V28" s="1483"/>
      <c r="W28" s="1483"/>
      <c r="X28" s="1483"/>
      <c r="Y28" s="1483"/>
      <c r="Z28" s="1483"/>
      <c r="AA28" s="1483"/>
      <c r="AB28" s="1483"/>
      <c r="AC28" s="1483"/>
      <c r="AD28" s="1483"/>
      <c r="AE28" s="1483"/>
      <c r="AF28" s="1484"/>
      <c r="AH28" s="832"/>
      <c r="AI28" s="832"/>
      <c r="AJ28" s="832"/>
      <c r="AK28" s="832"/>
      <c r="AL28" s="832"/>
    </row>
    <row r="29" spans="1:40" s="832" customFormat="1" ht="15" customHeight="1">
      <c r="A29" s="2899" t="s">
        <v>1448</v>
      </c>
      <c r="B29" s="2884" t="s">
        <v>1614</v>
      </c>
      <c r="C29" s="2884"/>
      <c r="D29" s="2901" t="s">
        <v>1447</v>
      </c>
      <c r="E29" s="2901"/>
      <c r="F29" s="2901"/>
      <c r="G29" s="2901"/>
      <c r="H29" s="2902"/>
      <c r="I29" s="2887">
        <v>2</v>
      </c>
      <c r="K29" s="1485"/>
      <c r="L29" s="893" t="s">
        <v>1449</v>
      </c>
      <c r="M29" s="863"/>
      <c r="N29" s="863"/>
      <c r="O29" s="863"/>
      <c r="P29" s="863"/>
      <c r="Q29" s="863"/>
      <c r="R29" s="864"/>
      <c r="T29" s="1482"/>
      <c r="U29" s="1486" t="s">
        <v>1536</v>
      </c>
      <c r="V29" s="1487" t="s">
        <v>1623</v>
      </c>
      <c r="W29" s="1483"/>
      <c r="X29" s="1483"/>
      <c r="Y29" s="1483"/>
      <c r="Z29" s="1483"/>
      <c r="AA29" s="1483"/>
      <c r="AB29" s="1483"/>
      <c r="AC29" s="1483"/>
      <c r="AD29" s="1483"/>
      <c r="AE29" s="1483"/>
      <c r="AF29" s="1484"/>
      <c r="AG29" s="628"/>
      <c r="AM29" s="628"/>
      <c r="AN29" s="628"/>
    </row>
    <row r="30" spans="1:40" s="832" customFormat="1" ht="15" customHeight="1" thickBot="1">
      <c r="A30" s="2899"/>
      <c r="B30" s="894" t="s">
        <v>1450</v>
      </c>
      <c r="C30" s="842"/>
      <c r="D30" s="842"/>
      <c r="E30" s="842"/>
      <c r="F30" s="843"/>
      <c r="G30" s="843" t="s">
        <v>1414</v>
      </c>
      <c r="H30" s="711"/>
      <c r="I30" s="2887"/>
      <c r="K30" s="1481"/>
      <c r="L30" s="891" t="s">
        <v>1451</v>
      </c>
      <c r="M30" s="863"/>
      <c r="N30" s="863"/>
      <c r="O30" s="863"/>
      <c r="P30" s="863"/>
      <c r="Q30" s="863"/>
      <c r="R30" s="864"/>
      <c r="T30" s="1488"/>
      <c r="U30" s="1489" t="s">
        <v>1624</v>
      </c>
      <c r="V30" s="1479"/>
      <c r="W30" s="1479"/>
      <c r="X30" s="1479"/>
      <c r="Y30" s="1479"/>
      <c r="Z30" s="1479"/>
      <c r="AA30" s="1479"/>
      <c r="AB30" s="1479"/>
      <c r="AC30" s="1479"/>
      <c r="AD30" s="1479"/>
      <c r="AE30" s="1479"/>
      <c r="AF30" s="1480"/>
      <c r="AG30" s="628"/>
      <c r="AM30" s="628"/>
      <c r="AN30" s="628"/>
    </row>
    <row r="31" spans="1:40" s="832" customFormat="1" ht="15" customHeight="1">
      <c r="A31" s="2899"/>
      <c r="B31" s="895">
        <v>1.8</v>
      </c>
      <c r="C31" s="849"/>
      <c r="D31" s="849"/>
      <c r="E31" s="850"/>
      <c r="F31" s="851"/>
      <c r="G31" s="2903">
        <v>5</v>
      </c>
      <c r="H31" s="2904" t="s">
        <v>19</v>
      </c>
      <c r="I31" s="2905" t="str">
        <f>B27</f>
        <v>NOM DE LA RECETTE</v>
      </c>
      <c r="K31" s="1481"/>
      <c r="L31" s="829"/>
      <c r="M31" s="863"/>
      <c r="N31" s="896" t="s">
        <v>1452</v>
      </c>
      <c r="O31" s="897">
        <f>B43</f>
        <v>16.2</v>
      </c>
      <c r="P31" s="896" t="s">
        <v>1453</v>
      </c>
      <c r="Q31" s="893" t="str">
        <f>C43</f>
        <v>si vous voulez refaire la</v>
      </c>
      <c r="R31" s="864"/>
      <c r="T31" s="1490"/>
      <c r="U31" s="1491" t="s">
        <v>1625</v>
      </c>
      <c r="V31" s="1483"/>
      <c r="W31" s="1483"/>
      <c r="X31" s="1483"/>
      <c r="Y31" s="1492"/>
      <c r="Z31" s="1483"/>
      <c r="AA31" s="1483"/>
      <c r="AB31" s="1483"/>
      <c r="AC31" s="1483"/>
      <c r="AD31" s="1492"/>
      <c r="AE31" s="1492"/>
      <c r="AF31" s="1493"/>
      <c r="AG31" s="628"/>
      <c r="AM31" s="628"/>
      <c r="AN31" s="628"/>
    </row>
    <row r="32" spans="1:40" s="832" customFormat="1" ht="15" customHeight="1" thickBot="1">
      <c r="A32" s="2899"/>
      <c r="B32" s="898" t="s">
        <v>19</v>
      </c>
      <c r="C32" s="849"/>
      <c r="D32" s="849"/>
      <c r="E32" s="850"/>
      <c r="F32" s="851"/>
      <c r="G32" s="2903"/>
      <c r="H32" s="2904"/>
      <c r="I32" s="2905"/>
      <c r="K32" s="1481"/>
      <c r="L32" s="891" t="s">
        <v>1454</v>
      </c>
      <c r="M32" s="863"/>
      <c r="N32" s="863"/>
      <c r="O32" s="863"/>
      <c r="P32" s="863"/>
      <c r="Q32" s="863"/>
      <c r="R32" s="864"/>
      <c r="T32" s="1490"/>
      <c r="U32" s="1491" t="s">
        <v>1626</v>
      </c>
      <c r="V32" s="1483"/>
      <c r="W32" s="1483"/>
      <c r="X32" s="1483"/>
      <c r="Y32" s="1492"/>
      <c r="Z32" s="1483"/>
      <c r="AA32" s="1483"/>
      <c r="AB32" s="1483"/>
      <c r="AC32" s="1483"/>
      <c r="AD32" s="1492"/>
      <c r="AE32" s="1492"/>
      <c r="AF32" s="1493"/>
      <c r="AG32" s="628"/>
      <c r="AM32" s="628"/>
      <c r="AN32" s="628"/>
    </row>
    <row r="33" spans="1:40" s="832" customFormat="1" ht="15" customHeight="1">
      <c r="A33" s="2899"/>
      <c r="B33" s="857"/>
      <c r="C33" s="859" t="s">
        <v>1420</v>
      </c>
      <c r="D33" s="858" t="s">
        <v>1421</v>
      </c>
      <c r="E33" s="2893" t="s">
        <v>108</v>
      </c>
      <c r="F33" s="2893"/>
      <c r="G33" s="899" t="s">
        <v>1455</v>
      </c>
      <c r="H33" s="899"/>
      <c r="I33" s="2905"/>
      <c r="K33" s="1481"/>
      <c r="L33" s="891" t="s">
        <v>1456</v>
      </c>
      <c r="M33" s="863"/>
      <c r="N33" s="863"/>
      <c r="O33" s="863"/>
      <c r="P33" s="863"/>
      <c r="Q33" s="863"/>
      <c r="R33" s="864"/>
      <c r="T33" s="1494"/>
      <c r="U33" s="1495" t="s">
        <v>1627</v>
      </c>
      <c r="V33" s="1496"/>
      <c r="W33" s="1496"/>
      <c r="X33" s="1496"/>
      <c r="Y33" s="1496"/>
      <c r="Z33" s="1496"/>
      <c r="AA33" s="1496"/>
      <c r="AB33" s="1496"/>
      <c r="AC33" s="1496"/>
      <c r="AD33" s="1496"/>
      <c r="AE33" s="1496"/>
      <c r="AF33" s="1497"/>
      <c r="AG33" s="628"/>
      <c r="AM33" s="628"/>
      <c r="AN33" s="628"/>
    </row>
    <row r="34" spans="1:40" s="832" customFormat="1" ht="15" customHeight="1">
      <c r="A34" s="2899"/>
      <c r="B34" s="860" t="s">
        <v>438</v>
      </c>
      <c r="C34" s="861" t="s">
        <v>423</v>
      </c>
      <c r="D34" s="862"/>
      <c r="E34" s="860" t="s">
        <v>453</v>
      </c>
      <c r="F34" s="1455"/>
      <c r="G34" s="1455"/>
      <c r="H34" s="1456"/>
      <c r="I34" s="2905"/>
      <c r="K34" s="1481"/>
      <c r="L34" s="829"/>
      <c r="M34" s="863"/>
      <c r="N34" s="863"/>
      <c r="O34" s="863"/>
      <c r="P34" s="863"/>
      <c r="Q34" s="863"/>
      <c r="R34" s="864"/>
      <c r="T34" s="1494"/>
      <c r="U34" s="1495" t="s">
        <v>1628</v>
      </c>
      <c r="V34" s="1496"/>
      <c r="W34" s="1496"/>
      <c r="X34" s="1496"/>
      <c r="Y34" s="1498"/>
      <c r="Z34" s="1496"/>
      <c r="AA34" s="1496"/>
      <c r="AB34" s="1496"/>
      <c r="AC34" s="1496"/>
      <c r="AD34" s="1498"/>
      <c r="AE34" s="1498"/>
      <c r="AF34" s="1499"/>
      <c r="AG34" s="628"/>
      <c r="AM34" s="628"/>
      <c r="AN34" s="628"/>
    </row>
    <row r="35" spans="1:40" s="832" customFormat="1" ht="15" customHeight="1">
      <c r="A35" s="2899"/>
      <c r="B35" s="868">
        <v>1.8</v>
      </c>
      <c r="C35" s="1458" t="s">
        <v>1615</v>
      </c>
      <c r="D35" s="1459">
        <f>IF(B35="","",IF(ISTEXT(B35),B35,(B35/B31)*G31))</f>
        <v>5</v>
      </c>
      <c r="E35" s="1460" t="s">
        <v>1432</v>
      </c>
      <c r="F35" s="1461" t="s">
        <v>1616</v>
      </c>
      <c r="G35" s="1462"/>
      <c r="H35" s="1463"/>
      <c r="I35" s="2905"/>
      <c r="K35" s="1481"/>
      <c r="L35" s="829" t="s">
        <v>1457</v>
      </c>
      <c r="M35" s="863"/>
      <c r="N35" s="863"/>
      <c r="O35" s="863"/>
      <c r="P35" s="863"/>
      <c r="Q35" s="863"/>
      <c r="R35" s="864"/>
      <c r="T35" s="1494"/>
      <c r="U35" s="1495" t="s">
        <v>1629</v>
      </c>
      <c r="V35" s="1496"/>
      <c r="W35" s="1496"/>
      <c r="X35" s="1496"/>
      <c r="Y35" s="1498"/>
      <c r="Z35" s="1496"/>
      <c r="AA35" s="1496"/>
      <c r="AB35" s="1496"/>
      <c r="AC35" s="1496"/>
      <c r="AD35" s="1498"/>
      <c r="AE35" s="1498"/>
      <c r="AF35" s="1499"/>
      <c r="AG35" s="628"/>
      <c r="AM35" s="628"/>
      <c r="AN35" s="628"/>
    </row>
    <row r="36" spans="1:40" s="832" customFormat="1" ht="15" customHeight="1">
      <c r="A36" s="2899"/>
      <c r="B36" s="868">
        <v>2</v>
      </c>
      <c r="C36" s="1458"/>
      <c r="D36" s="1459">
        <f>IF(B36="","",IF(ISTEXT(B36),B36,(B36/B31)*G31))</f>
        <v>5.5555555555555554</v>
      </c>
      <c r="E36" s="1460"/>
      <c r="F36" s="1461"/>
      <c r="G36" s="1462"/>
      <c r="H36" s="1463"/>
      <c r="I36" s="2905"/>
      <c r="K36" s="1481"/>
      <c r="L36" s="829"/>
      <c r="M36" s="863"/>
      <c r="N36" s="863"/>
      <c r="O36" s="863"/>
      <c r="P36" s="863"/>
      <c r="Q36" s="863"/>
      <c r="R36" s="864"/>
      <c r="T36" s="1500"/>
      <c r="U36" s="1501" t="s">
        <v>1630</v>
      </c>
      <c r="V36" s="1502"/>
      <c r="W36" s="1502"/>
      <c r="X36" s="1502"/>
      <c r="Y36" s="1502"/>
      <c r="Z36" s="1502"/>
      <c r="AA36" s="1502"/>
      <c r="AB36" s="1502"/>
      <c r="AC36" s="1502"/>
      <c r="AD36" s="1502"/>
      <c r="AE36" s="1502"/>
      <c r="AF36" s="1503"/>
      <c r="AG36" s="628"/>
      <c r="AM36" s="628"/>
      <c r="AN36" s="628"/>
    </row>
    <row r="37" spans="1:40" s="832" customFormat="1" ht="15" customHeight="1">
      <c r="A37" s="2899"/>
      <c r="B37" s="868"/>
      <c r="C37" s="1465"/>
      <c r="D37" s="1459" t="str">
        <f>IF(B37="","",IF(ISTEXT(B37),B37,(B37/B31)*G31))</f>
        <v/>
      </c>
      <c r="E37" s="1460"/>
      <c r="F37" s="1461"/>
      <c r="G37" s="1462"/>
      <c r="H37" s="1463"/>
      <c r="I37" s="2905"/>
      <c r="K37" s="1453"/>
      <c r="L37" s="830" t="s">
        <v>1428</v>
      </c>
      <c r="M37" s="829"/>
      <c r="N37" s="834"/>
      <c r="O37" s="834"/>
      <c r="P37" s="863"/>
      <c r="Q37" s="863"/>
      <c r="R37" s="864"/>
      <c r="T37" s="1500"/>
      <c r="U37" s="1501" t="s">
        <v>1631</v>
      </c>
      <c r="V37" s="1502"/>
      <c r="W37" s="1502"/>
      <c r="X37" s="1502"/>
      <c r="Y37" s="1502"/>
      <c r="Z37" s="1502"/>
      <c r="AA37" s="1502"/>
      <c r="AB37" s="1502"/>
      <c r="AC37" s="1502"/>
      <c r="AD37" s="1502"/>
      <c r="AE37" s="1502"/>
      <c r="AF37" s="1503"/>
      <c r="AG37" s="628"/>
      <c r="AM37" s="628"/>
      <c r="AN37" s="628"/>
    </row>
    <row r="38" spans="1:40" s="832" customFormat="1" ht="15" customHeight="1" thickBot="1">
      <c r="A38" s="2899"/>
      <c r="B38" s="868">
        <v>3</v>
      </c>
      <c r="C38" s="1465"/>
      <c r="D38" s="1459">
        <f>IF(B38="","",IF(ISTEXT(B38),B38,(B38/B31)*G31))</f>
        <v>8.3333333333333321</v>
      </c>
      <c r="E38" s="1460"/>
      <c r="F38" s="1461"/>
      <c r="G38" s="1462"/>
      <c r="H38" s="1463"/>
      <c r="I38" s="2905"/>
      <c r="K38" s="1453"/>
      <c r="L38" s="2894" t="s">
        <v>1429</v>
      </c>
      <c r="M38" s="2894"/>
      <c r="N38" s="2894"/>
      <c r="O38" s="834" t="s">
        <v>1458</v>
      </c>
      <c r="P38" s="863"/>
      <c r="Q38" s="863"/>
      <c r="R38" s="864"/>
      <c r="T38" s="1500"/>
      <c r="U38" s="1501" t="s">
        <v>1632</v>
      </c>
      <c r="V38" s="1502"/>
      <c r="W38" s="1502"/>
      <c r="X38" s="1502"/>
      <c r="Y38" s="1502"/>
      <c r="Z38" s="1502"/>
      <c r="AA38" s="1502"/>
      <c r="AB38" s="1502"/>
      <c r="AC38" s="1502"/>
      <c r="AD38" s="1502"/>
      <c r="AE38" s="1502"/>
      <c r="AF38" s="1503"/>
      <c r="AG38" s="628"/>
      <c r="AM38" s="628"/>
      <c r="AN38" s="628"/>
    </row>
    <row r="39" spans="1:40" s="832" customFormat="1" ht="15" customHeight="1">
      <c r="A39" s="2899"/>
      <c r="B39" s="868">
        <v>8</v>
      </c>
      <c r="C39" s="1458"/>
      <c r="D39" s="1459">
        <f>IF(B39="","",IF(ISTEXT(B39),B39,(B39/B31)*G31))</f>
        <v>22.222222222222221</v>
      </c>
      <c r="E39" s="1460"/>
      <c r="F39" s="1461"/>
      <c r="G39" s="1462"/>
      <c r="H39" s="1463"/>
      <c r="I39" s="2905"/>
      <c r="K39" s="1453"/>
      <c r="L39" s="2895" t="s">
        <v>1459</v>
      </c>
      <c r="M39" s="2895"/>
      <c r="N39" s="2895"/>
      <c r="O39" s="863"/>
      <c r="P39" s="863"/>
      <c r="Q39" s="863"/>
      <c r="R39" s="864"/>
      <c r="T39" s="1500"/>
      <c r="U39" s="1501" t="s">
        <v>1633</v>
      </c>
      <c r="V39" s="1502"/>
      <c r="W39" s="1502"/>
      <c r="X39" s="1502"/>
      <c r="Y39" s="1502"/>
      <c r="Z39" s="1502"/>
      <c r="AA39" s="1502"/>
      <c r="AB39" s="1502"/>
      <c r="AC39" s="1502"/>
      <c r="AD39" s="1502"/>
      <c r="AE39" s="1502"/>
      <c r="AF39" s="1503"/>
      <c r="AG39" s="628"/>
      <c r="AM39" s="628"/>
      <c r="AN39" s="628"/>
    </row>
    <row r="40" spans="1:40" s="832" customFormat="1" ht="15" customHeight="1">
      <c r="A40" s="2899"/>
      <c r="B40" s="868">
        <v>1</v>
      </c>
      <c r="C40" s="1458"/>
      <c r="D40" s="1459">
        <f>IF(B40="","",IF(ISTEXT(B40),B40,(B40/B31)*G31))</f>
        <v>2.7777777777777777</v>
      </c>
      <c r="E40" s="1460"/>
      <c r="F40" s="1461"/>
      <c r="G40" s="1462"/>
      <c r="H40" s="1463"/>
      <c r="I40" s="2905"/>
      <c r="K40" s="1481"/>
      <c r="L40" s="863"/>
      <c r="M40" s="863"/>
      <c r="N40" s="863"/>
      <c r="O40" s="863"/>
      <c r="P40" s="863"/>
      <c r="Q40" s="863"/>
      <c r="R40" s="864"/>
      <c r="T40" s="1500"/>
      <c r="U40" s="1501" t="s">
        <v>1634</v>
      </c>
      <c r="V40" s="1502"/>
      <c r="W40" s="1502"/>
      <c r="X40" s="1502"/>
      <c r="Y40" s="1504"/>
      <c r="Z40" s="1502"/>
      <c r="AA40" s="1502"/>
      <c r="AB40" s="1502"/>
      <c r="AC40" s="1502"/>
      <c r="AD40" s="1504"/>
      <c r="AE40" s="1504"/>
      <c r="AF40" s="1505"/>
      <c r="AG40" s="628"/>
      <c r="AM40" s="628"/>
      <c r="AN40" s="628"/>
    </row>
    <row r="41" spans="1:40" s="832" customFormat="1" ht="15" customHeight="1">
      <c r="A41" s="2899"/>
      <c r="B41" s="868">
        <v>0.2</v>
      </c>
      <c r="C41" s="1458"/>
      <c r="D41" s="1459">
        <f>IF(B41="","",IF(ISTEXT(B41),B41,(B41/B$31)*G$31))</f>
        <v>0.55555555555555558</v>
      </c>
      <c r="E41" s="1460"/>
      <c r="F41" s="1461"/>
      <c r="G41" s="1462"/>
      <c r="H41" s="1463"/>
      <c r="I41" s="2905"/>
      <c r="K41" s="1481"/>
      <c r="L41" s="863"/>
      <c r="M41" s="863"/>
      <c r="N41" s="863"/>
      <c r="O41" s="863"/>
      <c r="P41" s="865" t="s">
        <v>1460</v>
      </c>
      <c r="Q41" s="900">
        <f>B43</f>
        <v>16.2</v>
      </c>
      <c r="R41" s="864"/>
      <c r="T41" s="1500"/>
      <c r="U41" s="1506" t="s">
        <v>1635</v>
      </c>
      <c r="V41" s="1507"/>
      <c r="W41" s="1508"/>
      <c r="X41" s="1508"/>
      <c r="Y41" s="1508"/>
      <c r="Z41" s="1508"/>
      <c r="AA41" s="1508"/>
      <c r="AB41" s="1508"/>
      <c r="AC41" s="1508"/>
      <c r="AD41" s="1508"/>
      <c r="AE41" s="1508"/>
      <c r="AF41" s="1509"/>
      <c r="AG41" s="628"/>
      <c r="AM41" s="628"/>
      <c r="AN41" s="628"/>
    </row>
    <row r="42" spans="1:40" s="832" customFormat="1" ht="15" customHeight="1">
      <c r="A42" s="2899"/>
      <c r="B42" s="868">
        <v>0.2</v>
      </c>
      <c r="C42" s="1458"/>
      <c r="D42" s="1459">
        <f>IF(B42="","",IF(ISTEXT(B42),B42,(B42/B$31)*G$31))</f>
        <v>0.55555555555555558</v>
      </c>
      <c r="E42" s="1460"/>
      <c r="F42" s="1461"/>
      <c r="G42" s="1462"/>
      <c r="H42" s="1463"/>
      <c r="I42" s="2905"/>
      <c r="K42" s="1481"/>
      <c r="L42" s="863"/>
      <c r="M42" s="863"/>
      <c r="N42" s="863"/>
      <c r="O42" s="863"/>
      <c r="P42" s="863" t="s">
        <v>1461</v>
      </c>
      <c r="Q42" s="863" t="str">
        <f>C43</f>
        <v>si vous voulez refaire la</v>
      </c>
      <c r="R42" s="864"/>
      <c r="T42" s="1500"/>
      <c r="U42" s="1506" t="s">
        <v>1636</v>
      </c>
      <c r="V42" s="1507"/>
      <c r="W42" s="1508"/>
      <c r="X42" s="1508"/>
      <c r="Y42" s="1508"/>
      <c r="Z42" s="1508"/>
      <c r="AA42" s="1508"/>
      <c r="AB42" s="1508"/>
      <c r="AC42" s="1508"/>
      <c r="AD42" s="1508"/>
      <c r="AE42" s="1508"/>
      <c r="AF42" s="1509"/>
      <c r="AG42" s="628"/>
      <c r="AM42" s="628"/>
      <c r="AN42" s="628"/>
    </row>
    <row r="43" spans="1:40" s="832" customFormat="1" ht="15" customHeight="1" thickBot="1">
      <c r="A43" s="2900"/>
      <c r="B43" s="1467">
        <f>SUM(B35:B42)</f>
        <v>16.2</v>
      </c>
      <c r="C43" s="1468" t="s">
        <v>1618</v>
      </c>
      <c r="D43" s="1469">
        <f>SUM(D35:D42)</f>
        <v>45</v>
      </c>
      <c r="E43" s="1470"/>
      <c r="F43" s="1471"/>
      <c r="G43" s="1472" t="s">
        <v>1619</v>
      </c>
      <c r="H43" s="1473" t="str">
        <f>ADDRESS(ROW(B31),COLUMN(B31),4)</f>
        <v>B31</v>
      </c>
      <c r="I43" s="2906"/>
      <c r="K43" s="1510"/>
      <c r="L43" s="901"/>
      <c r="M43" s="901"/>
      <c r="N43" s="901"/>
      <c r="O43" s="901"/>
      <c r="P43" s="901"/>
      <c r="Q43" s="901"/>
      <c r="R43" s="902"/>
      <c r="T43" s="1500"/>
      <c r="U43" s="115"/>
      <c r="V43" s="115"/>
      <c r="W43" s="115"/>
      <c r="X43" s="115"/>
      <c r="Y43" s="115"/>
      <c r="Z43" s="115"/>
      <c r="AA43" s="115"/>
      <c r="AB43" s="115"/>
      <c r="AC43" s="89"/>
      <c r="AD43" s="1511" t="s">
        <v>1637</v>
      </c>
      <c r="AE43" s="1512" t="s">
        <v>856</v>
      </c>
      <c r="AF43" s="1513" t="s">
        <v>856</v>
      </c>
      <c r="AG43" s="628"/>
      <c r="AM43" s="628"/>
      <c r="AN43" s="628"/>
    </row>
    <row r="44" spans="1:40" ht="18.75">
      <c r="T44" s="1490"/>
      <c r="U44" s="1491" t="s">
        <v>1638</v>
      </c>
      <c r="V44" s="1514"/>
      <c r="W44" s="1514"/>
      <c r="X44" s="1514"/>
      <c r="Y44" s="1515"/>
      <c r="Z44" s="1514"/>
      <c r="AA44" s="1514"/>
      <c r="AB44" s="1514"/>
      <c r="AC44" s="1514"/>
      <c r="AD44" s="1514"/>
      <c r="AE44" s="1514"/>
      <c r="AF44" s="1516"/>
      <c r="AH44" s="832"/>
      <c r="AI44" s="832"/>
      <c r="AJ44" s="832"/>
      <c r="AK44" s="832"/>
      <c r="AL44" s="832"/>
    </row>
    <row r="45" spans="1:40" ht="18.75">
      <c r="T45" s="1490"/>
      <c r="U45" s="1491" t="s">
        <v>1639</v>
      </c>
      <c r="V45" s="1483"/>
      <c r="W45" s="1492"/>
      <c r="X45" s="1492"/>
      <c r="Y45" s="1492"/>
      <c r="Z45" s="1492"/>
      <c r="AA45" s="1492"/>
      <c r="AB45" s="1492"/>
      <c r="AC45" s="1492"/>
      <c r="AD45" s="1492"/>
      <c r="AE45" s="1492"/>
      <c r="AF45" s="1493"/>
      <c r="AH45" s="832"/>
      <c r="AI45" s="832"/>
      <c r="AJ45" s="832"/>
      <c r="AK45" s="832"/>
      <c r="AL45" s="832"/>
    </row>
    <row r="46" spans="1:40" ht="18.75">
      <c r="A46" s="1517">
        <v>2.86</v>
      </c>
      <c r="B46" s="1518">
        <v>8</v>
      </c>
      <c r="C46" s="1518">
        <v>25</v>
      </c>
      <c r="D46" s="1518">
        <v>8</v>
      </c>
      <c r="E46" s="1518">
        <v>8</v>
      </c>
      <c r="F46" s="1518">
        <v>18</v>
      </c>
      <c r="G46" s="1518">
        <v>18</v>
      </c>
      <c r="H46" s="1518">
        <v>18</v>
      </c>
      <c r="I46" s="1517">
        <v>2.86</v>
      </c>
      <c r="J46" s="1519" t="s">
        <v>1640</v>
      </c>
      <c r="T46" s="1520"/>
      <c r="U46" s="1521" t="s">
        <v>1641</v>
      </c>
      <c r="V46" s="1492"/>
      <c r="W46" s="1492"/>
      <c r="X46" s="1492"/>
      <c r="Y46" s="1492"/>
      <c r="Z46" s="1492"/>
      <c r="AA46" s="1492"/>
      <c r="AB46" s="1492"/>
      <c r="AC46" s="1492"/>
      <c r="AD46" s="1492"/>
      <c r="AE46" s="1492"/>
      <c r="AF46" s="1493"/>
      <c r="AH46" s="832"/>
      <c r="AI46" s="832"/>
      <c r="AJ46" s="832"/>
      <c r="AK46" s="832"/>
      <c r="AL46" s="832"/>
    </row>
    <row r="47" spans="1:40" ht="18.75">
      <c r="T47" s="1522"/>
      <c r="U47" s="1523" t="s">
        <v>1642</v>
      </c>
      <c r="V47" s="1523"/>
      <c r="W47" s="1523"/>
      <c r="X47" s="1523"/>
      <c r="Y47" s="1523"/>
      <c r="Z47" s="1523"/>
      <c r="AA47" s="1523"/>
      <c r="AB47" s="1523"/>
      <c r="AC47" s="1523"/>
      <c r="AD47" s="1523"/>
      <c r="AE47" s="1523"/>
      <c r="AF47" s="1524"/>
      <c r="AH47" s="832"/>
      <c r="AI47" s="832"/>
      <c r="AJ47" s="832"/>
      <c r="AK47" s="832"/>
      <c r="AL47" s="832"/>
    </row>
    <row r="48" spans="1:40">
      <c r="AH48" s="832"/>
      <c r="AI48" s="832"/>
      <c r="AJ48" s="832"/>
      <c r="AK48" s="832"/>
      <c r="AL48" s="832"/>
    </row>
    <row r="49" spans="34:38">
      <c r="AH49" s="832"/>
      <c r="AI49" s="832"/>
      <c r="AJ49" s="832"/>
      <c r="AK49" s="832"/>
      <c r="AL49" s="832"/>
    </row>
    <row r="50" spans="34:38">
      <c r="AH50" s="832"/>
      <c r="AI50" s="832"/>
      <c r="AJ50" s="832"/>
      <c r="AK50" s="832"/>
      <c r="AL50" s="832"/>
    </row>
    <row r="51" spans="34:38">
      <c r="AH51" s="832"/>
      <c r="AI51" s="832"/>
      <c r="AJ51" s="832"/>
      <c r="AK51" s="832"/>
      <c r="AL51" s="832"/>
    </row>
    <row r="52" spans="34:38">
      <c r="AH52" s="832"/>
      <c r="AI52" s="832"/>
      <c r="AJ52" s="832"/>
      <c r="AK52" s="832"/>
      <c r="AL52" s="832"/>
    </row>
    <row r="53" spans="34:38">
      <c r="AH53" s="832"/>
      <c r="AI53" s="832"/>
      <c r="AJ53" s="832"/>
      <c r="AK53" s="832"/>
      <c r="AL53" s="832"/>
    </row>
    <row r="54" spans="34:38">
      <c r="AH54" s="832"/>
      <c r="AI54" s="832"/>
      <c r="AJ54" s="832"/>
      <c r="AK54" s="832"/>
      <c r="AL54" s="832"/>
    </row>
    <row r="55" spans="34:38">
      <c r="AH55" s="832"/>
      <c r="AI55" s="832"/>
      <c r="AJ55" s="832"/>
      <c r="AK55" s="832"/>
      <c r="AL55" s="832"/>
    </row>
    <row r="56" spans="34:38">
      <c r="AH56" s="832"/>
      <c r="AI56" s="832"/>
      <c r="AJ56" s="832"/>
      <c r="AK56" s="832"/>
      <c r="AL56" s="832"/>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82A3851E-D4DB-4FFB-8C9C-F742CCA7AAE5}"/>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6654-42CB-48DD-AC52-4B428BD2C9E6}">
  <dimension ref="A1:AS197"/>
  <sheetViews>
    <sheetView showZeros="0" showWhiteSpace="0" zoomScaleNormal="100" zoomScaleSheetLayoutView="75" workbookViewId="0">
      <selection activeCell="V25" sqref="V25"/>
    </sheetView>
  </sheetViews>
  <sheetFormatPr baseColWidth="10" defaultRowHeight="12.75"/>
  <cols>
    <col min="1" max="1" width="4.140625" style="272" customWidth="1"/>
    <col min="2" max="3" width="9.5703125" style="277" customWidth="1"/>
    <col min="4" max="4" width="8" style="277" customWidth="1"/>
    <col min="5" max="5" width="9.28515625" style="277" customWidth="1"/>
    <col min="6" max="6" width="10.140625" style="277" customWidth="1"/>
    <col min="7" max="7" width="10.85546875" style="277" customWidth="1"/>
    <col min="8" max="8" width="7.140625" style="277" customWidth="1"/>
    <col min="9" max="11" width="9.7109375" style="277" customWidth="1"/>
    <col min="12" max="12" width="9.7109375" style="272" customWidth="1"/>
    <col min="13" max="15" width="8.7109375" style="272" customWidth="1"/>
    <col min="16" max="16" width="8.7109375" style="494" customWidth="1"/>
    <col min="17" max="17" width="10.28515625" style="272" customWidth="1"/>
    <col min="18" max="18" width="8.7109375" style="272" customWidth="1"/>
    <col min="19" max="19" width="8.7109375" style="494" customWidth="1"/>
    <col min="20" max="21" width="8.7109375" style="495" customWidth="1"/>
    <col min="22" max="22" width="8.7109375" style="494" customWidth="1"/>
    <col min="23" max="24" width="8.7109375" style="272" customWidth="1"/>
    <col min="25" max="25" width="8.7109375" style="494" customWidth="1"/>
    <col min="26" max="27" width="8.7109375" style="272" customWidth="1"/>
    <col min="28" max="28" width="8.7109375" style="494" customWidth="1"/>
    <col min="29" max="30" width="8.7109375" style="272" customWidth="1"/>
    <col min="31" max="31" width="8.7109375" style="494" customWidth="1"/>
    <col min="32" max="35" width="11.85546875" style="272" customWidth="1"/>
    <col min="36" max="36" width="11" style="272" customWidth="1"/>
    <col min="37" max="16384" width="11.42578125" style="272"/>
  </cols>
  <sheetData>
    <row r="1" spans="1:45" s="278" customFormat="1" ht="34.5" customHeight="1">
      <c r="A1" s="272"/>
      <c r="B1" s="273" t="s">
        <v>0</v>
      </c>
      <c r="C1" s="274"/>
      <c r="D1" s="274"/>
      <c r="E1" s="274"/>
      <c r="F1" s="274"/>
      <c r="G1" s="274"/>
      <c r="H1" s="274"/>
      <c r="I1" s="274"/>
      <c r="J1" s="274"/>
      <c r="K1" s="274"/>
      <c r="L1" s="274"/>
      <c r="M1" s="274"/>
      <c r="N1" s="274"/>
      <c r="O1" s="274"/>
      <c r="P1" s="275"/>
      <c r="Q1" s="274"/>
      <c r="R1" s="274"/>
      <c r="S1" s="1446"/>
      <c r="T1" s="1444"/>
      <c r="U1" s="1444"/>
      <c r="V1" s="212"/>
      <c r="W1" s="1442"/>
      <c r="X1" s="1442"/>
      <c r="Y1" s="1443"/>
      <c r="Z1" s="1442"/>
      <c r="AA1" s="1442"/>
      <c r="AB1" s="1443"/>
      <c r="AC1" s="1442"/>
      <c r="AD1" s="1442"/>
      <c r="AE1" s="1443"/>
      <c r="AF1" s="325"/>
      <c r="AG1" s="325"/>
      <c r="AH1" s="325"/>
      <c r="AI1" s="325"/>
      <c r="AJ1" s="703"/>
      <c r="AK1" s="703"/>
      <c r="AL1" s="703"/>
      <c r="AM1" s="703"/>
      <c r="AN1" s="703"/>
      <c r="AO1" s="703"/>
      <c r="AP1" s="703"/>
      <c r="AQ1" s="703"/>
      <c r="AR1" s="703"/>
      <c r="AS1" s="703"/>
    </row>
    <row r="2" spans="1:45" s="278" customFormat="1" ht="24" customHeight="1">
      <c r="A2" s="272"/>
      <c r="B2" s="279" t="s">
        <v>115</v>
      </c>
      <c r="C2" s="280"/>
      <c r="D2" s="1445" t="str">
        <f ca="1">SUBSTITUTE(SUBSTITUTE(LEFT(CELL("filename",D2),SEARCH("]",CELL("filename",D2))),"[",""),"]","")</f>
        <v>D:\Données\1.UPRT\0-UPRT.fait\uprt-php\www\mesimages\fichiers-uprt\ff-fiches-fabrication\ff-fiches-fabrication-maj-08-2020\ff-5-A.collectivite-conditionnement-au-poids.xlsx</v>
      </c>
      <c r="E2" s="280"/>
      <c r="F2" s="280"/>
      <c r="G2" s="280"/>
      <c r="H2" s="280"/>
      <c r="I2" s="280"/>
      <c r="J2" s="280"/>
      <c r="K2" s="280"/>
      <c r="L2" s="280"/>
      <c r="M2" s="280"/>
      <c r="N2" s="280"/>
      <c r="O2" s="280"/>
      <c r="P2" s="281"/>
      <c r="Q2" s="280"/>
      <c r="R2" s="280"/>
      <c r="S2" s="1447"/>
      <c r="T2" s="1444"/>
      <c r="U2" s="1444"/>
      <c r="V2" s="212"/>
      <c r="W2" s="1442"/>
      <c r="X2" s="1442"/>
      <c r="Y2" s="1443"/>
      <c r="Z2" s="1442"/>
      <c r="AA2" s="1442"/>
      <c r="AB2" s="1443"/>
      <c r="AC2" s="1442"/>
      <c r="AD2" s="1442"/>
      <c r="AE2" s="1443"/>
      <c r="AF2" s="325"/>
      <c r="AG2" s="325"/>
      <c r="AH2" s="325"/>
      <c r="AI2" s="325"/>
      <c r="AJ2" s="703"/>
      <c r="AK2" s="703"/>
      <c r="AL2" s="703"/>
      <c r="AM2" s="703"/>
      <c r="AN2" s="703"/>
      <c r="AO2" s="703"/>
      <c r="AP2" s="703"/>
      <c r="AQ2" s="703"/>
      <c r="AR2" s="703"/>
      <c r="AS2" s="703"/>
    </row>
    <row r="3" spans="1:45" s="278" customFormat="1" ht="9.9499999999999993" customHeight="1">
      <c r="A3" s="272"/>
      <c r="B3" s="286"/>
      <c r="C3" s="287"/>
      <c r="D3" s="287"/>
      <c r="E3" s="287"/>
      <c r="F3" s="287"/>
      <c r="G3" s="287"/>
      <c r="H3" s="287"/>
      <c r="I3" s="287"/>
      <c r="J3" s="287"/>
      <c r="K3" s="287"/>
      <c r="L3" s="287"/>
      <c r="M3" s="287"/>
      <c r="N3" s="287"/>
      <c r="O3" s="287"/>
      <c r="P3" s="288"/>
      <c r="Q3" s="287"/>
      <c r="R3" s="287"/>
      <c r="S3" s="1448"/>
      <c r="T3" s="1444"/>
      <c r="U3" s="1444"/>
      <c r="V3" s="212"/>
      <c r="W3" s="1442"/>
      <c r="X3" s="1442"/>
      <c r="Y3" s="1443"/>
      <c r="Z3" s="1442"/>
      <c r="AA3" s="1442"/>
      <c r="AB3" s="1443"/>
      <c r="AC3" s="1442"/>
      <c r="AD3" s="1442"/>
      <c r="AE3" s="1443"/>
      <c r="AF3" s="325"/>
      <c r="AG3" s="325"/>
      <c r="AH3" s="325"/>
      <c r="AI3" s="325"/>
      <c r="AJ3" s="703"/>
      <c r="AK3" s="703"/>
      <c r="AL3" s="703"/>
      <c r="AM3" s="703"/>
      <c r="AN3" s="703"/>
      <c r="AO3" s="703"/>
      <c r="AP3" s="703"/>
      <c r="AQ3" s="703"/>
      <c r="AR3" s="703"/>
      <c r="AS3" s="703"/>
    </row>
    <row r="4" spans="1:45" s="278" customFormat="1" ht="9.9499999999999993" customHeight="1">
      <c r="A4" s="272"/>
      <c r="B4" s="279" t="s">
        <v>114</v>
      </c>
      <c r="C4" s="280"/>
      <c r="D4" s="2911">
        <f ca="1">NOW()</f>
        <v>45233.415158912037</v>
      </c>
      <c r="E4" s="2911"/>
      <c r="F4" s="2911"/>
      <c r="G4" s="2911"/>
      <c r="H4" s="2911"/>
      <c r="I4" s="2911"/>
      <c r="J4" s="2911"/>
      <c r="K4" s="280"/>
      <c r="L4" s="280"/>
      <c r="M4" s="280"/>
      <c r="N4" s="280"/>
      <c r="O4" s="280"/>
      <c r="P4" s="281"/>
      <c r="Q4" s="280"/>
      <c r="R4" s="280"/>
      <c r="S4" s="1447"/>
      <c r="T4" s="1444"/>
      <c r="U4" s="1444"/>
      <c r="V4" s="212"/>
      <c r="W4" s="1442"/>
      <c r="X4" s="1442"/>
      <c r="Y4" s="1443"/>
      <c r="Z4" s="1442"/>
      <c r="AA4" s="1442"/>
      <c r="AB4" s="1443"/>
      <c r="AC4" s="1442"/>
      <c r="AD4" s="1442"/>
      <c r="AE4" s="1443"/>
      <c r="AF4" s="325"/>
      <c r="AG4" s="325"/>
      <c r="AH4" s="325"/>
      <c r="AI4" s="325"/>
      <c r="AJ4" s="703"/>
      <c r="AK4" s="703"/>
      <c r="AL4" s="703"/>
      <c r="AM4" s="703"/>
      <c r="AN4" s="703"/>
      <c r="AO4" s="703"/>
      <c r="AP4" s="703"/>
      <c r="AQ4" s="703"/>
      <c r="AR4" s="703"/>
      <c r="AS4" s="703"/>
    </row>
    <row r="5" spans="1:45" s="278" customFormat="1" ht="9.9499999999999993" customHeight="1">
      <c r="A5" s="272"/>
      <c r="B5" s="286"/>
      <c r="C5" s="287"/>
      <c r="D5" s="2912"/>
      <c r="E5" s="2912"/>
      <c r="F5" s="2912"/>
      <c r="G5" s="2912"/>
      <c r="H5" s="2912"/>
      <c r="I5" s="2912"/>
      <c r="J5" s="2912"/>
      <c r="K5" s="287"/>
      <c r="L5" s="287"/>
      <c r="M5" s="287"/>
      <c r="N5" s="287"/>
      <c r="O5" s="287"/>
      <c r="P5" s="288"/>
      <c r="Q5" s="287"/>
      <c r="R5" s="287"/>
      <c r="S5" s="1448"/>
      <c r="T5" s="1444"/>
      <c r="U5" s="1444"/>
      <c r="V5" s="212"/>
      <c r="W5" s="1442"/>
      <c r="X5" s="1442"/>
      <c r="Y5" s="1443"/>
      <c r="Z5" s="1442"/>
      <c r="AA5" s="1442"/>
      <c r="AB5" s="1443"/>
      <c r="AC5" s="1442"/>
      <c r="AD5" s="1442"/>
      <c r="AE5" s="1443"/>
      <c r="AF5" s="325"/>
      <c r="AG5" s="325"/>
      <c r="AH5" s="325"/>
      <c r="AI5" s="325"/>
      <c r="AJ5" s="703"/>
      <c r="AK5" s="703"/>
      <c r="AL5" s="703"/>
      <c r="AM5" s="703"/>
      <c r="AN5" s="703"/>
      <c r="AO5" s="703"/>
      <c r="AP5" s="703"/>
      <c r="AQ5" s="703"/>
      <c r="AR5" s="703"/>
      <c r="AS5" s="703"/>
    </row>
    <row r="6" spans="1:45" s="278" customFormat="1" ht="9.9499999999999993" customHeight="1">
      <c r="A6" s="272"/>
      <c r="B6" s="279" t="s">
        <v>113</v>
      </c>
      <c r="C6" s="280"/>
      <c r="D6" s="2913" t="s">
        <v>97</v>
      </c>
      <c r="E6" s="2913"/>
      <c r="F6" s="2913"/>
      <c r="G6" s="2913"/>
      <c r="H6" s="2913"/>
      <c r="I6" s="2913"/>
      <c r="J6" s="2913"/>
      <c r="K6" s="280"/>
      <c r="L6" s="280"/>
      <c r="M6" s="280"/>
      <c r="N6" s="280"/>
      <c r="O6" s="280"/>
      <c r="P6" s="281"/>
      <c r="Q6" s="280"/>
      <c r="R6" s="280"/>
      <c r="S6" s="1447"/>
      <c r="T6" s="1444"/>
      <c r="U6" s="1444"/>
      <c r="V6" s="212"/>
      <c r="W6" s="1442"/>
      <c r="X6" s="1442"/>
      <c r="Y6" s="1443"/>
      <c r="Z6" s="1442"/>
      <c r="AA6" s="1442"/>
      <c r="AB6" s="1443"/>
      <c r="AC6" s="1442"/>
      <c r="AD6" s="1442"/>
      <c r="AE6" s="1443"/>
      <c r="AF6" s="325"/>
      <c r="AG6" s="325"/>
      <c r="AH6" s="325"/>
      <c r="AI6" s="325"/>
      <c r="AJ6" s="703"/>
      <c r="AK6" s="703"/>
      <c r="AL6" s="703"/>
      <c r="AM6" s="703"/>
      <c r="AN6" s="703"/>
      <c r="AO6" s="703"/>
      <c r="AP6" s="703"/>
      <c r="AQ6" s="703"/>
      <c r="AR6" s="703"/>
      <c r="AS6" s="703"/>
    </row>
    <row r="7" spans="1:45" s="278" customFormat="1" ht="9.9499999999999993" customHeight="1">
      <c r="A7" s="272"/>
      <c r="B7" s="293"/>
      <c r="C7" s="294"/>
      <c r="D7" s="2914"/>
      <c r="E7" s="2914"/>
      <c r="F7" s="2914"/>
      <c r="G7" s="2914"/>
      <c r="H7" s="2914"/>
      <c r="I7" s="2914"/>
      <c r="J7" s="2914"/>
      <c r="K7" s="295"/>
      <c r="L7" s="294"/>
      <c r="M7" s="294"/>
      <c r="N7" s="294"/>
      <c r="O7" s="294"/>
      <c r="P7" s="296"/>
      <c r="Q7" s="294"/>
      <c r="R7" s="294"/>
      <c r="S7" s="1449"/>
      <c r="T7" s="1444"/>
      <c r="U7" s="1444"/>
      <c r="V7" s="212"/>
      <c r="W7" s="1442"/>
      <c r="X7" s="1442"/>
      <c r="Y7" s="1443"/>
      <c r="Z7" s="1442"/>
      <c r="AA7" s="1442"/>
      <c r="AB7" s="1443"/>
      <c r="AC7" s="1442"/>
      <c r="AD7" s="1442"/>
      <c r="AE7" s="1443"/>
      <c r="AF7" s="325"/>
      <c r="AG7" s="325"/>
      <c r="AH7" s="325"/>
      <c r="AI7" s="325"/>
      <c r="AJ7" s="703"/>
      <c r="AK7" s="703"/>
      <c r="AL7" s="703"/>
      <c r="AM7" s="703"/>
      <c r="AN7" s="703"/>
      <c r="AO7" s="703"/>
      <c r="AP7" s="703"/>
      <c r="AQ7" s="703"/>
      <c r="AR7" s="703"/>
      <c r="AS7" s="703"/>
    </row>
    <row r="8" spans="1:45" s="278" customFormat="1" ht="9.9499999999999993" customHeight="1">
      <c r="A8" s="301"/>
      <c r="B8" s="302"/>
      <c r="C8" s="303"/>
      <c r="D8" s="303"/>
      <c r="E8" s="303"/>
      <c r="F8" s="303"/>
      <c r="G8" s="303"/>
      <c r="H8" s="303"/>
      <c r="I8" s="303"/>
      <c r="J8" s="303"/>
      <c r="K8" s="303"/>
      <c r="L8" s="303"/>
      <c r="M8" s="303"/>
      <c r="N8" s="303"/>
      <c r="O8" s="303"/>
      <c r="P8" s="304"/>
      <c r="Q8" s="303"/>
      <c r="R8" s="303"/>
      <c r="S8" s="303"/>
      <c r="T8" s="1444"/>
      <c r="U8" s="1444"/>
      <c r="V8" s="212"/>
      <c r="W8" s="1442"/>
      <c r="X8" s="1442"/>
      <c r="Y8" s="1443"/>
      <c r="Z8" s="1442"/>
      <c r="AA8" s="1442"/>
      <c r="AB8" s="1443"/>
      <c r="AC8" s="1442"/>
      <c r="AD8" s="1442"/>
      <c r="AE8" s="1443"/>
      <c r="AF8" s="325"/>
      <c r="AG8" s="325"/>
      <c r="AH8" s="325"/>
      <c r="AI8" s="325"/>
      <c r="AJ8" s="703"/>
      <c r="AK8" s="703"/>
      <c r="AL8" s="703"/>
      <c r="AM8" s="703"/>
      <c r="AN8" s="703"/>
      <c r="AO8" s="703"/>
      <c r="AP8" s="703"/>
      <c r="AQ8" s="703"/>
      <c r="AR8" s="703"/>
      <c r="AS8" s="703"/>
    </row>
    <row r="9" spans="1:45" s="278" customFormat="1" ht="18" customHeight="1">
      <c r="A9" s="305"/>
      <c r="B9" s="7" t="s">
        <v>50</v>
      </c>
      <c r="C9" s="7"/>
      <c r="D9" s="7"/>
      <c r="E9" s="7"/>
      <c r="F9" s="7"/>
      <c r="G9" s="7"/>
      <c r="H9" s="7"/>
      <c r="I9" s="7"/>
      <c r="J9" s="7"/>
      <c r="K9" s="7"/>
      <c r="L9" s="7"/>
      <c r="M9" s="7"/>
      <c r="N9" s="7"/>
      <c r="O9" s="7"/>
      <c r="P9" s="7"/>
      <c r="Q9" s="7"/>
      <c r="R9" s="23" t="s">
        <v>862</v>
      </c>
      <c r="S9" s="7"/>
      <c r="T9" s="1444"/>
      <c r="U9" s="1444"/>
      <c r="V9" s="212"/>
      <c r="W9" s="1442"/>
      <c r="X9" s="1442"/>
      <c r="Y9" s="1443"/>
      <c r="Z9" s="1442"/>
      <c r="AA9" s="1442"/>
      <c r="AB9" s="1443"/>
      <c r="AC9" s="1442"/>
      <c r="AD9" s="1442"/>
      <c r="AE9" s="1443"/>
      <c r="AF9" s="325"/>
      <c r="AG9" s="325"/>
      <c r="AH9" s="325"/>
      <c r="AI9" s="325"/>
      <c r="AJ9" s="703"/>
      <c r="AK9" s="703"/>
      <c r="AL9" s="703"/>
      <c r="AM9" s="703"/>
      <c r="AN9" s="703"/>
      <c r="AO9" s="703"/>
      <c r="AP9" s="703"/>
      <c r="AQ9" s="703"/>
      <c r="AR9" s="703"/>
      <c r="AS9" s="703"/>
    </row>
    <row r="10" spans="1:45" s="278" customFormat="1" ht="18" customHeight="1">
      <c r="A10" s="305"/>
      <c r="B10" s="7"/>
      <c r="C10" s="7"/>
      <c r="D10" s="7"/>
      <c r="E10" s="7"/>
      <c r="F10" s="7"/>
      <c r="G10" s="7"/>
      <c r="H10" s="7"/>
      <c r="I10" s="7"/>
      <c r="J10" s="7"/>
      <c r="K10" s="7"/>
      <c r="L10" s="7"/>
      <c r="M10" s="7"/>
      <c r="N10" s="7"/>
      <c r="O10" s="7"/>
      <c r="P10" s="7"/>
      <c r="Q10" s="7"/>
      <c r="R10" s="7"/>
      <c r="S10" s="7"/>
      <c r="T10" s="1444"/>
      <c r="U10" s="1444"/>
      <c r="V10" s="212"/>
      <c r="W10" s="1442"/>
      <c r="X10" s="1442"/>
      <c r="Y10" s="1443"/>
      <c r="Z10" s="1442"/>
      <c r="AA10" s="1442"/>
      <c r="AB10" s="1443"/>
      <c r="AC10" s="1442"/>
      <c r="AD10" s="1442"/>
      <c r="AE10" s="1443"/>
      <c r="AF10" s="325"/>
      <c r="AG10" s="325"/>
      <c r="AH10" s="325"/>
      <c r="AI10" s="325"/>
      <c r="AJ10" s="703"/>
      <c r="AK10" s="703"/>
      <c r="AL10" s="703"/>
      <c r="AM10" s="703"/>
      <c r="AN10" s="703"/>
      <c r="AO10" s="703"/>
      <c r="AP10" s="703"/>
      <c r="AQ10" s="703"/>
      <c r="AR10" s="703"/>
      <c r="AS10" s="703"/>
    </row>
    <row r="11" spans="1:45" s="278" customFormat="1" ht="18" customHeight="1">
      <c r="A11" s="305"/>
      <c r="B11" s="7" t="s">
        <v>945</v>
      </c>
      <c r="C11" s="7"/>
      <c r="D11" s="7"/>
      <c r="E11" s="7"/>
      <c r="F11" s="7"/>
      <c r="G11" s="7"/>
      <c r="H11" s="7"/>
      <c r="I11" s="7"/>
      <c r="J11" s="7"/>
      <c r="K11" s="7"/>
      <c r="L11" s="7"/>
      <c r="M11" s="7"/>
      <c r="N11" s="7"/>
      <c r="O11" s="7"/>
      <c r="P11" s="7"/>
      <c r="Q11" s="7"/>
      <c r="R11" s="7"/>
      <c r="S11" s="7"/>
      <c r="T11" s="1444"/>
      <c r="U11" s="1444"/>
      <c r="V11" s="212"/>
      <c r="W11" s="1442"/>
      <c r="X11" s="1442"/>
      <c r="Y11" s="1443"/>
      <c r="Z11" s="1442"/>
      <c r="AA11" s="1442"/>
      <c r="AB11" s="1443"/>
      <c r="AC11" s="1442"/>
      <c r="AD11" s="1442"/>
      <c r="AE11" s="1443"/>
      <c r="AF11" s="325"/>
      <c r="AG11" s="325"/>
      <c r="AH11" s="325"/>
      <c r="AI11" s="325"/>
      <c r="AJ11" s="703"/>
      <c r="AK11" s="703"/>
      <c r="AL11" s="703"/>
      <c r="AM11" s="703"/>
      <c r="AN11" s="703"/>
      <c r="AO11" s="703"/>
      <c r="AP11" s="703"/>
      <c r="AQ11" s="703"/>
      <c r="AR11" s="703"/>
      <c r="AS11" s="703"/>
    </row>
    <row r="12" spans="1:45" s="278" customFormat="1" ht="18" customHeight="1">
      <c r="A12" s="305"/>
      <c r="B12" s="7"/>
      <c r="C12" s="7"/>
      <c r="D12" s="7"/>
      <c r="E12" s="7"/>
      <c r="F12" s="7"/>
      <c r="G12" s="7"/>
      <c r="H12" s="7"/>
      <c r="I12" s="7"/>
      <c r="J12" s="7"/>
      <c r="K12" s="7"/>
      <c r="L12" s="7"/>
      <c r="M12" s="7"/>
      <c r="N12" s="7"/>
      <c r="O12" s="7"/>
      <c r="P12" s="7"/>
      <c r="Q12" s="7"/>
      <c r="R12" s="7"/>
      <c r="S12" s="7"/>
      <c r="T12" s="1444"/>
      <c r="U12" s="1444"/>
      <c r="V12" s="703"/>
      <c r="W12" s="703"/>
      <c r="X12" s="703"/>
      <c r="Y12" s="1443"/>
      <c r="Z12" s="1442"/>
      <c r="AA12" s="1442"/>
      <c r="AB12" s="1443"/>
      <c r="AC12" s="1442"/>
      <c r="AD12" s="1442"/>
      <c r="AE12" s="1443"/>
      <c r="AF12" s="325"/>
      <c r="AG12" s="325"/>
      <c r="AH12" s="325"/>
      <c r="AI12" s="325"/>
      <c r="AJ12" s="703"/>
      <c r="AK12" s="703"/>
      <c r="AL12" s="703"/>
      <c r="AM12" s="703"/>
      <c r="AN12" s="703"/>
      <c r="AO12" s="703"/>
      <c r="AP12" s="703"/>
      <c r="AQ12" s="703"/>
      <c r="AR12" s="703"/>
      <c r="AS12" s="703"/>
    </row>
    <row r="13" spans="1:45" s="278" customFormat="1" ht="18" customHeight="1">
      <c r="A13" s="305"/>
      <c r="B13" s="7" t="s">
        <v>100</v>
      </c>
      <c r="C13" s="7"/>
      <c r="D13" s="7"/>
      <c r="E13" s="7"/>
      <c r="F13" s="7"/>
      <c r="G13" s="7"/>
      <c r="H13" s="7"/>
      <c r="I13" s="7"/>
      <c r="J13" s="7"/>
      <c r="K13" s="7"/>
      <c r="L13" s="7"/>
      <c r="M13" s="7"/>
      <c r="N13" s="7"/>
      <c r="O13" s="7"/>
      <c r="P13" s="7"/>
      <c r="Q13" s="7"/>
      <c r="R13" s="7"/>
      <c r="S13" s="7"/>
      <c r="T13" s="1444"/>
      <c r="U13" s="1444"/>
      <c r="V13" s="703"/>
      <c r="W13" s="703"/>
      <c r="X13" s="703"/>
      <c r="Y13" s="703"/>
      <c r="Z13" s="703"/>
      <c r="AA13" s="703"/>
      <c r="AB13" s="703"/>
      <c r="AC13" s="703"/>
      <c r="AD13" s="703"/>
      <c r="AE13" s="703"/>
      <c r="AF13" s="325"/>
      <c r="AG13" s="325"/>
      <c r="AH13" s="325"/>
      <c r="AI13" s="325"/>
      <c r="AJ13" s="703"/>
      <c r="AK13" s="703"/>
      <c r="AL13" s="703"/>
      <c r="AM13" s="703"/>
      <c r="AN13" s="703"/>
      <c r="AO13" s="703"/>
      <c r="AP13" s="703"/>
      <c r="AQ13" s="703"/>
      <c r="AR13" s="703"/>
      <c r="AS13" s="703"/>
    </row>
    <row r="14" spans="1:45" s="278" customFormat="1" ht="18" customHeight="1">
      <c r="A14" s="305"/>
      <c r="B14" s="7"/>
      <c r="C14" s="7"/>
      <c r="D14" s="7"/>
      <c r="E14" s="7"/>
      <c r="F14" s="7"/>
      <c r="G14" s="7"/>
      <c r="H14" s="7"/>
      <c r="I14" s="7"/>
      <c r="J14" s="7"/>
      <c r="K14" s="7"/>
      <c r="L14" s="7"/>
      <c r="M14" s="7"/>
      <c r="N14" s="7"/>
      <c r="O14" s="7"/>
      <c r="P14" s="7"/>
      <c r="Q14" s="7"/>
      <c r="R14" s="7"/>
      <c r="S14" s="7"/>
      <c r="T14" s="1444"/>
      <c r="U14" s="1444"/>
      <c r="V14" s="703"/>
      <c r="W14" s="703"/>
      <c r="X14" s="703"/>
      <c r="Y14" s="703"/>
      <c r="Z14" s="703"/>
      <c r="AA14" s="703"/>
      <c r="AB14" s="703"/>
      <c r="AC14" s="703"/>
      <c r="AD14" s="703"/>
      <c r="AE14" s="703"/>
      <c r="AF14" s="325"/>
      <c r="AG14" s="325"/>
      <c r="AH14" s="325"/>
      <c r="AI14" s="325"/>
      <c r="AJ14" s="703"/>
      <c r="AK14" s="703"/>
      <c r="AL14" s="703"/>
      <c r="AM14" s="703"/>
      <c r="AN14" s="703"/>
      <c r="AO14" s="703"/>
      <c r="AP14" s="703"/>
      <c r="AQ14" s="703"/>
      <c r="AR14" s="703"/>
      <c r="AS14" s="703"/>
    </row>
    <row r="15" spans="1:45" s="278" customFormat="1" ht="18" customHeight="1">
      <c r="A15" s="305"/>
      <c r="B15" s="7"/>
      <c r="C15" s="9" t="s">
        <v>99</v>
      </c>
      <c r="D15" s="7"/>
      <c r="E15" s="7"/>
      <c r="F15" s="7"/>
      <c r="G15" s="7"/>
      <c r="H15" s="7"/>
      <c r="I15" s="7"/>
      <c r="J15" s="7"/>
      <c r="K15" s="7"/>
      <c r="L15" s="7"/>
      <c r="M15" s="7"/>
      <c r="N15" s="7"/>
      <c r="O15" s="7"/>
      <c r="P15" s="7"/>
      <c r="Q15" s="7"/>
      <c r="R15" s="7"/>
      <c r="S15" s="7"/>
      <c r="T15" s="1444"/>
      <c r="U15" s="1444"/>
      <c r="V15" s="703"/>
      <c r="W15" s="703"/>
      <c r="X15" s="703"/>
      <c r="Y15" s="703"/>
      <c r="Z15" s="703"/>
      <c r="AA15" s="703"/>
      <c r="AB15" s="703"/>
      <c r="AC15" s="703"/>
      <c r="AD15" s="703"/>
      <c r="AE15" s="703"/>
      <c r="AF15" s="325"/>
      <c r="AG15" s="325"/>
      <c r="AH15" s="325"/>
      <c r="AI15" s="325"/>
      <c r="AJ15" s="703"/>
      <c r="AK15" s="703"/>
      <c r="AL15" s="703"/>
      <c r="AM15" s="703"/>
      <c r="AN15" s="703"/>
      <c r="AO15" s="703"/>
      <c r="AP15" s="703"/>
      <c r="AQ15" s="703"/>
      <c r="AR15" s="703"/>
      <c r="AS15" s="703"/>
    </row>
    <row r="16" spans="1:45" s="278" customFormat="1" ht="18" customHeight="1">
      <c r="A16" s="305"/>
      <c r="B16" s="7"/>
      <c r="C16" s="9"/>
      <c r="D16" s="7"/>
      <c r="E16" s="7"/>
      <c r="F16" s="7"/>
      <c r="G16" s="7"/>
      <c r="H16" s="7"/>
      <c r="I16" s="7"/>
      <c r="J16" s="7"/>
      <c r="K16" s="7"/>
      <c r="L16" s="7"/>
      <c r="M16" s="7"/>
      <c r="N16" s="7"/>
      <c r="O16" s="7"/>
      <c r="P16" s="7"/>
      <c r="Q16" s="7"/>
      <c r="R16" s="7"/>
      <c r="S16" s="7"/>
      <c r="T16" s="1444"/>
      <c r="U16" s="1444"/>
      <c r="V16" s="703"/>
      <c r="W16" s="703"/>
      <c r="X16" s="703"/>
      <c r="Y16" s="703"/>
      <c r="Z16" s="703"/>
      <c r="AA16" s="703"/>
      <c r="AB16" s="703"/>
      <c r="AC16" s="703"/>
      <c r="AD16" s="703"/>
      <c r="AE16" s="703"/>
      <c r="AF16" s="325"/>
      <c r="AG16" s="325"/>
      <c r="AH16" s="325"/>
      <c r="AI16" s="325"/>
      <c r="AJ16" s="703"/>
      <c r="AK16" s="703"/>
      <c r="AL16" s="703"/>
      <c r="AM16" s="703"/>
      <c r="AN16" s="703"/>
      <c r="AO16" s="703"/>
      <c r="AP16" s="703"/>
      <c r="AQ16" s="703"/>
      <c r="AR16" s="703"/>
      <c r="AS16" s="703"/>
    </row>
    <row r="17" spans="1:45" s="278" customFormat="1" ht="18" customHeight="1">
      <c r="A17" s="305"/>
      <c r="B17" s="7"/>
      <c r="C17" s="9"/>
      <c r="D17" s="1324" t="str">
        <f t="shared" ref="D17:J24" si="0">B170</f>
        <v>Familles</v>
      </c>
      <c r="E17" s="1291" t="str">
        <f t="shared" si="0"/>
        <v>M</v>
      </c>
      <c r="F17" s="1292" t="str">
        <f t="shared" si="0"/>
        <v>P</v>
      </c>
      <c r="G17" s="1293" t="str">
        <f t="shared" si="0"/>
        <v>A</v>
      </c>
      <c r="H17" s="1294" t="str">
        <f t="shared" si="0"/>
        <v>A+</v>
      </c>
      <c r="I17" s="1325" t="str">
        <f t="shared" si="0"/>
        <v>F</v>
      </c>
      <c r="J17" s="1326" t="str">
        <f t="shared" si="0"/>
        <v>RAB</v>
      </c>
      <c r="K17" s="7"/>
      <c r="L17" s="7"/>
      <c r="M17" s="7"/>
      <c r="N17" s="7"/>
      <c r="O17" s="7"/>
      <c r="P17" s="7"/>
      <c r="Q17" s="7"/>
      <c r="R17" s="7"/>
      <c r="S17" s="7"/>
      <c r="T17" s="1444"/>
      <c r="U17" s="1444"/>
      <c r="V17" s="703"/>
      <c r="W17" s="703"/>
      <c r="X17" s="703"/>
      <c r="Y17" s="703"/>
      <c r="Z17" s="703"/>
      <c r="AA17" s="703"/>
      <c r="AB17" s="703"/>
      <c r="AC17" s="703"/>
      <c r="AD17" s="703"/>
      <c r="AE17" s="703"/>
      <c r="AF17" s="325"/>
      <c r="AG17" s="325"/>
      <c r="AH17" s="325"/>
      <c r="AI17" s="325"/>
      <c r="AJ17" s="703"/>
      <c r="AK17" s="703"/>
      <c r="AL17" s="703"/>
      <c r="AM17" s="703"/>
      <c r="AN17" s="703"/>
      <c r="AO17" s="703"/>
      <c r="AP17" s="703"/>
      <c r="AQ17" s="703"/>
      <c r="AR17" s="703"/>
      <c r="AS17" s="703"/>
    </row>
    <row r="18" spans="1:45" s="278" customFormat="1" ht="18" customHeight="1">
      <c r="A18" s="305"/>
      <c r="B18" s="7"/>
      <c r="C18" s="9"/>
      <c r="D18" s="1327" t="str">
        <f t="shared" si="0"/>
        <v>Grammages</v>
      </c>
      <c r="E18" s="1151">
        <f t="shared" si="0"/>
        <v>0.06</v>
      </c>
      <c r="F18" s="1152">
        <f t="shared" si="0"/>
        <v>6.5000000000000002E-2</v>
      </c>
      <c r="G18" s="1153">
        <f t="shared" si="0"/>
        <v>7.0000000000000007E-2</v>
      </c>
      <c r="H18" s="1153">
        <f t="shared" si="0"/>
        <v>0.08</v>
      </c>
      <c r="I18" s="1154">
        <f t="shared" si="0"/>
        <v>0.09</v>
      </c>
      <c r="J18" s="1328">
        <f t="shared" si="0"/>
        <v>0</v>
      </c>
      <c r="K18" s="1155" t="s">
        <v>1595</v>
      </c>
      <c r="L18" s="1150"/>
      <c r="M18" s="1150"/>
      <c r="N18" s="1150"/>
      <c r="O18" s="7"/>
      <c r="P18" s="7"/>
      <c r="Q18" s="7"/>
      <c r="R18" s="7"/>
      <c r="S18" s="7"/>
      <c r="T18" s="1444"/>
      <c r="U18" s="1444"/>
      <c r="V18" s="703"/>
      <c r="W18" s="703"/>
      <c r="X18" s="703"/>
      <c r="Y18" s="703"/>
      <c r="Z18" s="703"/>
      <c r="AA18" s="703"/>
      <c r="AB18" s="703"/>
      <c r="AC18" s="703"/>
      <c r="AD18" s="703"/>
      <c r="AE18" s="703"/>
      <c r="AF18" s="325"/>
      <c r="AG18" s="325"/>
      <c r="AH18" s="325"/>
      <c r="AI18" s="325"/>
      <c r="AJ18" s="703"/>
      <c r="AK18" s="703"/>
      <c r="AL18" s="703"/>
      <c r="AM18" s="703"/>
      <c r="AN18" s="703"/>
      <c r="AO18" s="703"/>
      <c r="AP18" s="703"/>
      <c r="AQ18" s="703"/>
      <c r="AR18" s="703"/>
      <c r="AS18" s="703"/>
    </row>
    <row r="19" spans="1:45" s="278" customFormat="1" ht="18" customHeight="1">
      <c r="A19" s="305"/>
      <c r="B19" s="7"/>
      <c r="C19" s="9"/>
      <c r="D19" s="1329" t="str">
        <f t="shared" si="0"/>
        <v xml:space="preserve">PRÉVU </v>
      </c>
      <c r="E19" s="317">
        <f t="shared" si="0"/>
        <v>16</v>
      </c>
      <c r="F19" s="317">
        <f t="shared" si="0"/>
        <v>44</v>
      </c>
      <c r="G19" s="317">
        <f t="shared" si="0"/>
        <v>13</v>
      </c>
      <c r="H19" s="317">
        <f t="shared" si="0"/>
        <v>60</v>
      </c>
      <c r="I19" s="317">
        <f t="shared" si="0"/>
        <v>21</v>
      </c>
      <c r="J19" s="1328">
        <f t="shared" si="0"/>
        <v>0</v>
      </c>
      <c r="K19" s="65" t="s">
        <v>1594</v>
      </c>
      <c r="L19" s="7"/>
      <c r="M19" s="7"/>
      <c r="N19" s="7"/>
      <c r="O19" s="7"/>
      <c r="P19" s="7"/>
      <c r="Q19" s="7"/>
      <c r="R19" s="7"/>
      <c r="S19" s="7"/>
      <c r="T19" s="1444"/>
      <c r="U19" s="1444"/>
      <c r="V19" s="703"/>
      <c r="W19" s="703"/>
      <c r="X19" s="703"/>
      <c r="Y19" s="703"/>
      <c r="Z19" s="703"/>
      <c r="AA19" s="703"/>
      <c r="AB19" s="703"/>
      <c r="AC19" s="703"/>
      <c r="AD19" s="703"/>
      <c r="AE19" s="703"/>
      <c r="AF19" s="325"/>
      <c r="AG19" s="325"/>
      <c r="AH19" s="325"/>
      <c r="AI19" s="325"/>
      <c r="AJ19" s="703"/>
      <c r="AK19" s="703"/>
      <c r="AL19" s="703"/>
      <c r="AM19" s="703"/>
      <c r="AN19" s="703"/>
      <c r="AO19" s="703"/>
      <c r="AP19" s="703"/>
      <c r="AQ19" s="703"/>
      <c r="AR19" s="703"/>
      <c r="AS19" s="703"/>
    </row>
    <row r="20" spans="1:45" s="278" customFormat="1" ht="18" customHeight="1">
      <c r="A20" s="305"/>
      <c r="B20" s="7"/>
      <c r="C20" s="9"/>
      <c r="D20" s="1329" t="str">
        <f t="shared" si="0"/>
        <v xml:space="preserve">RÉEL </v>
      </c>
      <c r="E20" s="317">
        <f t="shared" si="0"/>
        <v>8</v>
      </c>
      <c r="F20" s="317">
        <f t="shared" si="0"/>
        <v>47</v>
      </c>
      <c r="G20" s="317">
        <f t="shared" si="0"/>
        <v>15</v>
      </c>
      <c r="H20" s="317">
        <f t="shared" si="0"/>
        <v>62</v>
      </c>
      <c r="I20" s="317">
        <f t="shared" si="0"/>
        <v>32</v>
      </c>
      <c r="J20" s="1328">
        <f t="shared" si="0"/>
        <v>0</v>
      </c>
      <c r="K20" s="65" t="s">
        <v>1594</v>
      </c>
      <c r="L20" s="7"/>
      <c r="M20" s="7"/>
      <c r="N20" s="7"/>
      <c r="O20" s="7"/>
      <c r="P20" s="7"/>
      <c r="Q20" s="7"/>
      <c r="R20" s="7"/>
      <c r="S20" s="7"/>
      <c r="T20" s="1444"/>
      <c r="U20" s="1444"/>
      <c r="V20" s="703"/>
      <c r="W20" s="703"/>
      <c r="X20" s="703"/>
      <c r="Y20" s="703"/>
      <c r="Z20" s="703"/>
      <c r="AA20" s="703"/>
      <c r="AB20" s="703"/>
      <c r="AC20" s="703"/>
      <c r="AD20" s="703"/>
      <c r="AE20" s="703"/>
      <c r="AF20" s="325"/>
      <c r="AG20" s="325"/>
      <c r="AH20" s="325"/>
      <c r="AI20" s="325"/>
      <c r="AJ20" s="703"/>
      <c r="AK20" s="703"/>
      <c r="AL20" s="703"/>
      <c r="AM20" s="703"/>
      <c r="AN20" s="703"/>
      <c r="AO20" s="703"/>
      <c r="AP20" s="703"/>
      <c r="AQ20" s="703"/>
      <c r="AR20" s="703"/>
      <c r="AS20" s="703"/>
    </row>
    <row r="21" spans="1:45" s="278" customFormat="1" ht="18" customHeight="1">
      <c r="A21" s="305"/>
      <c r="B21" s="7"/>
      <c r="C21" s="9"/>
      <c r="D21" s="1330" t="str">
        <f t="shared" si="0"/>
        <v>Ecart</v>
      </c>
      <c r="E21" s="318">
        <f t="shared" si="0"/>
        <v>8</v>
      </c>
      <c r="F21" s="318">
        <f t="shared" si="0"/>
        <v>3</v>
      </c>
      <c r="G21" s="318">
        <f t="shared" si="0"/>
        <v>2</v>
      </c>
      <c r="H21" s="318">
        <f t="shared" si="0"/>
        <v>2</v>
      </c>
      <c r="I21" s="318">
        <f t="shared" si="0"/>
        <v>11</v>
      </c>
      <c r="J21" s="1331">
        <f t="shared" si="0"/>
        <v>0</v>
      </c>
      <c r="K21" s="65" t="s">
        <v>1594</v>
      </c>
      <c r="L21" s="7"/>
      <c r="M21" s="7"/>
      <c r="N21" s="7"/>
      <c r="O21" s="7"/>
      <c r="P21" s="7"/>
      <c r="Q21" s="7"/>
      <c r="R21" s="7"/>
      <c r="S21" s="7"/>
      <c r="T21" s="1444"/>
      <c r="U21" s="1444"/>
      <c r="V21" s="703"/>
      <c r="W21" s="703"/>
      <c r="X21" s="703"/>
      <c r="Y21" s="703"/>
      <c r="Z21" s="703"/>
      <c r="AA21" s="703"/>
      <c r="AB21" s="703"/>
      <c r="AC21" s="703"/>
      <c r="AD21" s="703"/>
      <c r="AE21" s="703"/>
      <c r="AF21" s="325"/>
      <c r="AG21" s="325"/>
      <c r="AH21" s="325"/>
      <c r="AI21" s="325"/>
      <c r="AJ21" s="703"/>
      <c r="AK21" s="703"/>
      <c r="AL21" s="703"/>
      <c r="AM21" s="703"/>
      <c r="AN21" s="703"/>
      <c r="AO21" s="703"/>
      <c r="AP21" s="703"/>
      <c r="AQ21" s="703"/>
      <c r="AR21" s="703"/>
      <c r="AS21" s="703"/>
    </row>
    <row r="22" spans="1:45" s="278" customFormat="1" ht="18" customHeight="1">
      <c r="A22" s="305"/>
      <c r="B22" s="7"/>
      <c r="C22" s="9"/>
      <c r="D22" s="2915" t="str">
        <f>B175</f>
        <v>Effectifs</v>
      </c>
      <c r="E22" s="2916"/>
      <c r="F22" s="320" t="str">
        <f t="shared" si="0"/>
        <v>Prévus</v>
      </c>
      <c r="G22" s="321">
        <f t="shared" si="0"/>
        <v>154</v>
      </c>
      <c r="H22" s="322">
        <f t="shared" si="0"/>
        <v>0</v>
      </c>
      <c r="I22" s="323"/>
      <c r="J22" s="1332"/>
      <c r="K22" s="65" t="s">
        <v>1594</v>
      </c>
      <c r="L22" s="7"/>
      <c r="M22" s="7"/>
      <c r="N22" s="7"/>
      <c r="O22" s="7"/>
      <c r="P22" s="7"/>
      <c r="Q22" s="7"/>
      <c r="R22" s="7"/>
      <c r="S22" s="7"/>
      <c r="T22" s="1444"/>
      <c r="U22" s="1444"/>
      <c r="V22" s="703"/>
      <c r="W22" s="703"/>
      <c r="X22" s="703"/>
      <c r="Y22" s="703"/>
      <c r="Z22" s="703"/>
      <c r="AA22" s="703"/>
      <c r="AB22" s="703"/>
      <c r="AC22" s="703"/>
      <c r="AD22" s="703"/>
      <c r="AE22" s="703"/>
      <c r="AF22" s="325"/>
      <c r="AG22" s="325"/>
      <c r="AH22" s="325"/>
      <c r="AI22" s="325"/>
      <c r="AJ22" s="703"/>
      <c r="AK22" s="703"/>
      <c r="AL22" s="703"/>
      <c r="AM22" s="703"/>
      <c r="AN22" s="703"/>
      <c r="AO22" s="703"/>
      <c r="AP22" s="703"/>
      <c r="AQ22" s="703"/>
      <c r="AR22" s="703"/>
      <c r="AS22" s="703"/>
    </row>
    <row r="23" spans="1:45" s="278" customFormat="1" ht="18" customHeight="1">
      <c r="A23" s="305"/>
      <c r="B23" s="7"/>
      <c r="C23" s="9"/>
      <c r="D23" s="1333">
        <f>B176</f>
        <v>0</v>
      </c>
      <c r="E23" s="325">
        <f>C176</f>
        <v>0</v>
      </c>
      <c r="F23" s="326" t="str">
        <f t="shared" si="0"/>
        <v>Réels</v>
      </c>
      <c r="G23" s="327">
        <f t="shared" si="0"/>
        <v>164</v>
      </c>
      <c r="H23" s="328">
        <f t="shared" si="0"/>
        <v>0</v>
      </c>
      <c r="I23" s="328"/>
      <c r="J23" s="1334"/>
      <c r="K23" s="65" t="s">
        <v>1594</v>
      </c>
      <c r="L23" s="7"/>
      <c r="M23" s="7"/>
      <c r="N23" s="7"/>
      <c r="O23" s="7"/>
      <c r="P23" s="7"/>
      <c r="Q23" s="7"/>
      <c r="R23" s="7"/>
      <c r="S23" s="7"/>
      <c r="T23" s="1444"/>
      <c r="U23" s="1444"/>
      <c r="V23" s="703"/>
      <c r="W23" s="703"/>
      <c r="X23" s="703"/>
      <c r="Y23" s="703"/>
      <c r="Z23" s="703"/>
      <c r="AA23" s="703"/>
      <c r="AB23" s="703"/>
      <c r="AC23" s="703"/>
      <c r="AD23" s="703"/>
      <c r="AE23" s="703"/>
      <c r="AF23" s="325"/>
      <c r="AG23" s="325"/>
      <c r="AH23" s="325"/>
      <c r="AI23" s="325"/>
      <c r="AJ23" s="703"/>
      <c r="AK23" s="703"/>
      <c r="AL23" s="703"/>
      <c r="AM23" s="703"/>
      <c r="AN23" s="703"/>
      <c r="AO23" s="703"/>
      <c r="AP23" s="703"/>
      <c r="AQ23" s="703"/>
      <c r="AR23" s="703"/>
      <c r="AS23" s="703"/>
    </row>
    <row r="24" spans="1:45" s="278" customFormat="1" ht="18" customHeight="1">
      <c r="A24" s="305"/>
      <c r="B24" s="7"/>
      <c r="C24" s="9"/>
      <c r="D24" s="1335">
        <f>B177</f>
        <v>0</v>
      </c>
      <c r="E24" s="1336">
        <f>C177</f>
        <v>0</v>
      </c>
      <c r="F24" s="1337" t="str">
        <f t="shared" si="0"/>
        <v>Ecart</v>
      </c>
      <c r="G24" s="1338">
        <f t="shared" si="0"/>
        <v>10</v>
      </c>
      <c r="H24" s="1336">
        <f t="shared" si="0"/>
        <v>0</v>
      </c>
      <c r="I24" s="1336"/>
      <c r="J24" s="1339"/>
      <c r="K24" s="65" t="s">
        <v>1594</v>
      </c>
      <c r="L24" s="7"/>
      <c r="M24" s="7"/>
      <c r="N24" s="7"/>
      <c r="O24" s="7"/>
      <c r="P24" s="7"/>
      <c r="Q24" s="7"/>
      <c r="R24" s="7"/>
      <c r="S24" s="7"/>
      <c r="T24" s="1444"/>
      <c r="U24" s="1444"/>
      <c r="V24" s="703"/>
      <c r="W24" s="703"/>
      <c r="X24" s="703"/>
      <c r="Y24" s="703"/>
      <c r="Z24" s="703"/>
      <c r="AA24" s="703"/>
      <c r="AB24" s="703"/>
      <c r="AC24" s="703"/>
      <c r="AD24" s="703"/>
      <c r="AE24" s="703"/>
      <c r="AF24" s="325"/>
      <c r="AG24" s="325"/>
      <c r="AH24" s="325"/>
      <c r="AI24" s="325"/>
      <c r="AJ24" s="703"/>
      <c r="AK24" s="703"/>
      <c r="AL24" s="703"/>
      <c r="AM24" s="703"/>
      <c r="AN24" s="703"/>
      <c r="AO24" s="703"/>
      <c r="AP24" s="703"/>
      <c r="AQ24" s="703"/>
      <c r="AR24" s="703"/>
      <c r="AS24" s="703"/>
    </row>
    <row r="25" spans="1:45" s="278" customFormat="1" ht="18" customHeight="1">
      <c r="A25" s="305"/>
      <c r="B25" s="7"/>
      <c r="C25" s="9"/>
      <c r="D25" s="7"/>
      <c r="E25" s="7"/>
      <c r="F25" s="7"/>
      <c r="G25" s="7"/>
      <c r="H25" s="7"/>
      <c r="I25" s="7"/>
      <c r="J25" s="7"/>
      <c r="K25" s="7"/>
      <c r="L25" s="7"/>
      <c r="M25" s="7"/>
      <c r="N25" s="7"/>
      <c r="O25" s="7"/>
      <c r="P25" s="7"/>
      <c r="Q25" s="7"/>
      <c r="R25" s="7"/>
      <c r="S25" s="7"/>
      <c r="T25" s="1444"/>
      <c r="U25" s="1444"/>
      <c r="V25" s="703"/>
      <c r="W25" s="703"/>
      <c r="X25" s="703"/>
      <c r="Y25" s="703"/>
      <c r="Z25" s="703"/>
      <c r="AA25" s="703"/>
      <c r="AB25" s="703"/>
      <c r="AC25" s="703"/>
      <c r="AD25" s="703"/>
      <c r="AE25" s="703"/>
      <c r="AF25" s="325"/>
      <c r="AG25" s="325"/>
      <c r="AH25" s="325"/>
      <c r="AI25" s="325"/>
      <c r="AJ25" s="703"/>
      <c r="AK25" s="703"/>
      <c r="AL25" s="703"/>
      <c r="AM25" s="703"/>
      <c r="AN25" s="703"/>
      <c r="AO25" s="703"/>
      <c r="AP25" s="703"/>
      <c r="AQ25" s="703"/>
      <c r="AR25" s="703"/>
      <c r="AS25" s="703"/>
    </row>
    <row r="26" spans="1:45" s="278" customFormat="1" ht="18" customHeight="1">
      <c r="A26" s="305"/>
      <c r="B26" s="7"/>
      <c r="C26" s="9" t="s">
        <v>168</v>
      </c>
      <c r="D26" s="7"/>
      <c r="E26" s="7"/>
      <c r="F26" s="7"/>
      <c r="G26" s="7"/>
      <c r="H26" s="7"/>
      <c r="I26" s="7"/>
      <c r="J26" s="7"/>
      <c r="K26" s="7"/>
      <c r="L26" s="7"/>
      <c r="M26" s="7"/>
      <c r="N26" s="7"/>
      <c r="O26" s="7"/>
      <c r="P26" s="7"/>
      <c r="Q26" s="7"/>
      <c r="R26" s="7"/>
      <c r="S26" s="7"/>
      <c r="T26" s="1444"/>
      <c r="U26" s="1444"/>
      <c r="V26" s="703"/>
      <c r="W26" s="703"/>
      <c r="X26" s="703"/>
      <c r="Y26" s="703"/>
      <c r="Z26" s="703"/>
      <c r="AA26" s="703"/>
      <c r="AB26" s="703"/>
      <c r="AC26" s="703"/>
      <c r="AD26" s="703"/>
      <c r="AE26" s="703"/>
      <c r="AF26" s="325"/>
      <c r="AG26" s="325"/>
      <c r="AH26" s="325"/>
      <c r="AI26" s="325"/>
      <c r="AJ26" s="703"/>
      <c r="AK26" s="703"/>
      <c r="AL26" s="703"/>
      <c r="AM26" s="703"/>
      <c r="AN26" s="703"/>
      <c r="AO26" s="703"/>
      <c r="AP26" s="703"/>
      <c r="AQ26" s="703"/>
      <c r="AR26" s="703"/>
      <c r="AS26" s="703"/>
    </row>
    <row r="27" spans="1:45" s="278" customFormat="1" ht="18" customHeight="1">
      <c r="A27" s="305"/>
      <c r="B27" s="7"/>
      <c r="C27" s="9"/>
      <c r="D27" s="7"/>
      <c r="E27" s="7"/>
      <c r="F27" s="7"/>
      <c r="G27" s="7"/>
      <c r="H27" s="7"/>
      <c r="I27" s="68" t="s">
        <v>239</v>
      </c>
      <c r="J27" s="4" t="str">
        <f t="shared" ref="J27:S31" si="1">AJ169</f>
        <v>AJ169</v>
      </c>
      <c r="K27" s="272" t="s">
        <v>240</v>
      </c>
      <c r="L27" s="272"/>
      <c r="M27" s="272"/>
      <c r="N27" s="272"/>
      <c r="O27" s="272"/>
      <c r="P27" s="272"/>
      <c r="Q27" s="272"/>
      <c r="R27" s="272"/>
      <c r="S27" s="7"/>
      <c r="T27" s="1444"/>
      <c r="U27" s="1444"/>
      <c r="V27" s="703"/>
      <c r="W27" s="703"/>
      <c r="X27" s="703"/>
      <c r="Y27" s="703"/>
      <c r="Z27" s="703"/>
      <c r="AA27" s="703"/>
      <c r="AB27" s="703"/>
      <c r="AC27" s="703"/>
      <c r="AD27" s="703"/>
      <c r="AE27" s="703"/>
      <c r="AF27" s="325"/>
      <c r="AG27" s="325"/>
      <c r="AH27" s="325"/>
      <c r="AI27" s="325"/>
      <c r="AJ27" s="703"/>
      <c r="AK27" s="703"/>
      <c r="AL27" s="703"/>
      <c r="AM27" s="703"/>
      <c r="AN27" s="703"/>
      <c r="AO27" s="703"/>
      <c r="AP27" s="703"/>
      <c r="AQ27" s="703"/>
      <c r="AR27" s="703"/>
      <c r="AS27" s="703"/>
    </row>
    <row r="28" spans="1:45" s="278" customFormat="1" ht="18" customHeight="1">
      <c r="A28" s="305"/>
      <c r="B28" s="7"/>
      <c r="C28" s="1340"/>
      <c r="D28" s="1341" t="str">
        <f t="shared" ref="D28:F32" si="2">I170</f>
        <v>Tarif 1</v>
      </c>
      <c r="E28" s="1342" t="str">
        <f t="shared" si="2"/>
        <v>Tarif 2</v>
      </c>
      <c r="F28" s="1343" t="str">
        <f t="shared" si="2"/>
        <v>Tarif 3</v>
      </c>
      <c r="G28" s="1344" t="s">
        <v>167</v>
      </c>
      <c r="H28" s="7"/>
      <c r="I28" s="7"/>
      <c r="J28" s="1352" t="str">
        <f t="shared" si="1"/>
        <v>Tarif 1</v>
      </c>
      <c r="K28" s="1353" t="str">
        <f t="shared" si="1"/>
        <v>Tarif 2</v>
      </c>
      <c r="L28" s="1354" t="str">
        <f t="shared" si="1"/>
        <v>Tarif 3</v>
      </c>
      <c r="M28" s="1355" t="str">
        <f t="shared" si="1"/>
        <v>Tarif 4</v>
      </c>
      <c r="N28" s="1355" t="str">
        <f t="shared" si="1"/>
        <v>Tarif 5</v>
      </c>
      <c r="O28" s="1355" t="str">
        <f t="shared" si="1"/>
        <v>Tarif 6</v>
      </c>
      <c r="P28" s="1356" t="str">
        <f t="shared" si="1"/>
        <v>Tarif 7</v>
      </c>
      <c r="Q28" s="1357" t="str">
        <f t="shared" si="1"/>
        <v>facturation  &gt;</v>
      </c>
      <c r="R28" s="1358">
        <f t="shared" si="1"/>
        <v>0</v>
      </c>
      <c r="S28" s="7"/>
      <c r="T28" s="1444"/>
      <c r="U28" s="1444"/>
      <c r="V28" s="703"/>
      <c r="W28" s="703"/>
      <c r="X28" s="703"/>
      <c r="Y28" s="703"/>
      <c r="Z28" s="703"/>
      <c r="AA28" s="703"/>
      <c r="AB28" s="703"/>
      <c r="AC28" s="703"/>
      <c r="AD28" s="703"/>
      <c r="AE28" s="703"/>
      <c r="AF28" s="325"/>
      <c r="AG28" s="325"/>
      <c r="AH28" s="325"/>
      <c r="AI28" s="325"/>
      <c r="AJ28" s="703"/>
      <c r="AK28" s="703"/>
      <c r="AL28" s="703"/>
      <c r="AM28" s="703"/>
      <c r="AN28" s="703"/>
      <c r="AO28" s="703"/>
      <c r="AP28" s="703"/>
      <c r="AQ28" s="703"/>
      <c r="AR28" s="703"/>
      <c r="AS28" s="703"/>
    </row>
    <row r="29" spans="1:45" s="278" customFormat="1" ht="18" customHeight="1">
      <c r="A29" s="305"/>
      <c r="B29" s="7"/>
      <c r="C29" s="1345"/>
      <c r="D29" s="1138">
        <f t="shared" si="2"/>
        <v>1.5</v>
      </c>
      <c r="E29" s="1139">
        <f t="shared" si="2"/>
        <v>2.5</v>
      </c>
      <c r="F29" s="1140">
        <f t="shared" si="2"/>
        <v>3</v>
      </c>
      <c r="G29" s="1346" t="str">
        <f>L171</f>
        <v>TOTAL</v>
      </c>
      <c r="H29" s="65" t="s">
        <v>1594</v>
      </c>
      <c r="I29" s="7"/>
      <c r="J29" s="1359">
        <f t="shared" si="1"/>
        <v>1.5</v>
      </c>
      <c r="K29" s="1116">
        <f t="shared" si="1"/>
        <v>2.5</v>
      </c>
      <c r="L29" s="1117">
        <f t="shared" si="1"/>
        <v>3</v>
      </c>
      <c r="M29" s="1117">
        <f t="shared" si="1"/>
        <v>3.5</v>
      </c>
      <c r="N29" s="1117">
        <f t="shared" si="1"/>
        <v>4</v>
      </c>
      <c r="O29" s="1117">
        <f t="shared" si="1"/>
        <v>4.5</v>
      </c>
      <c r="P29" s="1117">
        <f t="shared" si="1"/>
        <v>5</v>
      </c>
      <c r="Q29" s="1118" t="str">
        <f t="shared" si="1"/>
        <v>TOTAL</v>
      </c>
      <c r="R29" s="1360" t="str">
        <f t="shared" si="1"/>
        <v>Familles &gt;</v>
      </c>
      <c r="S29" s="1155" t="str">
        <f t="shared" si="1"/>
        <v>prix fictifs</v>
      </c>
      <c r="T29" s="1444"/>
      <c r="U29" s="1444"/>
      <c r="V29" s="1444"/>
      <c r="W29" s="1444"/>
      <c r="X29" s="1444"/>
      <c r="Y29" s="1444"/>
      <c r="Z29" s="703"/>
      <c r="AA29" s="703"/>
      <c r="AB29" s="703"/>
      <c r="AC29" s="703"/>
      <c r="AD29" s="1442"/>
      <c r="AE29" s="1443"/>
      <c r="AF29" s="325"/>
      <c r="AG29" s="325"/>
      <c r="AH29" s="325"/>
      <c r="AI29" s="325"/>
      <c r="AJ29" s="703"/>
      <c r="AK29" s="703"/>
      <c r="AL29" s="703"/>
      <c r="AM29" s="703"/>
      <c r="AN29" s="703"/>
      <c r="AO29" s="703"/>
      <c r="AP29" s="703"/>
      <c r="AQ29" s="703"/>
      <c r="AR29" s="703"/>
      <c r="AS29" s="703"/>
    </row>
    <row r="30" spans="1:45" s="278" customFormat="1" ht="18" customHeight="1">
      <c r="A30" s="305"/>
      <c r="B30" s="7"/>
      <c r="C30" s="1347" t="s">
        <v>93</v>
      </c>
      <c r="D30" s="1141">
        <f t="shared" si="2"/>
        <v>24</v>
      </c>
      <c r="E30" s="1142">
        <f t="shared" si="2"/>
        <v>195</v>
      </c>
      <c r="F30" s="1143">
        <f t="shared" si="2"/>
        <v>180</v>
      </c>
      <c r="G30" s="1348">
        <f>L172</f>
        <v>399</v>
      </c>
      <c r="H30" s="65" t="s">
        <v>1594</v>
      </c>
      <c r="I30" s="7"/>
      <c r="J30" s="1361">
        <f t="shared" si="1"/>
        <v>24</v>
      </c>
      <c r="K30" s="1119">
        <f t="shared" si="1"/>
        <v>195</v>
      </c>
      <c r="L30" s="1120">
        <f t="shared" si="1"/>
        <v>180</v>
      </c>
      <c r="M30" s="1120">
        <f t="shared" si="1"/>
        <v>0</v>
      </c>
      <c r="N30" s="1120">
        <f t="shared" si="1"/>
        <v>0</v>
      </c>
      <c r="O30" s="1120">
        <f t="shared" si="1"/>
        <v>0</v>
      </c>
      <c r="P30" s="1120">
        <f t="shared" si="1"/>
        <v>0</v>
      </c>
      <c r="Q30" s="1121">
        <f t="shared" si="1"/>
        <v>399</v>
      </c>
      <c r="R30" s="1362" t="str">
        <f t="shared" si="1"/>
        <v xml:space="preserve">PRÉVU </v>
      </c>
      <c r="S30" s="1156" t="s">
        <v>1594</v>
      </c>
      <c r="T30" s="1444"/>
      <c r="U30" s="1444"/>
      <c r="V30" s="1444"/>
      <c r="W30" s="1444"/>
      <c r="X30" s="1444"/>
      <c r="Y30" s="1444"/>
      <c r="Z30" s="703"/>
      <c r="AA30" s="703"/>
      <c r="AB30" s="703"/>
      <c r="AC30" s="703"/>
      <c r="AD30" s="1442"/>
      <c r="AE30" s="1443"/>
      <c r="AF30" s="325"/>
      <c r="AG30" s="325"/>
      <c r="AH30" s="325"/>
      <c r="AI30" s="325"/>
      <c r="AJ30" s="703"/>
      <c r="AK30" s="703"/>
      <c r="AL30" s="703"/>
      <c r="AM30" s="703"/>
      <c r="AN30" s="703"/>
      <c r="AO30" s="703"/>
      <c r="AP30" s="703"/>
      <c r="AQ30" s="703"/>
      <c r="AR30" s="703"/>
      <c r="AS30" s="703"/>
    </row>
    <row r="31" spans="1:45" s="278" customFormat="1" ht="18" customHeight="1">
      <c r="A31" s="305"/>
      <c r="B31" s="7"/>
      <c r="C31" s="1347" t="s">
        <v>94</v>
      </c>
      <c r="D31" s="1144">
        <f t="shared" si="2"/>
        <v>12</v>
      </c>
      <c r="E31" s="1145">
        <f t="shared" si="2"/>
        <v>235</v>
      </c>
      <c r="F31" s="1146">
        <f t="shared" si="2"/>
        <v>186</v>
      </c>
      <c r="G31" s="1349">
        <f>L173</f>
        <v>433</v>
      </c>
      <c r="H31" s="65" t="s">
        <v>1594</v>
      </c>
      <c r="I31" s="7"/>
      <c r="J31" s="1363">
        <f t="shared" si="1"/>
        <v>12</v>
      </c>
      <c r="K31" s="1122">
        <f t="shared" si="1"/>
        <v>235</v>
      </c>
      <c r="L31" s="1123">
        <f t="shared" si="1"/>
        <v>186</v>
      </c>
      <c r="M31" s="1123">
        <f t="shared" si="1"/>
        <v>0</v>
      </c>
      <c r="N31" s="1123">
        <f t="shared" si="1"/>
        <v>0</v>
      </c>
      <c r="O31" s="1123">
        <f t="shared" si="1"/>
        <v>0</v>
      </c>
      <c r="P31" s="1123">
        <f t="shared" si="1"/>
        <v>0</v>
      </c>
      <c r="Q31" s="1124">
        <f t="shared" si="1"/>
        <v>433</v>
      </c>
      <c r="R31" s="1364" t="str">
        <f t="shared" si="1"/>
        <v xml:space="preserve">RÉEL </v>
      </c>
      <c r="S31" s="1156" t="s">
        <v>1594</v>
      </c>
      <c r="T31" s="1444"/>
      <c r="U31" s="1444"/>
      <c r="V31" s="1444"/>
      <c r="W31" s="1444"/>
      <c r="X31" s="1444"/>
      <c r="Y31" s="1444"/>
      <c r="Z31" s="1444"/>
      <c r="AA31" s="1444"/>
      <c r="AB31" s="1443"/>
      <c r="AC31" s="1442"/>
      <c r="AD31" s="1442"/>
      <c r="AE31" s="1443"/>
      <c r="AF31" s="325"/>
      <c r="AG31" s="325"/>
      <c r="AH31" s="325"/>
      <c r="AI31" s="325"/>
      <c r="AJ31" s="703"/>
      <c r="AK31" s="703"/>
      <c r="AL31" s="703"/>
      <c r="AM31" s="703"/>
      <c r="AN31" s="703"/>
      <c r="AO31" s="703"/>
      <c r="AP31" s="703"/>
      <c r="AQ31" s="703"/>
      <c r="AR31" s="703"/>
      <c r="AS31" s="703"/>
    </row>
    <row r="32" spans="1:45" s="278" customFormat="1" ht="18" customHeight="1">
      <c r="A32" s="305"/>
      <c r="B32" s="7"/>
      <c r="C32" s="1350" t="s">
        <v>36</v>
      </c>
      <c r="D32" s="1147">
        <f t="shared" si="2"/>
        <v>12</v>
      </c>
      <c r="E32" s="1148">
        <f t="shared" si="2"/>
        <v>40</v>
      </c>
      <c r="F32" s="1149">
        <f t="shared" si="2"/>
        <v>6</v>
      </c>
      <c r="G32" s="1351">
        <f>IF(G30&gt;G31,G30-G31,IF(G31&gt;G30,G31-G30,IF(G30=G31,G30)))</f>
        <v>34</v>
      </c>
      <c r="H32" s="65" t="s">
        <v>1594</v>
      </c>
      <c r="I32" s="7"/>
      <c r="J32" s="1365">
        <f t="shared" ref="J32:Q32" si="3">IF(J30&gt;J31,J30-J31,IF(J31&gt;J30,J31-J30,IF(J30=J31,J30)))</f>
        <v>12</v>
      </c>
      <c r="K32" s="1125">
        <f t="shared" si="3"/>
        <v>40</v>
      </c>
      <c r="L32" s="1125">
        <f t="shared" si="3"/>
        <v>6</v>
      </c>
      <c r="M32" s="1125">
        <f t="shared" si="3"/>
        <v>0</v>
      </c>
      <c r="N32" s="1125">
        <f t="shared" si="3"/>
        <v>0</v>
      </c>
      <c r="O32" s="1125">
        <f t="shared" si="3"/>
        <v>0</v>
      </c>
      <c r="P32" s="1125">
        <f t="shared" si="3"/>
        <v>0</v>
      </c>
      <c r="Q32" s="1126">
        <f t="shared" si="3"/>
        <v>34</v>
      </c>
      <c r="R32" s="1366" t="s">
        <v>36</v>
      </c>
      <c r="S32" s="1156" t="s">
        <v>1594</v>
      </c>
      <c r="T32" s="1444"/>
      <c r="U32" s="1444"/>
      <c r="V32" s="1444"/>
      <c r="W32" s="1444"/>
      <c r="X32" s="1444"/>
      <c r="Y32" s="1444"/>
      <c r="Z32" s="1444"/>
      <c r="AA32" s="1444"/>
      <c r="AB32" s="1443"/>
      <c r="AC32" s="1442"/>
      <c r="AD32" s="1442"/>
      <c r="AE32" s="1443"/>
      <c r="AF32" s="325"/>
      <c r="AG32" s="325"/>
      <c r="AH32" s="325"/>
      <c r="AI32" s="325"/>
      <c r="AJ32" s="703"/>
      <c r="AK32" s="703"/>
      <c r="AL32" s="703"/>
      <c r="AM32" s="703"/>
      <c r="AN32" s="703"/>
      <c r="AO32" s="703"/>
      <c r="AP32" s="703"/>
      <c r="AQ32" s="703"/>
      <c r="AR32" s="703"/>
      <c r="AS32" s="703"/>
    </row>
    <row r="33" spans="1:45" s="278" customFormat="1" ht="18" customHeight="1">
      <c r="A33" s="305"/>
      <c r="B33" s="7"/>
      <c r="C33" s="7"/>
      <c r="D33" s="7"/>
      <c r="E33" s="7"/>
      <c r="F33" s="7"/>
      <c r="G33" s="7"/>
      <c r="H33" s="7"/>
      <c r="I33" s="7"/>
      <c r="J33" s="7"/>
      <c r="K33" s="7"/>
      <c r="L33" s="7"/>
      <c r="M33" s="7"/>
      <c r="N33" s="7"/>
      <c r="O33" s="7"/>
      <c r="P33" s="7"/>
      <c r="Q33" s="7"/>
      <c r="R33" s="7"/>
      <c r="S33" s="7"/>
      <c r="T33" s="1444"/>
      <c r="U33" s="1444"/>
      <c r="V33" s="1444"/>
      <c r="W33" s="1444"/>
      <c r="X33" s="1444"/>
      <c r="Y33" s="1444"/>
      <c r="Z33" s="1444"/>
      <c r="AA33" s="1444"/>
      <c r="AB33" s="1443"/>
      <c r="AC33" s="1442"/>
      <c r="AD33" s="1442"/>
      <c r="AE33" s="1443"/>
      <c r="AF33" s="325"/>
      <c r="AG33" s="325"/>
      <c r="AH33" s="325"/>
      <c r="AI33" s="325"/>
      <c r="AJ33" s="703"/>
      <c r="AK33" s="703"/>
      <c r="AL33" s="703"/>
      <c r="AM33" s="703"/>
      <c r="AN33" s="703"/>
      <c r="AO33" s="703"/>
      <c r="AP33" s="703"/>
      <c r="AQ33" s="703"/>
      <c r="AR33" s="703"/>
      <c r="AS33" s="703"/>
    </row>
    <row r="34" spans="1:45" s="278" customFormat="1" ht="16.5" customHeight="1">
      <c r="A34" s="305"/>
      <c r="B34" s="7"/>
      <c r="C34" s="7"/>
      <c r="D34" s="7"/>
      <c r="E34" s="7"/>
      <c r="F34" s="7"/>
      <c r="G34" s="7"/>
      <c r="H34" s="7"/>
      <c r="I34" s="7"/>
      <c r="J34" s="7"/>
      <c r="K34" s="7"/>
      <c r="L34" s="7"/>
      <c r="M34" s="7"/>
      <c r="N34" s="7"/>
      <c r="O34" s="7"/>
      <c r="P34" s="7"/>
      <c r="Q34" s="7"/>
      <c r="R34" s="7"/>
      <c r="S34" s="7"/>
      <c r="T34" s="1444"/>
      <c r="U34" s="1444"/>
      <c r="V34" s="1444"/>
      <c r="W34" s="1444"/>
      <c r="X34" s="1444"/>
      <c r="Y34" s="1444"/>
      <c r="Z34" s="1444"/>
      <c r="AA34" s="1444"/>
      <c r="AB34" s="1443"/>
      <c r="AC34" s="1442"/>
      <c r="AD34" s="1442"/>
      <c r="AE34" s="1443"/>
      <c r="AF34" s="325"/>
      <c r="AG34" s="325"/>
      <c r="AH34" s="325"/>
      <c r="AI34" s="325"/>
      <c r="AJ34" s="703"/>
      <c r="AK34" s="703"/>
      <c r="AL34" s="703"/>
      <c r="AM34" s="703"/>
      <c r="AN34" s="703"/>
      <c r="AO34" s="703"/>
      <c r="AP34" s="703"/>
      <c r="AQ34" s="703"/>
      <c r="AR34" s="703"/>
      <c r="AS34" s="703"/>
    </row>
    <row r="35" spans="1:45" s="278" customFormat="1" ht="18" customHeight="1">
      <c r="A35" s="305"/>
      <c r="B35" s="7"/>
      <c r="C35" s="9" t="s">
        <v>98</v>
      </c>
      <c r="D35" s="7"/>
      <c r="E35" s="7"/>
      <c r="F35" s="7"/>
      <c r="G35" s="7"/>
      <c r="H35" s="7"/>
      <c r="I35" s="7"/>
      <c r="J35" s="7"/>
      <c r="K35" s="7"/>
      <c r="L35" s="7"/>
      <c r="M35" s="7"/>
      <c r="N35" s="7"/>
      <c r="O35" s="7"/>
      <c r="P35" s="7"/>
      <c r="Q35" s="7"/>
      <c r="R35" s="7"/>
      <c r="S35" s="7"/>
      <c r="T35" s="1444"/>
      <c r="U35" s="703"/>
      <c r="V35" s="703"/>
      <c r="W35" s="703"/>
      <c r="X35" s="703"/>
      <c r="Y35" s="703"/>
      <c r="Z35" s="703"/>
      <c r="AA35" s="703"/>
      <c r="AB35" s="1443"/>
      <c r="AC35" s="1442"/>
      <c r="AD35" s="1442"/>
      <c r="AE35" s="1443"/>
      <c r="AF35" s="325"/>
      <c r="AG35" s="325"/>
      <c r="AH35" s="325"/>
      <c r="AI35" s="325"/>
      <c r="AJ35" s="703"/>
      <c r="AK35" s="703"/>
      <c r="AL35" s="703"/>
      <c r="AM35" s="703"/>
      <c r="AN35" s="703"/>
      <c r="AO35" s="703"/>
      <c r="AP35" s="703"/>
      <c r="AQ35" s="703"/>
      <c r="AR35" s="703"/>
      <c r="AS35" s="703"/>
    </row>
    <row r="36" spans="1:45" s="278" customFormat="1" ht="18" customHeight="1">
      <c r="A36" s="305"/>
      <c r="B36" s="7"/>
      <c r="C36" s="9"/>
      <c r="D36" s="7"/>
      <c r="E36" s="7"/>
      <c r="F36" s="7"/>
      <c r="G36" s="7"/>
      <c r="H36" s="7"/>
      <c r="I36" s="7"/>
      <c r="J36" s="7"/>
      <c r="K36" s="7"/>
      <c r="L36" s="7"/>
      <c r="M36" s="7"/>
      <c r="N36" s="7"/>
      <c r="O36" s="7"/>
      <c r="P36" s="7"/>
      <c r="Q36" s="7"/>
      <c r="R36" s="7"/>
      <c r="S36" s="7"/>
      <c r="T36" s="1444"/>
      <c r="U36" s="1444"/>
      <c r="V36" s="1444"/>
      <c r="W36" s="1444"/>
      <c r="X36" s="1444"/>
      <c r="Y36" s="1444"/>
      <c r="Z36" s="1444"/>
      <c r="AA36" s="1444"/>
      <c r="AB36" s="1443"/>
      <c r="AC36" s="1442"/>
      <c r="AD36" s="1442"/>
      <c r="AE36" s="1443"/>
      <c r="AF36" s="325"/>
      <c r="AG36" s="325"/>
      <c r="AH36" s="325"/>
      <c r="AI36" s="325"/>
      <c r="AJ36" s="703"/>
      <c r="AK36" s="703"/>
      <c r="AL36" s="703"/>
      <c r="AM36" s="703"/>
      <c r="AN36" s="703"/>
      <c r="AO36" s="703"/>
      <c r="AP36" s="703"/>
      <c r="AQ36" s="703"/>
      <c r="AR36" s="703"/>
      <c r="AS36" s="703"/>
    </row>
    <row r="37" spans="1:45" s="278" customFormat="1" ht="18" customHeight="1">
      <c r="A37" s="305"/>
      <c r="B37" s="7"/>
      <c r="C37" s="7"/>
      <c r="D37" s="1367"/>
      <c r="E37" s="1368" t="s">
        <v>28</v>
      </c>
      <c r="F37" s="2917" t="str">
        <f>D168</f>
        <v>CAROTTES RAPÉES</v>
      </c>
      <c r="G37" s="2918"/>
      <c r="H37" s="2918"/>
      <c r="I37" s="2918"/>
      <c r="J37" s="2918"/>
      <c r="K37" s="2918"/>
      <c r="L37" s="2918"/>
      <c r="M37" s="2919"/>
      <c r="N37" s="7"/>
      <c r="O37" s="7"/>
      <c r="P37" s="7"/>
      <c r="Q37" s="7"/>
      <c r="R37" s="7"/>
      <c r="S37" s="7"/>
      <c r="T37" s="1444"/>
      <c r="U37" s="1444"/>
      <c r="V37" s="703"/>
      <c r="W37" s="703"/>
      <c r="X37" s="703"/>
      <c r="Y37" s="703"/>
      <c r="Z37" s="1444"/>
      <c r="AA37" s="1444"/>
      <c r="AB37" s="1443"/>
      <c r="AC37" s="1442"/>
      <c r="AD37" s="1442"/>
      <c r="AE37" s="1443"/>
      <c r="AF37" s="325"/>
      <c r="AG37" s="325"/>
      <c r="AH37" s="325"/>
      <c r="AI37" s="325"/>
      <c r="AJ37" s="703"/>
      <c r="AK37" s="703"/>
      <c r="AL37" s="703"/>
      <c r="AM37" s="703"/>
      <c r="AN37" s="703"/>
      <c r="AO37" s="703"/>
      <c r="AP37" s="703"/>
      <c r="AQ37" s="703"/>
      <c r="AR37" s="703"/>
      <c r="AS37" s="703"/>
    </row>
    <row r="38" spans="1:45" s="278" customFormat="1" ht="18" customHeight="1">
      <c r="A38" s="305"/>
      <c r="B38" s="7"/>
      <c r="C38" s="9"/>
      <c r="D38" s="1369"/>
      <c r="E38" s="364" t="s">
        <v>29</v>
      </c>
      <c r="F38" s="365" t="s">
        <v>13</v>
      </c>
      <c r="G38" s="366" t="s">
        <v>12</v>
      </c>
      <c r="H38" s="367" t="s">
        <v>10</v>
      </c>
      <c r="I38" s="368" t="s">
        <v>9</v>
      </c>
      <c r="J38" s="369" t="s">
        <v>11</v>
      </c>
      <c r="K38" s="370" t="s">
        <v>16</v>
      </c>
      <c r="L38" s="325"/>
      <c r="M38" s="1370"/>
      <c r="N38" s="7"/>
      <c r="O38" s="7"/>
      <c r="P38" s="7"/>
      <c r="Q38" s="7"/>
      <c r="R38" s="7"/>
      <c r="S38" s="7"/>
      <c r="T38" s="1444"/>
      <c r="U38" s="1444"/>
      <c r="V38" s="703"/>
      <c r="W38" s="703"/>
      <c r="X38" s="703"/>
      <c r="Y38" s="703"/>
      <c r="Z38" s="1444"/>
      <c r="AA38" s="1444"/>
      <c r="AB38" s="1443"/>
      <c r="AC38" s="1442"/>
      <c r="AD38" s="1442"/>
      <c r="AE38" s="1443"/>
      <c r="AF38" s="325"/>
      <c r="AG38" s="325"/>
      <c r="AH38" s="325"/>
      <c r="AI38" s="325"/>
      <c r="AJ38" s="703"/>
      <c r="AK38" s="703"/>
      <c r="AL38" s="703"/>
      <c r="AM38" s="703"/>
      <c r="AN38" s="703"/>
      <c r="AO38" s="703"/>
      <c r="AP38" s="703"/>
      <c r="AQ38" s="703"/>
      <c r="AR38" s="703"/>
      <c r="AS38" s="703"/>
    </row>
    <row r="39" spans="1:45" s="278" customFormat="1" ht="18" customHeight="1">
      <c r="A39" s="305"/>
      <c r="B39" s="7"/>
      <c r="C39" s="9"/>
      <c r="D39" s="1369"/>
      <c r="E39" s="1109" t="s">
        <v>15</v>
      </c>
      <c r="F39" s="1112">
        <f t="shared" ref="F39:J39" si="4">C171</f>
        <v>0.06</v>
      </c>
      <c r="G39" s="1113">
        <f t="shared" si="4"/>
        <v>6.5000000000000002E-2</v>
      </c>
      <c r="H39" s="1114">
        <f t="shared" si="4"/>
        <v>7.0000000000000007E-2</v>
      </c>
      <c r="I39" s="1114">
        <f t="shared" si="4"/>
        <v>0.08</v>
      </c>
      <c r="J39" s="1115">
        <f t="shared" si="4"/>
        <v>0.09</v>
      </c>
      <c r="K39" s="1112"/>
      <c r="L39" s="325"/>
      <c r="M39" s="1370"/>
      <c r="N39" s="65" t="s">
        <v>1594</v>
      </c>
      <c r="O39" s="7"/>
      <c r="P39" s="7"/>
      <c r="Q39" s="7"/>
      <c r="R39" s="7"/>
      <c r="S39" s="7"/>
      <c r="T39" s="1444"/>
      <c r="U39" s="1444"/>
      <c r="V39" s="703"/>
      <c r="W39" s="703"/>
      <c r="X39" s="703"/>
      <c r="Y39" s="703"/>
      <c r="Z39" s="1444"/>
      <c r="AA39" s="1444"/>
      <c r="AB39" s="1443"/>
      <c r="AC39" s="1442"/>
      <c r="AD39" s="1442"/>
      <c r="AE39" s="1443"/>
      <c r="AF39" s="325"/>
      <c r="AG39" s="325"/>
      <c r="AH39" s="325"/>
      <c r="AI39" s="325"/>
      <c r="AJ39" s="703"/>
      <c r="AK39" s="703"/>
      <c r="AL39" s="703"/>
      <c r="AM39" s="703"/>
      <c r="AN39" s="703"/>
      <c r="AO39" s="703"/>
      <c r="AP39" s="703"/>
      <c r="AQ39" s="703"/>
      <c r="AR39" s="703"/>
      <c r="AS39" s="703"/>
    </row>
    <row r="40" spans="1:45" s="278" customFormat="1" ht="18" customHeight="1">
      <c r="A40" s="305"/>
      <c r="B40" s="7"/>
      <c r="C40" s="9"/>
      <c r="D40" s="1371"/>
      <c r="E40" s="1372" t="s">
        <v>31</v>
      </c>
      <c r="F40" s="1110">
        <f t="shared" ref="F40:M40" si="5">D190</f>
        <v>1.3333333333333333</v>
      </c>
      <c r="G40" s="1110">
        <f t="shared" si="5"/>
        <v>9.5833333333333321</v>
      </c>
      <c r="H40" s="1110">
        <f t="shared" si="5"/>
        <v>9</v>
      </c>
      <c r="I40" s="1110">
        <f t="shared" si="5"/>
        <v>28.666666666666668</v>
      </c>
      <c r="J40" s="1110">
        <f t="shared" si="5"/>
        <v>8</v>
      </c>
      <c r="K40" s="1111">
        <f t="shared" si="5"/>
        <v>5.25</v>
      </c>
      <c r="L40" s="1111">
        <f t="shared" si="5"/>
        <v>56.583333333333329</v>
      </c>
      <c r="M40" s="1373" t="str">
        <f t="shared" si="5"/>
        <v>contenants</v>
      </c>
      <c r="N40" s="65" t="s">
        <v>1594</v>
      </c>
      <c r="O40" s="7"/>
      <c r="P40" s="7"/>
      <c r="Q40" s="7"/>
      <c r="R40" s="7"/>
      <c r="S40" s="7"/>
      <c r="T40" s="1444"/>
      <c r="U40" s="1444"/>
      <c r="V40" s="703"/>
      <c r="W40" s="703"/>
      <c r="X40" s="703"/>
      <c r="Y40" s="703"/>
      <c r="Z40" s="1444"/>
      <c r="AA40" s="1444"/>
      <c r="AB40" s="1443"/>
      <c r="AC40" s="1442"/>
      <c r="AD40" s="1442"/>
      <c r="AE40" s="1443"/>
      <c r="AF40" s="325"/>
      <c r="AG40" s="325"/>
      <c r="AH40" s="325"/>
      <c r="AI40" s="325"/>
      <c r="AJ40" s="703"/>
      <c r="AK40" s="703"/>
      <c r="AL40" s="703"/>
      <c r="AM40" s="703"/>
      <c r="AN40" s="703"/>
      <c r="AO40" s="703"/>
      <c r="AP40" s="703"/>
      <c r="AQ40" s="703"/>
      <c r="AR40" s="703"/>
      <c r="AS40" s="703"/>
    </row>
    <row r="41" spans="1:45" s="278" customFormat="1" ht="18" customHeight="1">
      <c r="A41" s="305"/>
      <c r="B41" s="7"/>
      <c r="C41" s="9"/>
      <c r="D41" s="1374"/>
      <c r="E41" s="1375" t="s">
        <v>19</v>
      </c>
      <c r="F41" s="1376">
        <f t="shared" ref="F41:M41" si="6">D189</f>
        <v>0.48</v>
      </c>
      <c r="G41" s="1377">
        <f t="shared" si="6"/>
        <v>3.0550000000000002</v>
      </c>
      <c r="H41" s="1376">
        <f t="shared" si="6"/>
        <v>1.05</v>
      </c>
      <c r="I41" s="1376">
        <f t="shared" si="6"/>
        <v>4.96</v>
      </c>
      <c r="J41" s="1378">
        <f t="shared" si="6"/>
        <v>2.88</v>
      </c>
      <c r="K41" s="1378">
        <f t="shared" si="6"/>
        <v>1.365</v>
      </c>
      <c r="L41" s="1379">
        <f t="shared" si="6"/>
        <v>12.425000000000001</v>
      </c>
      <c r="M41" s="1380" t="str">
        <f t="shared" si="6"/>
        <v>Kg</v>
      </c>
      <c r="N41" s="65" t="s">
        <v>1594</v>
      </c>
      <c r="O41" s="7"/>
      <c r="P41" s="7"/>
      <c r="Q41" s="7"/>
      <c r="R41" s="7"/>
      <c r="S41" s="7"/>
      <c r="T41" s="1444"/>
      <c r="U41" s="1444"/>
      <c r="V41" s="703"/>
      <c r="W41" s="703"/>
      <c r="X41" s="703"/>
      <c r="Y41" s="703"/>
      <c r="Z41" s="703"/>
      <c r="AA41" s="703"/>
      <c r="AB41" s="1443"/>
      <c r="AC41" s="1442"/>
      <c r="AD41" s="1442"/>
      <c r="AE41" s="1443"/>
      <c r="AF41" s="325"/>
      <c r="AG41" s="325"/>
      <c r="AH41" s="325"/>
      <c r="AI41" s="325"/>
      <c r="AJ41" s="703"/>
      <c r="AK41" s="703"/>
      <c r="AL41" s="703"/>
      <c r="AM41" s="703"/>
      <c r="AN41" s="703"/>
      <c r="AO41" s="703"/>
      <c r="AP41" s="703"/>
      <c r="AQ41" s="703"/>
      <c r="AR41" s="703"/>
      <c r="AS41" s="703"/>
    </row>
    <row r="42" spans="1:45" s="278" customFormat="1" ht="18" customHeight="1">
      <c r="A42" s="305"/>
      <c r="B42" s="7"/>
      <c r="C42" s="9"/>
      <c r="D42" s="7"/>
      <c r="E42" s="7"/>
      <c r="F42" s="7"/>
      <c r="G42" s="7"/>
      <c r="H42" s="7"/>
      <c r="I42" s="7"/>
      <c r="J42" s="7"/>
      <c r="K42" s="7"/>
      <c r="L42" s="7"/>
      <c r="M42" s="7"/>
      <c r="N42" s="7"/>
      <c r="O42" s="7"/>
      <c r="P42" s="7"/>
      <c r="Q42" s="7"/>
      <c r="R42" s="7"/>
      <c r="S42" s="7"/>
      <c r="T42" s="1444"/>
      <c r="U42" s="1444"/>
      <c r="V42" s="703"/>
      <c r="W42" s="703"/>
      <c r="X42" s="703"/>
      <c r="Y42" s="703"/>
      <c r="Z42" s="703"/>
      <c r="AA42" s="703"/>
      <c r="AB42" s="1443"/>
      <c r="AC42" s="1442"/>
      <c r="AD42" s="1442"/>
      <c r="AE42" s="1443"/>
      <c r="AF42" s="325"/>
      <c r="AG42" s="325"/>
      <c r="AH42" s="325"/>
      <c r="AI42" s="325"/>
      <c r="AJ42" s="703"/>
      <c r="AK42" s="703"/>
      <c r="AL42" s="703"/>
      <c r="AM42" s="703"/>
      <c r="AN42" s="703"/>
      <c r="AO42" s="703"/>
      <c r="AP42" s="703"/>
      <c r="AQ42" s="703"/>
      <c r="AR42" s="703"/>
      <c r="AS42" s="703"/>
    </row>
    <row r="43" spans="1:45" s="278" customFormat="1" ht="18" customHeight="1">
      <c r="A43" s="305"/>
      <c r="B43" s="7"/>
      <c r="C43" s="9" t="s">
        <v>101</v>
      </c>
      <c r="D43" s="7"/>
      <c r="E43" s="7"/>
      <c r="F43" s="7"/>
      <c r="G43" s="7"/>
      <c r="H43" s="7"/>
      <c r="I43" s="7"/>
      <c r="J43" s="7"/>
      <c r="K43" s="7"/>
      <c r="L43" s="7"/>
      <c r="M43" s="7"/>
      <c r="N43" s="7"/>
      <c r="O43" s="7"/>
      <c r="P43" s="7"/>
      <c r="Q43" s="7"/>
      <c r="R43" s="7"/>
      <c r="S43" s="7"/>
      <c r="T43" s="1444"/>
      <c r="U43" s="1444"/>
      <c r="V43" s="703"/>
      <c r="W43" s="703"/>
      <c r="X43" s="703"/>
      <c r="Y43" s="703"/>
      <c r="Z43" s="703"/>
      <c r="AA43" s="703"/>
      <c r="AB43" s="1443"/>
      <c r="AC43" s="1442"/>
      <c r="AD43" s="1442"/>
      <c r="AE43" s="1443"/>
      <c r="AF43" s="325"/>
      <c r="AG43" s="325"/>
      <c r="AH43" s="325"/>
      <c r="AI43" s="325"/>
      <c r="AJ43" s="703"/>
      <c r="AK43" s="703"/>
      <c r="AL43" s="703"/>
      <c r="AM43" s="703"/>
      <c r="AN43" s="703"/>
      <c r="AO43" s="703"/>
      <c r="AP43" s="703"/>
      <c r="AQ43" s="703"/>
      <c r="AR43" s="703"/>
      <c r="AS43" s="703"/>
    </row>
    <row r="44" spans="1:45" s="278" customFormat="1" ht="18" customHeight="1">
      <c r="A44" s="305"/>
      <c r="B44" s="7"/>
      <c r="C44" s="9"/>
      <c r="D44" s="7"/>
      <c r="E44" s="7"/>
      <c r="F44" s="7"/>
      <c r="G44" s="7"/>
      <c r="H44" s="7"/>
      <c r="I44" s="7"/>
      <c r="J44" s="7"/>
      <c r="K44" s="7"/>
      <c r="L44" s="7"/>
      <c r="M44" s="7"/>
      <c r="N44" s="7"/>
      <c r="O44" s="7"/>
      <c r="P44" s="7"/>
      <c r="Q44" s="7"/>
      <c r="R44" s="7"/>
      <c r="S44" s="7"/>
      <c r="T44" s="1444"/>
      <c r="U44" s="1444"/>
      <c r="V44" s="703"/>
      <c r="W44" s="703"/>
      <c r="X44" s="703"/>
      <c r="Y44" s="703"/>
      <c r="Z44" s="703"/>
      <c r="AA44" s="703"/>
      <c r="AB44" s="1443"/>
      <c r="AC44" s="1442"/>
      <c r="AD44" s="1442"/>
      <c r="AE44" s="1443"/>
      <c r="AF44" s="325"/>
      <c r="AG44" s="325"/>
      <c r="AH44" s="325"/>
      <c r="AI44" s="325"/>
      <c r="AJ44" s="703"/>
      <c r="AK44" s="703"/>
      <c r="AL44" s="703"/>
      <c r="AM44" s="703"/>
      <c r="AN44" s="703"/>
      <c r="AO44" s="703"/>
      <c r="AP44" s="703"/>
      <c r="AQ44" s="703"/>
      <c r="AR44" s="703"/>
      <c r="AS44" s="703"/>
    </row>
    <row r="45" spans="1:45" s="278" customFormat="1" ht="18" customHeight="1">
      <c r="A45" s="305"/>
      <c r="B45" s="1381"/>
      <c r="C45" s="1382"/>
      <c r="D45" s="1382"/>
      <c r="E45" s="1383" t="s">
        <v>40</v>
      </c>
      <c r="F45" s="2920">
        <v>104</v>
      </c>
      <c r="G45" s="2921"/>
      <c r="H45" s="2922" t="s">
        <v>49</v>
      </c>
      <c r="I45" s="2922"/>
      <c r="J45" s="2922"/>
      <c r="K45" s="2923"/>
      <c r="L45" s="7"/>
      <c r="M45" s="7"/>
      <c r="N45" s="7"/>
      <c r="O45" s="7"/>
      <c r="P45" s="7"/>
      <c r="Q45" s="7"/>
      <c r="R45" s="7"/>
      <c r="S45" s="7"/>
      <c r="T45" s="1444"/>
      <c r="U45" s="703"/>
      <c r="V45" s="703"/>
      <c r="W45" s="703"/>
      <c r="X45" s="703"/>
      <c r="Y45" s="703"/>
      <c r="Z45" s="703"/>
      <c r="AA45" s="703"/>
      <c r="AB45" s="1443"/>
      <c r="AC45" s="1442"/>
      <c r="AD45" s="1442"/>
      <c r="AE45" s="1443"/>
      <c r="AF45" s="325"/>
      <c r="AG45" s="325"/>
      <c r="AH45" s="325"/>
      <c r="AI45" s="325"/>
      <c r="AJ45" s="703"/>
      <c r="AK45" s="703"/>
      <c r="AL45" s="703"/>
      <c r="AM45" s="703"/>
      <c r="AN45" s="703"/>
      <c r="AO45" s="703"/>
      <c r="AP45" s="703"/>
      <c r="AQ45" s="703"/>
      <c r="AR45" s="703"/>
      <c r="AS45" s="703"/>
    </row>
    <row r="46" spans="1:45" s="278" customFormat="1" ht="18" customHeight="1">
      <c r="A46" s="305"/>
      <c r="B46" s="1384"/>
      <c r="C46" s="36"/>
      <c r="D46" s="36"/>
      <c r="E46" s="1102" t="s">
        <v>43</v>
      </c>
      <c r="F46" s="2924" t="s">
        <v>22</v>
      </c>
      <c r="G46" s="2925"/>
      <c r="H46" s="2925"/>
      <c r="I46" s="2925"/>
      <c r="J46" s="2925"/>
      <c r="K46" s="2926"/>
      <c r="L46" s="7"/>
      <c r="M46" s="7"/>
      <c r="N46" s="7"/>
      <c r="O46" s="7"/>
      <c r="P46" s="7"/>
      <c r="Q46" s="7"/>
      <c r="R46" s="7"/>
      <c r="S46" s="7"/>
      <c r="T46" s="1444"/>
      <c r="U46" s="703"/>
      <c r="V46" s="703"/>
      <c r="W46" s="703"/>
      <c r="X46" s="703"/>
      <c r="Y46" s="703"/>
      <c r="Z46" s="703"/>
      <c r="AA46" s="703"/>
      <c r="AB46" s="1443"/>
      <c r="AC46" s="1442"/>
      <c r="AD46" s="1442"/>
      <c r="AE46" s="1443"/>
      <c r="AF46" s="325"/>
      <c r="AG46" s="325"/>
      <c r="AH46" s="325"/>
      <c r="AI46" s="325"/>
      <c r="AJ46" s="703"/>
      <c r="AK46" s="703"/>
      <c r="AL46" s="703"/>
      <c r="AM46" s="703"/>
      <c r="AN46" s="703"/>
      <c r="AO46" s="703"/>
      <c r="AP46" s="703"/>
      <c r="AQ46" s="703"/>
      <c r="AR46" s="703"/>
      <c r="AS46" s="703"/>
    </row>
    <row r="47" spans="1:45" s="278" customFormat="1" ht="18" customHeight="1">
      <c r="A47" s="305"/>
      <c r="B47" s="1384"/>
      <c r="C47" s="36"/>
      <c r="D47" s="36"/>
      <c r="E47" s="1102" t="s">
        <v>39</v>
      </c>
      <c r="F47" s="2927" t="s">
        <v>11</v>
      </c>
      <c r="G47" s="2928"/>
      <c r="H47" s="2929" t="s">
        <v>10</v>
      </c>
      <c r="I47" s="2930"/>
      <c r="J47" s="2931" t="s">
        <v>9</v>
      </c>
      <c r="K47" s="2932"/>
      <c r="L47" s="7"/>
      <c r="M47" s="7"/>
      <c r="N47" s="7"/>
      <c r="O47" s="7"/>
      <c r="P47" s="7"/>
      <c r="Q47" s="7"/>
      <c r="R47" s="7"/>
      <c r="S47" s="7"/>
      <c r="T47" s="1444"/>
      <c r="U47" s="703"/>
      <c r="V47" s="703"/>
      <c r="W47" s="703"/>
      <c r="X47" s="703"/>
      <c r="Y47" s="703"/>
      <c r="Z47" s="703"/>
      <c r="AA47" s="703"/>
      <c r="AB47" s="1443"/>
      <c r="AC47" s="1442"/>
      <c r="AD47" s="1442"/>
      <c r="AE47" s="1443"/>
      <c r="AF47" s="325"/>
      <c r="AG47" s="325"/>
      <c r="AH47" s="325"/>
      <c r="AI47" s="325"/>
      <c r="AJ47" s="703"/>
      <c r="AK47" s="703"/>
      <c r="AL47" s="703"/>
      <c r="AM47" s="703"/>
      <c r="AN47" s="703"/>
      <c r="AO47" s="703"/>
      <c r="AP47" s="703"/>
      <c r="AQ47" s="703"/>
      <c r="AR47" s="703"/>
      <c r="AS47" s="703"/>
    </row>
    <row r="48" spans="1:45" s="278" customFormat="1" ht="18" customHeight="1">
      <c r="A48" s="305"/>
      <c r="B48" s="1385"/>
      <c r="C48" s="39"/>
      <c r="D48" s="39"/>
      <c r="E48" s="1106" t="s">
        <v>15</v>
      </c>
      <c r="F48" s="2933">
        <v>0.09</v>
      </c>
      <c r="G48" s="2934"/>
      <c r="H48" s="2935">
        <v>7.0000000000000007E-2</v>
      </c>
      <c r="I48" s="2934"/>
      <c r="J48" s="2935">
        <v>0.08</v>
      </c>
      <c r="K48" s="2936"/>
      <c r="L48" s="1155" t="s">
        <v>1595</v>
      </c>
      <c r="M48" s="1150"/>
      <c r="N48" s="1150"/>
      <c r="O48" s="1150"/>
      <c r="P48" s="7"/>
      <c r="Q48" s="7"/>
      <c r="R48" s="7"/>
      <c r="S48" s="7"/>
      <c r="T48" s="1444"/>
      <c r="U48" s="703"/>
      <c r="V48" s="703"/>
      <c r="W48" s="703"/>
      <c r="X48" s="703"/>
      <c r="Y48" s="703"/>
      <c r="Z48" s="703"/>
      <c r="AA48" s="703"/>
      <c r="AB48" s="1443"/>
      <c r="AC48" s="1442"/>
      <c r="AD48" s="1442"/>
      <c r="AE48" s="1443"/>
      <c r="AF48" s="325"/>
      <c r="AG48" s="325"/>
      <c r="AH48" s="325"/>
      <c r="AI48" s="325"/>
      <c r="AJ48" s="703"/>
      <c r="AK48" s="703"/>
      <c r="AL48" s="703"/>
      <c r="AM48" s="703"/>
      <c r="AN48" s="703"/>
      <c r="AO48" s="703"/>
      <c r="AP48" s="703"/>
      <c r="AQ48" s="703"/>
      <c r="AR48" s="703"/>
      <c r="AS48" s="703"/>
    </row>
    <row r="49" spans="1:45" s="278" customFormat="1" ht="18" customHeight="1">
      <c r="A49" s="305"/>
      <c r="B49" s="61"/>
      <c r="C49" s="40"/>
      <c r="D49" s="40"/>
      <c r="E49" s="1107" t="s">
        <v>32</v>
      </c>
      <c r="F49" s="2937">
        <v>21</v>
      </c>
      <c r="G49" s="2938"/>
      <c r="H49" s="2939">
        <v>3</v>
      </c>
      <c r="I49" s="2938"/>
      <c r="J49" s="2939">
        <v>0</v>
      </c>
      <c r="K49" s="2940"/>
      <c r="L49" s="1155" t="s">
        <v>1596</v>
      </c>
      <c r="M49" s="1150"/>
      <c r="N49" s="1150"/>
      <c r="O49" s="1150"/>
      <c r="P49" s="7"/>
      <c r="Q49" s="7"/>
      <c r="R49" s="7"/>
      <c r="S49" s="7"/>
      <c r="T49" s="1444"/>
      <c r="U49" s="703"/>
      <c r="V49" s="703"/>
      <c r="W49" s="703"/>
      <c r="X49" s="703"/>
      <c r="Y49" s="703"/>
      <c r="Z49" s="703"/>
      <c r="AA49" s="703"/>
      <c r="AB49" s="1443"/>
      <c r="AC49" s="1442"/>
      <c r="AD49" s="1442"/>
      <c r="AE49" s="1443"/>
      <c r="AF49" s="325"/>
      <c r="AG49" s="325"/>
      <c r="AH49" s="325"/>
      <c r="AI49" s="325"/>
      <c r="AJ49" s="703"/>
      <c r="AK49" s="703"/>
      <c r="AL49" s="703"/>
      <c r="AM49" s="703"/>
      <c r="AN49" s="703"/>
      <c r="AO49" s="703"/>
      <c r="AP49" s="703"/>
      <c r="AQ49" s="703"/>
      <c r="AR49" s="703"/>
      <c r="AS49" s="703"/>
    </row>
    <row r="50" spans="1:45" s="278" customFormat="1" ht="18" customHeight="1">
      <c r="A50" s="305"/>
      <c r="B50" s="62"/>
      <c r="C50" s="41"/>
      <c r="D50" s="41"/>
      <c r="E50" s="1103" t="s">
        <v>19</v>
      </c>
      <c r="F50" s="2941">
        <f>F48*F49</f>
        <v>1.89</v>
      </c>
      <c r="G50" s="2942"/>
      <c r="H50" s="2943">
        <f>H48*H49</f>
        <v>0.21000000000000002</v>
      </c>
      <c r="I50" s="2942"/>
      <c r="J50" s="2943">
        <f>J48*J49</f>
        <v>0</v>
      </c>
      <c r="K50" s="2944"/>
      <c r="L50" s="65" t="s">
        <v>1594</v>
      </c>
      <c r="M50" s="7"/>
      <c r="N50" s="7"/>
      <c r="O50" s="7"/>
      <c r="P50" s="7"/>
      <c r="Q50" s="7"/>
      <c r="R50" s="7"/>
      <c r="S50" s="7"/>
      <c r="T50" s="1444"/>
      <c r="U50" s="703"/>
      <c r="V50" s="703"/>
      <c r="W50" s="703"/>
      <c r="X50" s="703"/>
      <c r="Y50" s="703"/>
      <c r="Z50" s="703"/>
      <c r="AA50" s="703"/>
      <c r="AB50" s="1443"/>
      <c r="AC50" s="1442"/>
      <c r="AD50" s="1442"/>
      <c r="AE50" s="1443"/>
      <c r="AF50" s="325"/>
      <c r="AG50" s="325"/>
      <c r="AH50" s="325"/>
      <c r="AI50" s="325"/>
      <c r="AJ50" s="703"/>
      <c r="AK50" s="703"/>
      <c r="AL50" s="703"/>
      <c r="AM50" s="703"/>
      <c r="AN50" s="703"/>
      <c r="AO50" s="703"/>
      <c r="AP50" s="703"/>
      <c r="AQ50" s="703"/>
      <c r="AR50" s="703"/>
      <c r="AS50" s="703"/>
    </row>
    <row r="51" spans="1:45" s="278" customFormat="1" ht="18" customHeight="1">
      <c r="A51" s="305"/>
      <c r="B51" s="1385"/>
      <c r="C51" s="39"/>
      <c r="D51" s="39"/>
      <c r="E51" s="1106" t="s">
        <v>33</v>
      </c>
      <c r="F51" s="2937">
        <v>32</v>
      </c>
      <c r="G51" s="2938"/>
      <c r="H51" s="2939">
        <v>5</v>
      </c>
      <c r="I51" s="2938"/>
      <c r="J51" s="2939">
        <v>2</v>
      </c>
      <c r="K51" s="2940"/>
      <c r="L51" s="1155" t="s">
        <v>1597</v>
      </c>
      <c r="M51" s="1150"/>
      <c r="N51" s="1150"/>
      <c r="O51" s="1150"/>
      <c r="P51" s="7"/>
      <c r="Q51" s="7"/>
      <c r="R51" s="7"/>
      <c r="S51" s="7"/>
      <c r="T51" s="1444"/>
      <c r="U51" s="703"/>
      <c r="V51" s="703"/>
      <c r="W51" s="703"/>
      <c r="X51" s="703"/>
      <c r="Y51" s="703"/>
      <c r="Z51" s="703"/>
      <c r="AA51" s="703"/>
      <c r="AB51" s="1443"/>
      <c r="AC51" s="1442"/>
      <c r="AD51" s="1442"/>
      <c r="AE51" s="1443"/>
      <c r="AF51" s="325"/>
      <c r="AG51" s="325"/>
      <c r="AH51" s="325"/>
      <c r="AI51" s="325"/>
      <c r="AJ51" s="703"/>
      <c r="AK51" s="703"/>
      <c r="AL51" s="703"/>
      <c r="AM51" s="703"/>
      <c r="AN51" s="703"/>
      <c r="AO51" s="703"/>
      <c r="AP51" s="703"/>
      <c r="AQ51" s="703"/>
      <c r="AR51" s="703"/>
      <c r="AS51" s="703"/>
    </row>
    <row r="52" spans="1:45" s="278" customFormat="1" ht="18" customHeight="1">
      <c r="A52" s="305"/>
      <c r="B52" s="1384"/>
      <c r="C52" s="36"/>
      <c r="D52" s="36"/>
      <c r="E52" s="1102" t="s">
        <v>118</v>
      </c>
      <c r="F52" s="2945">
        <f>F48*F51</f>
        <v>2.88</v>
      </c>
      <c r="G52" s="2946"/>
      <c r="H52" s="2947">
        <f>H48*H51</f>
        <v>0.35000000000000003</v>
      </c>
      <c r="I52" s="2946"/>
      <c r="J52" s="2947">
        <f>J48*J51</f>
        <v>0.16</v>
      </c>
      <c r="K52" s="2948"/>
      <c r="L52" s="65" t="s">
        <v>1594</v>
      </c>
      <c r="M52" s="7"/>
      <c r="N52" s="7"/>
      <c r="O52" s="7"/>
      <c r="P52" s="7"/>
      <c r="Q52" s="7"/>
      <c r="R52" s="7"/>
      <c r="S52" s="7"/>
      <c r="T52" s="1444"/>
      <c r="U52" s="703"/>
      <c r="V52" s="703"/>
      <c r="W52" s="703"/>
      <c r="X52" s="703"/>
      <c r="Y52" s="703"/>
      <c r="Z52" s="703"/>
      <c r="AA52" s="703"/>
      <c r="AB52" s="1443"/>
      <c r="AC52" s="1442"/>
      <c r="AD52" s="1442"/>
      <c r="AE52" s="1443"/>
      <c r="AF52" s="325"/>
      <c r="AG52" s="325"/>
      <c r="AH52" s="325"/>
      <c r="AI52" s="325"/>
      <c r="AJ52" s="703"/>
      <c r="AK52" s="703"/>
      <c r="AL52" s="703"/>
      <c r="AM52" s="703"/>
      <c r="AN52" s="703"/>
      <c r="AO52" s="703"/>
      <c r="AP52" s="703"/>
      <c r="AQ52" s="703"/>
      <c r="AR52" s="703"/>
      <c r="AS52" s="703"/>
    </row>
    <row r="53" spans="1:45" s="278" customFormat="1" ht="18" customHeight="1">
      <c r="A53" s="305"/>
      <c r="B53" s="1384"/>
      <c r="C53" s="36"/>
      <c r="D53" s="36"/>
      <c r="E53" s="1102" t="s">
        <v>122</v>
      </c>
      <c r="F53" s="2949">
        <f>F51/F57</f>
        <v>6.4</v>
      </c>
      <c r="G53" s="2950"/>
      <c r="H53" s="2951">
        <f>H51/H57</f>
        <v>2.5</v>
      </c>
      <c r="I53" s="2950"/>
      <c r="J53" s="2951">
        <f>J51/J57</f>
        <v>0.66666666666666663</v>
      </c>
      <c r="K53" s="2952"/>
      <c r="L53" s="65" t="s">
        <v>1594</v>
      </c>
      <c r="M53" s="7"/>
      <c r="N53" s="7"/>
      <c r="O53" s="7"/>
      <c r="P53" s="7"/>
      <c r="Q53" s="7"/>
      <c r="R53" s="7"/>
      <c r="S53" s="7"/>
      <c r="T53" s="1444"/>
      <c r="U53" s="703"/>
      <c r="V53" s="703"/>
      <c r="W53" s="703"/>
      <c r="X53" s="703"/>
      <c r="Y53" s="703"/>
      <c r="Z53" s="703"/>
      <c r="AA53" s="703"/>
      <c r="AB53" s="1443"/>
      <c r="AC53" s="1442"/>
      <c r="AD53" s="1442"/>
      <c r="AE53" s="1443"/>
      <c r="AF53" s="325"/>
      <c r="AG53" s="325"/>
      <c r="AH53" s="325"/>
      <c r="AI53" s="325"/>
      <c r="AJ53" s="703"/>
      <c r="AK53" s="703"/>
      <c r="AL53" s="703"/>
      <c r="AM53" s="703"/>
      <c r="AN53" s="703"/>
      <c r="AO53" s="703"/>
      <c r="AP53" s="703"/>
      <c r="AQ53" s="703"/>
      <c r="AR53" s="703"/>
      <c r="AS53" s="703"/>
    </row>
    <row r="54" spans="1:45" s="278" customFormat="1" ht="18" customHeight="1">
      <c r="A54" s="305"/>
      <c r="B54" s="1384"/>
      <c r="C54" s="36"/>
      <c r="D54" s="36"/>
      <c r="E54" s="1102" t="s">
        <v>169</v>
      </c>
      <c r="F54" s="2953">
        <f>(F48*F57)*F56</f>
        <v>2.6999999999999997</v>
      </c>
      <c r="G54" s="2954"/>
      <c r="H54" s="2955">
        <f>(H48*H57)*H56</f>
        <v>0.28000000000000003</v>
      </c>
      <c r="I54" s="2954"/>
      <c r="J54" s="2955">
        <f>(J48*J57)*J56</f>
        <v>0</v>
      </c>
      <c r="K54" s="2956"/>
      <c r="L54" s="65" t="s">
        <v>1594</v>
      </c>
      <c r="M54" s="7"/>
      <c r="N54" s="7"/>
      <c r="O54" s="7"/>
      <c r="P54" s="7"/>
      <c r="Q54" s="7"/>
      <c r="R54" s="7"/>
      <c r="S54" s="7"/>
      <c r="T54" s="1444"/>
      <c r="U54" s="703"/>
      <c r="V54" s="703"/>
      <c r="W54" s="703"/>
      <c r="X54" s="703"/>
      <c r="Y54" s="703"/>
      <c r="Z54" s="703"/>
      <c r="AA54" s="703"/>
      <c r="AB54" s="1443"/>
      <c r="AC54" s="1442"/>
      <c r="AD54" s="1442"/>
      <c r="AE54" s="1443"/>
      <c r="AF54" s="325"/>
      <c r="AG54" s="325"/>
      <c r="AH54" s="325"/>
      <c r="AI54" s="325"/>
      <c r="AJ54" s="703"/>
      <c r="AK54" s="703"/>
      <c r="AL54" s="703"/>
      <c r="AM54" s="703"/>
      <c r="AN54" s="703"/>
      <c r="AO54" s="703"/>
      <c r="AP54" s="703"/>
      <c r="AQ54" s="703"/>
      <c r="AR54" s="703"/>
      <c r="AS54" s="703"/>
    </row>
    <row r="55" spans="1:45" s="278" customFormat="1" ht="18" customHeight="1">
      <c r="A55" s="305"/>
      <c r="B55" s="1384"/>
      <c r="C55" s="36"/>
      <c r="D55" s="36"/>
      <c r="E55" s="1102" t="s">
        <v>170</v>
      </c>
      <c r="F55" s="2957">
        <f>F56*F57</f>
        <v>30</v>
      </c>
      <c r="G55" s="2958"/>
      <c r="H55" s="2959">
        <f>H56*H57</f>
        <v>4</v>
      </c>
      <c r="I55" s="2958"/>
      <c r="J55" s="2959">
        <f>J56*J57</f>
        <v>0</v>
      </c>
      <c r="K55" s="2960"/>
      <c r="L55" s="65" t="s">
        <v>1594</v>
      </c>
      <c r="M55" s="7"/>
      <c r="N55" s="7"/>
      <c r="O55" s="7"/>
      <c r="P55" s="7"/>
      <c r="Q55" s="7"/>
      <c r="R55" s="7"/>
      <c r="S55" s="7"/>
      <c r="T55" s="1444"/>
      <c r="U55" s="703"/>
      <c r="V55" s="703"/>
      <c r="W55" s="703"/>
      <c r="X55" s="703"/>
      <c r="Y55" s="703"/>
      <c r="Z55" s="703"/>
      <c r="AA55" s="703"/>
      <c r="AB55" s="1443"/>
      <c r="AC55" s="1442"/>
      <c r="AD55" s="1442"/>
      <c r="AE55" s="1443"/>
      <c r="AF55" s="325"/>
      <c r="AG55" s="325"/>
      <c r="AH55" s="325"/>
      <c r="AI55" s="325"/>
      <c r="AJ55" s="703"/>
      <c r="AK55" s="703"/>
      <c r="AL55" s="703"/>
      <c r="AM55" s="703"/>
      <c r="AN55" s="703"/>
      <c r="AO55" s="703"/>
      <c r="AP55" s="703"/>
      <c r="AQ55" s="703"/>
      <c r="AR55" s="703"/>
      <c r="AS55" s="703"/>
    </row>
    <row r="56" spans="1:45" s="278" customFormat="1" ht="18" customHeight="1">
      <c r="A56" s="305"/>
      <c r="B56" s="1386"/>
      <c r="C56" s="37"/>
      <c r="D56" s="37"/>
      <c r="E56" s="1104" t="s">
        <v>171</v>
      </c>
      <c r="F56" s="2961">
        <f>INT(F53)</f>
        <v>6</v>
      </c>
      <c r="G56" s="2962"/>
      <c r="H56" s="2963">
        <f>INT(H53)</f>
        <v>2</v>
      </c>
      <c r="I56" s="2962"/>
      <c r="J56" s="2963">
        <f>INT(J53)</f>
        <v>0</v>
      </c>
      <c r="K56" s="2964"/>
      <c r="L56" s="65" t="s">
        <v>1594</v>
      </c>
      <c r="M56" s="7"/>
      <c r="N56" s="7"/>
      <c r="O56" s="7"/>
      <c r="P56" s="7"/>
      <c r="Q56" s="7"/>
      <c r="R56" s="7"/>
      <c r="S56" s="7"/>
      <c r="T56" s="1444"/>
      <c r="U56" s="703"/>
      <c r="V56" s="703"/>
      <c r="W56" s="703"/>
      <c r="X56" s="703"/>
      <c r="Y56" s="703"/>
      <c r="Z56" s="703"/>
      <c r="AA56" s="703"/>
      <c r="AB56" s="1443"/>
      <c r="AC56" s="1442"/>
      <c r="AD56" s="1442"/>
      <c r="AE56" s="1443"/>
      <c r="AF56" s="325"/>
      <c r="AG56" s="325"/>
      <c r="AH56" s="325"/>
      <c r="AI56" s="325"/>
      <c r="AJ56" s="703"/>
      <c r="AK56" s="703"/>
      <c r="AL56" s="703"/>
      <c r="AM56" s="703"/>
      <c r="AN56" s="703"/>
      <c r="AO56" s="703"/>
      <c r="AP56" s="703"/>
      <c r="AQ56" s="703"/>
      <c r="AR56" s="703"/>
      <c r="AS56" s="703"/>
    </row>
    <row r="57" spans="1:45" s="278" customFormat="1" ht="18" customHeight="1">
      <c r="A57" s="305"/>
      <c r="B57" s="1384"/>
      <c r="C57" s="36"/>
      <c r="D57" s="36"/>
      <c r="E57" s="1108" t="s">
        <v>121</v>
      </c>
      <c r="F57" s="2965">
        <v>5</v>
      </c>
      <c r="G57" s="2966"/>
      <c r="H57" s="2967">
        <v>2</v>
      </c>
      <c r="I57" s="2966"/>
      <c r="J57" s="2967">
        <v>3</v>
      </c>
      <c r="K57" s="2968"/>
      <c r="L57" s="1155" t="s">
        <v>1598</v>
      </c>
      <c r="M57" s="1150"/>
      <c r="N57" s="1150"/>
      <c r="O57" s="1150"/>
      <c r="P57" s="7"/>
      <c r="Q57" s="7"/>
      <c r="R57" s="7"/>
      <c r="S57" s="7"/>
      <c r="T57" s="1444"/>
      <c r="U57" s="703"/>
      <c r="V57" s="703"/>
      <c r="W57" s="703"/>
      <c r="X57" s="703"/>
      <c r="Y57" s="703"/>
      <c r="Z57" s="703"/>
      <c r="AA57" s="703"/>
      <c r="AB57" s="1443"/>
      <c r="AC57" s="1442"/>
      <c r="AD57" s="1442"/>
      <c r="AE57" s="1443"/>
      <c r="AF57" s="325"/>
      <c r="AG57" s="325"/>
      <c r="AH57" s="325"/>
      <c r="AI57" s="325"/>
      <c r="AJ57" s="703"/>
      <c r="AK57" s="703"/>
      <c r="AL57" s="703"/>
      <c r="AM57" s="703"/>
      <c r="AN57" s="703"/>
      <c r="AO57" s="703"/>
      <c r="AP57" s="703"/>
      <c r="AQ57" s="703"/>
      <c r="AR57" s="703"/>
      <c r="AS57" s="703"/>
    </row>
    <row r="58" spans="1:45" s="278" customFormat="1" ht="18" customHeight="1">
      <c r="A58" s="305"/>
      <c r="B58" s="1384"/>
      <c r="C58" s="36"/>
      <c r="D58" s="36"/>
      <c r="E58" s="1102" t="s">
        <v>116</v>
      </c>
      <c r="F58" s="2969">
        <f>IF(F48*F57&gt;F52,0,F48*F57)</f>
        <v>0.44999999999999996</v>
      </c>
      <c r="G58" s="2970"/>
      <c r="H58" s="2971">
        <f>IF(H48*H57&gt;H52,0,H48*H57)</f>
        <v>0.14000000000000001</v>
      </c>
      <c r="I58" s="2970"/>
      <c r="J58" s="2971">
        <f>IF(J48*J57&gt;J52,0,J48*J57)</f>
        <v>0</v>
      </c>
      <c r="K58" s="2972"/>
      <c r="L58" s="65" t="s">
        <v>1594</v>
      </c>
      <c r="M58" s="7"/>
      <c r="N58" s="7"/>
      <c r="O58" s="7"/>
      <c r="P58" s="7"/>
      <c r="Q58" s="7"/>
      <c r="R58" s="7"/>
      <c r="S58" s="7"/>
      <c r="T58" s="1444"/>
      <c r="U58" s="703"/>
      <c r="V58" s="703"/>
      <c r="W58" s="703"/>
      <c r="X58" s="703"/>
      <c r="Y58" s="703"/>
      <c r="Z58" s="703"/>
      <c r="AA58" s="703"/>
      <c r="AB58" s="1443"/>
      <c r="AC58" s="1442"/>
      <c r="AD58" s="1442"/>
      <c r="AE58" s="1443"/>
      <c r="AF58" s="325"/>
      <c r="AG58" s="325"/>
      <c r="AH58" s="325"/>
      <c r="AI58" s="325"/>
      <c r="AJ58" s="703"/>
      <c r="AK58" s="703"/>
      <c r="AL58" s="703"/>
      <c r="AM58" s="703"/>
      <c r="AN58" s="703"/>
      <c r="AO58" s="703"/>
      <c r="AP58" s="703"/>
      <c r="AQ58" s="703"/>
      <c r="AR58" s="703"/>
      <c r="AS58" s="703"/>
    </row>
    <row r="59" spans="1:45" s="278" customFormat="1" ht="18" customHeight="1">
      <c r="A59" s="305"/>
      <c r="B59" s="1387"/>
      <c r="C59" s="38"/>
      <c r="D59" s="38"/>
      <c r="E59" s="1105" t="s">
        <v>125</v>
      </c>
      <c r="F59" s="2961">
        <f>ROUNDUP(F53-F56,0)</f>
        <v>1</v>
      </c>
      <c r="G59" s="2962"/>
      <c r="H59" s="2963">
        <f>ROUNDUP(H53-H56,0)</f>
        <v>1</v>
      </c>
      <c r="I59" s="2962"/>
      <c r="J59" s="2963">
        <f>ROUNDUP(J53-J56,0)</f>
        <v>1</v>
      </c>
      <c r="K59" s="2964"/>
      <c r="L59" s="65" t="s">
        <v>1594</v>
      </c>
      <c r="M59" s="7"/>
      <c r="N59" s="7"/>
      <c r="O59" s="7"/>
      <c r="P59" s="7"/>
      <c r="Q59" s="7"/>
      <c r="R59" s="7"/>
      <c r="S59" s="7"/>
      <c r="T59" s="1444"/>
      <c r="U59" s="703"/>
      <c r="V59" s="703"/>
      <c r="W59" s="703"/>
      <c r="X59" s="703"/>
      <c r="Y59" s="703"/>
      <c r="Z59" s="703"/>
      <c r="AA59" s="703"/>
      <c r="AB59" s="1443"/>
      <c r="AC59" s="1442"/>
      <c r="AD59" s="1442"/>
      <c r="AE59" s="1443"/>
      <c r="AF59" s="325"/>
      <c r="AG59" s="325"/>
      <c r="AH59" s="325"/>
      <c r="AI59" s="325"/>
      <c r="AJ59" s="703"/>
      <c r="AK59" s="703"/>
      <c r="AL59" s="703"/>
      <c r="AM59" s="703"/>
      <c r="AN59" s="703"/>
      <c r="AO59" s="703"/>
      <c r="AP59" s="703"/>
      <c r="AQ59" s="703"/>
      <c r="AR59" s="703"/>
      <c r="AS59" s="703"/>
    </row>
    <row r="60" spans="1:45" s="278" customFormat="1" ht="18" customHeight="1">
      <c r="A60" s="305"/>
      <c r="B60" s="1384"/>
      <c r="C60" s="36"/>
      <c r="D60" s="36"/>
      <c r="E60" s="1102" t="s">
        <v>172</v>
      </c>
      <c r="F60" s="2973">
        <f>F61/F48</f>
        <v>2.0000000000000018</v>
      </c>
      <c r="G60" s="2974"/>
      <c r="H60" s="2975">
        <f>H61/H48</f>
        <v>1</v>
      </c>
      <c r="I60" s="2974"/>
      <c r="J60" s="2975">
        <f>J61/J48</f>
        <v>2</v>
      </c>
      <c r="K60" s="2976"/>
      <c r="L60" s="65" t="s">
        <v>1594</v>
      </c>
      <c r="M60" s="7"/>
      <c r="N60" s="7"/>
      <c r="O60" s="7"/>
      <c r="P60" s="7"/>
      <c r="Q60" s="7"/>
      <c r="R60" s="7"/>
      <c r="S60" s="7"/>
      <c r="T60" s="1444"/>
      <c r="U60" s="703"/>
      <c r="V60" s="703"/>
      <c r="W60" s="703"/>
      <c r="X60" s="703"/>
      <c r="Y60" s="703"/>
      <c r="Z60" s="703"/>
      <c r="AA60" s="703"/>
      <c r="AB60" s="1443"/>
      <c r="AC60" s="1442"/>
      <c r="AD60" s="1442"/>
      <c r="AE60" s="1443"/>
      <c r="AF60" s="325"/>
      <c r="AG60" s="325"/>
      <c r="AH60" s="325"/>
      <c r="AI60" s="325"/>
      <c r="AJ60" s="703"/>
      <c r="AK60" s="703"/>
      <c r="AL60" s="703"/>
      <c r="AM60" s="703"/>
      <c r="AN60" s="703"/>
      <c r="AO60" s="703"/>
      <c r="AP60" s="703"/>
      <c r="AQ60" s="703"/>
      <c r="AR60" s="703"/>
      <c r="AS60" s="703"/>
    </row>
    <row r="61" spans="1:45" s="278" customFormat="1" ht="18" customHeight="1">
      <c r="A61" s="305"/>
      <c r="B61" s="1384"/>
      <c r="C61" s="36"/>
      <c r="D61" s="36"/>
      <c r="E61" s="1102" t="s">
        <v>119</v>
      </c>
      <c r="F61" s="2984">
        <f>F52-F54</f>
        <v>0.18000000000000016</v>
      </c>
      <c r="G61" s="2985"/>
      <c r="H61" s="2986">
        <f>H52-H54</f>
        <v>7.0000000000000007E-2</v>
      </c>
      <c r="I61" s="2985"/>
      <c r="J61" s="2986">
        <f>J52-J54</f>
        <v>0.16</v>
      </c>
      <c r="K61" s="2987"/>
      <c r="L61" s="65" t="s">
        <v>1594</v>
      </c>
      <c r="M61" s="7"/>
      <c r="N61" s="7"/>
      <c r="O61" s="7"/>
      <c r="P61" s="7"/>
      <c r="Q61" s="7"/>
      <c r="R61" s="7"/>
      <c r="S61" s="7"/>
      <c r="T61" s="1444"/>
      <c r="U61" s="703"/>
      <c r="V61" s="703"/>
      <c r="W61" s="703"/>
      <c r="X61" s="703"/>
      <c r="Y61" s="703"/>
      <c r="Z61" s="703"/>
      <c r="AA61" s="703"/>
      <c r="AB61" s="1443"/>
      <c r="AC61" s="1442"/>
      <c r="AD61" s="1442"/>
      <c r="AE61" s="1443"/>
      <c r="AF61" s="325"/>
      <c r="AG61" s="325"/>
      <c r="AH61" s="325"/>
      <c r="AI61" s="325"/>
      <c r="AJ61" s="703"/>
      <c r="AK61" s="703"/>
      <c r="AL61" s="703"/>
      <c r="AM61" s="703"/>
      <c r="AN61" s="703"/>
      <c r="AO61" s="703"/>
      <c r="AP61" s="703"/>
      <c r="AQ61" s="703"/>
      <c r="AR61" s="703"/>
      <c r="AS61" s="703"/>
    </row>
    <row r="62" spans="1:45" s="278" customFormat="1" ht="18" customHeight="1">
      <c r="A62" s="305"/>
      <c r="B62" s="1384"/>
      <c r="C62" s="36"/>
      <c r="D62" s="36"/>
      <c r="E62" s="1102" t="s">
        <v>38</v>
      </c>
      <c r="F62" s="2988" t="s">
        <v>19</v>
      </c>
      <c r="G62" s="2989"/>
      <c r="H62" s="2990" t="s">
        <v>19</v>
      </c>
      <c r="I62" s="2989"/>
      <c r="J62" s="2990" t="s">
        <v>19</v>
      </c>
      <c r="K62" s="2991"/>
      <c r="L62" s="65" t="s">
        <v>1594</v>
      </c>
      <c r="M62" s="7"/>
      <c r="N62" s="7"/>
      <c r="O62" s="7"/>
      <c r="P62" s="7"/>
      <c r="Q62" s="7"/>
      <c r="R62" s="7"/>
      <c r="S62" s="7"/>
      <c r="T62" s="1444"/>
      <c r="U62" s="703"/>
      <c r="V62" s="703"/>
      <c r="W62" s="703"/>
      <c r="X62" s="703"/>
      <c r="Y62" s="703"/>
      <c r="Z62" s="703"/>
      <c r="AA62" s="703"/>
      <c r="AB62" s="1443"/>
      <c r="AC62" s="1442"/>
      <c r="AD62" s="1442"/>
      <c r="AE62" s="1443"/>
      <c r="AF62" s="325"/>
      <c r="AG62" s="325"/>
      <c r="AH62" s="325"/>
      <c r="AI62" s="325"/>
      <c r="AJ62" s="703"/>
      <c r="AK62" s="703"/>
      <c r="AL62" s="703"/>
      <c r="AM62" s="703"/>
      <c r="AN62" s="703"/>
      <c r="AO62" s="703"/>
      <c r="AP62" s="703"/>
      <c r="AQ62" s="703"/>
      <c r="AR62" s="703"/>
      <c r="AS62" s="703"/>
    </row>
    <row r="63" spans="1:45" s="278" customFormat="1" ht="18" customHeight="1">
      <c r="A63" s="305"/>
      <c r="B63" s="63"/>
      <c r="C63" s="1388"/>
      <c r="D63" s="1388"/>
      <c r="E63" s="1389" t="s">
        <v>37</v>
      </c>
      <c r="F63" s="2996">
        <f>IF(F52&gt;F50,F52-F50,IF(F50&gt;F52,F50-F52,IF(F50=F52,F50)))</f>
        <v>0.99</v>
      </c>
      <c r="G63" s="2997"/>
      <c r="H63" s="2998">
        <f>IF(H52&gt;H50,H52-H50,IF(H50&gt;H52,H50-H52,IF(H50=H52,H50)))</f>
        <v>0.14000000000000001</v>
      </c>
      <c r="I63" s="2997"/>
      <c r="J63" s="2998">
        <f>IF(J52&gt;J50,J52-J50,IF(J50&gt;J52,J50-J52,IF(J50=J52,J50)))</f>
        <v>0.16</v>
      </c>
      <c r="K63" s="2999"/>
      <c r="L63" s="65" t="s">
        <v>1594</v>
      </c>
      <c r="M63" s="7"/>
      <c r="N63" s="7"/>
      <c r="O63" s="7"/>
      <c r="P63" s="7"/>
      <c r="Q63" s="7"/>
      <c r="R63" s="7"/>
      <c r="S63" s="7"/>
      <c r="T63" s="1444"/>
      <c r="U63" s="703"/>
      <c r="V63" s="703"/>
      <c r="W63" s="703"/>
      <c r="X63" s="703"/>
      <c r="Y63" s="703"/>
      <c r="Z63" s="703"/>
      <c r="AA63" s="703"/>
      <c r="AB63" s="1443"/>
      <c r="AC63" s="1442"/>
      <c r="AD63" s="1442"/>
      <c r="AE63" s="1443"/>
      <c r="AF63" s="325"/>
      <c r="AG63" s="325"/>
      <c r="AH63" s="325"/>
      <c r="AI63" s="325"/>
      <c r="AJ63" s="703"/>
      <c r="AK63" s="703"/>
      <c r="AL63" s="703"/>
      <c r="AM63" s="703"/>
      <c r="AN63" s="703"/>
      <c r="AO63" s="703"/>
      <c r="AP63" s="703"/>
      <c r="AQ63" s="703"/>
      <c r="AR63" s="703"/>
      <c r="AS63" s="703"/>
    </row>
    <row r="64" spans="1:45" s="278" customFormat="1" ht="18" customHeight="1">
      <c r="A64" s="305"/>
      <c r="B64" s="7"/>
      <c r="C64" s="9"/>
      <c r="D64" s="7"/>
      <c r="E64" s="7"/>
      <c r="F64" s="7"/>
      <c r="G64" s="7"/>
      <c r="H64" s="7"/>
      <c r="I64" s="7"/>
      <c r="J64" s="7"/>
      <c r="K64" s="7"/>
      <c r="L64" s="7"/>
      <c r="M64" s="7"/>
      <c r="N64" s="7"/>
      <c r="O64" s="7"/>
      <c r="P64" s="7"/>
      <c r="Q64" s="7"/>
      <c r="R64" s="7"/>
      <c r="S64" s="7"/>
      <c r="T64" s="1444"/>
      <c r="U64" s="1444"/>
      <c r="V64" s="703"/>
      <c r="W64" s="703"/>
      <c r="X64" s="703"/>
      <c r="Y64" s="703"/>
      <c r="Z64" s="703"/>
      <c r="AA64" s="703"/>
      <c r="AB64" s="1443"/>
      <c r="AC64" s="1442"/>
      <c r="AD64" s="1442"/>
      <c r="AE64" s="1443"/>
      <c r="AF64" s="325"/>
      <c r="AG64" s="325"/>
      <c r="AH64" s="325"/>
      <c r="AI64" s="325"/>
      <c r="AJ64" s="703"/>
      <c r="AK64" s="703"/>
      <c r="AL64" s="703"/>
      <c r="AM64" s="703"/>
      <c r="AN64" s="703"/>
      <c r="AO64" s="703"/>
      <c r="AP64" s="703"/>
      <c r="AQ64" s="703"/>
      <c r="AR64" s="703"/>
      <c r="AS64" s="703"/>
    </row>
    <row r="65" spans="1:45" s="278" customFormat="1" ht="18" customHeight="1">
      <c r="A65" s="305"/>
      <c r="B65" s="7"/>
      <c r="C65" s="9"/>
      <c r="D65" s="7"/>
      <c r="E65" s="7"/>
      <c r="F65" s="7"/>
      <c r="G65" s="7"/>
      <c r="H65" s="7"/>
      <c r="I65" s="7"/>
      <c r="J65" s="7"/>
      <c r="K65" s="7"/>
      <c r="L65" s="7"/>
      <c r="M65" s="7"/>
      <c r="N65" s="7"/>
      <c r="O65" s="7"/>
      <c r="P65" s="7"/>
      <c r="Q65" s="7"/>
      <c r="R65" s="7"/>
      <c r="S65" s="7"/>
      <c r="T65" s="1444"/>
      <c r="U65" s="1444"/>
      <c r="V65" s="703"/>
      <c r="W65" s="703"/>
      <c r="X65" s="703"/>
      <c r="Y65" s="703"/>
      <c r="Z65" s="1444"/>
      <c r="AA65" s="1444"/>
      <c r="AB65" s="1443"/>
      <c r="AC65" s="1442"/>
      <c r="AD65" s="1442"/>
      <c r="AE65" s="1443"/>
      <c r="AF65" s="325"/>
      <c r="AG65" s="325"/>
      <c r="AH65" s="325"/>
      <c r="AI65" s="325"/>
      <c r="AJ65" s="703"/>
      <c r="AK65" s="703"/>
      <c r="AL65" s="703"/>
      <c r="AM65" s="703"/>
      <c r="AN65" s="703"/>
      <c r="AO65" s="703"/>
      <c r="AP65" s="703"/>
      <c r="AQ65" s="703"/>
      <c r="AR65" s="703"/>
      <c r="AS65" s="703"/>
    </row>
    <row r="66" spans="1:45" s="278" customFormat="1" ht="18" customHeight="1">
      <c r="A66" s="305"/>
      <c r="B66" s="7"/>
      <c r="C66" s="66" t="s">
        <v>173</v>
      </c>
      <c r="D66" s="7"/>
      <c r="E66" s="7"/>
      <c r="F66" s="7"/>
      <c r="G66" s="7"/>
      <c r="H66" s="7"/>
      <c r="I66" s="7"/>
      <c r="J66" s="7"/>
      <c r="K66" s="7"/>
      <c r="L66" s="7"/>
      <c r="M66" s="7"/>
      <c r="N66" s="7"/>
      <c r="O66" s="7"/>
      <c r="P66" s="7"/>
      <c r="Q66" s="7"/>
      <c r="R66" s="7"/>
      <c r="S66" s="7"/>
      <c r="T66" s="1444"/>
      <c r="U66" s="1444"/>
      <c r="V66" s="703"/>
      <c r="W66" s="703"/>
      <c r="X66" s="703"/>
      <c r="Y66" s="703"/>
      <c r="Z66" s="1444"/>
      <c r="AA66" s="1444"/>
      <c r="AB66" s="1443"/>
      <c r="AC66" s="1442"/>
      <c r="AD66" s="1442"/>
      <c r="AE66" s="1443"/>
      <c r="AF66" s="325"/>
      <c r="AG66" s="325"/>
      <c r="AH66" s="325"/>
      <c r="AI66" s="325"/>
      <c r="AJ66" s="703"/>
      <c r="AK66" s="703"/>
      <c r="AL66" s="703"/>
      <c r="AM66" s="703"/>
      <c r="AN66" s="703"/>
      <c r="AO66" s="703"/>
      <c r="AP66" s="703"/>
      <c r="AQ66" s="703"/>
      <c r="AR66" s="703"/>
      <c r="AS66" s="703"/>
    </row>
    <row r="67" spans="1:45" s="278" customFormat="1" ht="18" customHeight="1">
      <c r="A67" s="305"/>
      <c r="B67" s="7"/>
      <c r="C67" s="9"/>
      <c r="D67" s="7"/>
      <c r="E67" s="7"/>
      <c r="F67" s="7"/>
      <c r="G67" s="7"/>
      <c r="H67" s="7"/>
      <c r="I67" s="7"/>
      <c r="J67" s="7"/>
      <c r="K67" s="7"/>
      <c r="L67" s="7"/>
      <c r="M67" s="7"/>
      <c r="N67" s="7"/>
      <c r="O67" s="7"/>
      <c r="P67" s="7"/>
      <c r="Q67" s="7"/>
      <c r="R67" s="7"/>
      <c r="S67" s="7"/>
      <c r="T67" s="1444"/>
      <c r="U67" s="1444"/>
      <c r="V67" s="1444"/>
      <c r="W67" s="1444"/>
      <c r="X67" s="1444"/>
      <c r="Y67" s="1444"/>
      <c r="Z67" s="1444"/>
      <c r="AA67" s="1444"/>
      <c r="AB67" s="1443"/>
      <c r="AC67" s="1442"/>
      <c r="AD67" s="1442"/>
      <c r="AE67" s="1443"/>
      <c r="AF67" s="325"/>
      <c r="AG67" s="325"/>
      <c r="AH67" s="325"/>
      <c r="AI67" s="325"/>
      <c r="AJ67" s="703"/>
      <c r="AK67" s="703"/>
      <c r="AL67" s="703"/>
      <c r="AM67" s="703"/>
      <c r="AN67" s="703"/>
      <c r="AO67" s="703"/>
      <c r="AP67" s="703"/>
      <c r="AQ67" s="703"/>
      <c r="AR67" s="703"/>
      <c r="AS67" s="703"/>
    </row>
    <row r="68" spans="1:45" s="278" customFormat="1" ht="18" customHeight="1">
      <c r="A68" s="305"/>
      <c r="B68" s="7"/>
      <c r="C68" s="8" t="s">
        <v>174</v>
      </c>
      <c r="D68" s="7"/>
      <c r="E68" s="7"/>
      <c r="F68" s="7"/>
      <c r="G68" s="7"/>
      <c r="H68" s="7"/>
      <c r="I68" s="7"/>
      <c r="J68" s="7"/>
      <c r="K68" s="7"/>
      <c r="L68" s="7"/>
      <c r="M68" s="7"/>
      <c r="N68" s="7"/>
      <c r="O68" s="7"/>
      <c r="P68" s="7"/>
      <c r="Q68" s="7"/>
      <c r="R68" s="7"/>
      <c r="S68" s="7"/>
      <c r="T68" s="1444"/>
      <c r="U68" s="1444"/>
      <c r="V68" s="212"/>
      <c r="W68" s="1442"/>
      <c r="X68" s="1442"/>
      <c r="Y68" s="1443"/>
      <c r="Z68" s="1442"/>
      <c r="AA68" s="1442"/>
      <c r="AB68" s="1443"/>
      <c r="AC68" s="1442"/>
      <c r="AD68" s="1442"/>
      <c r="AE68" s="1443"/>
      <c r="AF68" s="325"/>
      <c r="AG68" s="325"/>
      <c r="AH68" s="325"/>
      <c r="AI68" s="325"/>
      <c r="AJ68" s="703"/>
      <c r="AK68" s="703"/>
      <c r="AL68" s="703"/>
      <c r="AM68" s="703"/>
      <c r="AN68" s="703"/>
      <c r="AO68" s="703"/>
      <c r="AP68" s="703"/>
      <c r="AQ68" s="703"/>
      <c r="AR68" s="703"/>
      <c r="AS68" s="703"/>
    </row>
    <row r="69" spans="1:45" s="278" customFormat="1" ht="18" customHeight="1">
      <c r="A69" s="305"/>
      <c r="B69" s="7"/>
      <c r="C69" s="9"/>
      <c r="D69" s="10" t="s">
        <v>1612</v>
      </c>
      <c r="E69" s="6">
        <f>ROW(B170)</f>
        <v>170</v>
      </c>
      <c r="F69" s="7"/>
      <c r="G69" s="7"/>
      <c r="H69" s="7"/>
      <c r="I69" s="7"/>
      <c r="J69" s="7"/>
      <c r="K69" s="7"/>
      <c r="L69" s="7"/>
      <c r="M69" s="7"/>
      <c r="N69" s="7"/>
      <c r="O69" s="7"/>
      <c r="P69" s="7"/>
      <c r="Q69" s="7"/>
      <c r="R69" s="7"/>
      <c r="S69" s="7"/>
      <c r="T69" s="1444"/>
      <c r="U69" s="1444"/>
      <c r="V69" s="212"/>
      <c r="W69" s="1442"/>
      <c r="X69" s="1442"/>
      <c r="Y69" s="1443"/>
      <c r="Z69" s="1442"/>
      <c r="AA69" s="1442"/>
      <c r="AB69" s="1443"/>
      <c r="AC69" s="1442"/>
      <c r="AD69" s="1442"/>
      <c r="AE69" s="1443"/>
      <c r="AF69" s="325"/>
      <c r="AG69" s="325"/>
      <c r="AH69" s="325"/>
      <c r="AI69" s="325"/>
      <c r="AJ69" s="703"/>
      <c r="AK69" s="703"/>
      <c r="AL69" s="703"/>
      <c r="AM69" s="703"/>
      <c r="AN69" s="703"/>
      <c r="AO69" s="703"/>
      <c r="AP69" s="703"/>
      <c r="AQ69" s="703"/>
      <c r="AR69" s="703"/>
      <c r="AS69" s="703"/>
    </row>
    <row r="70" spans="1:45" s="278" customFormat="1" ht="18" customHeight="1">
      <c r="A70" s="305"/>
      <c r="B70" s="7"/>
      <c r="C70" s="7"/>
      <c r="D70" s="7"/>
      <c r="E70" s="7"/>
      <c r="F70" s="7"/>
      <c r="G70" s="7"/>
      <c r="H70" s="7"/>
      <c r="I70" s="7"/>
      <c r="J70" s="7"/>
      <c r="K70" s="7"/>
      <c r="L70" s="7"/>
      <c r="M70" s="7"/>
      <c r="N70" s="7"/>
      <c r="O70" s="7"/>
      <c r="P70" s="7"/>
      <c r="Q70" s="7"/>
      <c r="R70" s="7"/>
      <c r="S70" s="7"/>
      <c r="T70" s="1444"/>
      <c r="U70" s="1444"/>
      <c r="V70" s="212"/>
      <c r="W70" s="1442"/>
      <c r="X70" s="1442"/>
      <c r="Y70" s="1443"/>
      <c r="Z70" s="1442"/>
      <c r="AA70" s="1442"/>
      <c r="AB70" s="1443"/>
      <c r="AC70" s="1442"/>
      <c r="AD70" s="1442"/>
      <c r="AE70" s="1443"/>
      <c r="AF70" s="325"/>
      <c r="AG70" s="325"/>
      <c r="AH70" s="325"/>
      <c r="AI70" s="325"/>
      <c r="AJ70" s="703"/>
      <c r="AK70" s="703"/>
      <c r="AL70" s="703"/>
      <c r="AM70" s="703"/>
      <c r="AN70" s="703"/>
      <c r="AO70" s="703"/>
      <c r="AP70" s="703"/>
      <c r="AQ70" s="703"/>
      <c r="AR70" s="703"/>
      <c r="AS70" s="703"/>
    </row>
    <row r="71" spans="1:45" s="278" customFormat="1" ht="18" customHeight="1">
      <c r="A71" s="305"/>
      <c r="B71" s="7"/>
      <c r="C71" s="8" t="s">
        <v>175</v>
      </c>
      <c r="D71" s="7"/>
      <c r="E71" s="7"/>
      <c r="F71" s="7"/>
      <c r="G71" s="7"/>
      <c r="H71" s="7"/>
      <c r="I71" s="7"/>
      <c r="J71" s="7"/>
      <c r="K71" s="7"/>
      <c r="L71" s="7"/>
      <c r="M71" s="7"/>
      <c r="N71" s="7"/>
      <c r="O71" s="7"/>
      <c r="P71" s="7"/>
      <c r="Q71" s="7"/>
      <c r="R71" s="7"/>
      <c r="S71" s="7"/>
      <c r="T71" s="1444"/>
      <c r="U71" s="1444"/>
      <c r="V71" s="212"/>
      <c r="W71" s="1442"/>
      <c r="X71" s="1442"/>
      <c r="Y71" s="1443"/>
      <c r="Z71" s="1442"/>
      <c r="AA71" s="1442"/>
      <c r="AB71" s="1443"/>
      <c r="AC71" s="1442"/>
      <c r="AD71" s="1442"/>
      <c r="AE71" s="1443"/>
      <c r="AF71" s="325"/>
      <c r="AG71" s="325"/>
      <c r="AH71" s="325"/>
      <c r="AI71" s="325"/>
      <c r="AJ71" s="703"/>
      <c r="AK71" s="703"/>
      <c r="AL71" s="703"/>
      <c r="AM71" s="703"/>
      <c r="AN71" s="703"/>
      <c r="AO71" s="703"/>
      <c r="AP71" s="703"/>
      <c r="AQ71" s="703"/>
      <c r="AR71" s="703"/>
      <c r="AS71" s="703"/>
    </row>
    <row r="72" spans="1:45" s="278" customFormat="1" ht="18" customHeight="1">
      <c r="A72" s="305"/>
      <c r="B72" s="7"/>
      <c r="C72" s="9" t="s">
        <v>84</v>
      </c>
      <c r="D72" s="7"/>
      <c r="E72" s="7"/>
      <c r="F72" s="6">
        <f>$A$178</f>
        <v>0</v>
      </c>
      <c r="G72" s="7"/>
      <c r="H72" s="7"/>
      <c r="I72" s="7"/>
      <c r="J72" s="7"/>
      <c r="K72" s="7"/>
      <c r="L72" s="7"/>
      <c r="M72" s="7"/>
      <c r="N72" s="7"/>
      <c r="O72" s="7"/>
      <c r="P72" s="7"/>
      <c r="Q72" s="7"/>
      <c r="R72" s="7"/>
      <c r="S72" s="7"/>
      <c r="T72" s="1444"/>
      <c r="U72" s="1444"/>
      <c r="V72" s="212"/>
      <c r="W72" s="1442"/>
      <c r="X72" s="1442"/>
      <c r="Y72" s="1443"/>
      <c r="Z72" s="1442"/>
      <c r="AA72" s="1442"/>
      <c r="AB72" s="1443"/>
      <c r="AC72" s="1442"/>
      <c r="AD72" s="1442"/>
      <c r="AE72" s="1443"/>
      <c r="AF72" s="325"/>
      <c r="AG72" s="325"/>
      <c r="AH72" s="325"/>
      <c r="AI72" s="325"/>
      <c r="AJ72" s="703"/>
      <c r="AK72" s="703"/>
      <c r="AL72" s="703"/>
      <c r="AM72" s="703"/>
      <c r="AN72" s="703"/>
      <c r="AO72" s="703"/>
      <c r="AP72" s="703"/>
      <c r="AQ72" s="703"/>
      <c r="AR72" s="703"/>
      <c r="AS72" s="703"/>
    </row>
    <row r="73" spans="1:45" s="278" customFormat="1" ht="18" customHeight="1">
      <c r="A73" s="305"/>
      <c r="B73" s="7"/>
      <c r="C73" s="8"/>
      <c r="D73" s="9" t="s">
        <v>85</v>
      </c>
      <c r="E73" s="7"/>
      <c r="F73" s="7"/>
      <c r="G73" s="7"/>
      <c r="H73" s="7"/>
      <c r="I73" s="7"/>
      <c r="J73" s="7"/>
      <c r="K73" s="7"/>
      <c r="L73" s="7"/>
      <c r="M73" s="7"/>
      <c r="N73" s="7"/>
      <c r="O73" s="7"/>
      <c r="P73" s="7"/>
      <c r="Q73" s="7"/>
      <c r="R73" s="7"/>
      <c r="S73" s="7"/>
      <c r="T73" s="1444"/>
      <c r="U73" s="1444"/>
      <c r="V73" s="703"/>
      <c r="W73" s="703"/>
      <c r="X73" s="703"/>
      <c r="Y73" s="703"/>
      <c r="Z73" s="1442"/>
      <c r="AA73" s="1442"/>
      <c r="AB73" s="1443"/>
      <c r="AC73" s="1442"/>
      <c r="AD73" s="1442"/>
      <c r="AE73" s="1443"/>
      <c r="AF73" s="325"/>
      <c r="AG73" s="325"/>
      <c r="AH73" s="325"/>
      <c r="AI73" s="325"/>
      <c r="AJ73" s="703"/>
      <c r="AK73" s="703"/>
      <c r="AL73" s="703"/>
      <c r="AM73" s="703"/>
      <c r="AN73" s="703"/>
      <c r="AO73" s="703"/>
      <c r="AP73" s="703"/>
      <c r="AQ73" s="703"/>
      <c r="AR73" s="703"/>
      <c r="AS73" s="703"/>
    </row>
    <row r="74" spans="1:45" s="278" customFormat="1" ht="18" customHeight="1">
      <c r="A74" s="305"/>
      <c r="B74" s="7"/>
      <c r="C74" s="8"/>
      <c r="D74" s="9" t="s">
        <v>176</v>
      </c>
      <c r="E74" s="7"/>
      <c r="F74" s="7"/>
      <c r="G74" s="7"/>
      <c r="H74" s="7"/>
      <c r="I74" s="7"/>
      <c r="J74" s="7"/>
      <c r="K74" s="7"/>
      <c r="L74" s="7"/>
      <c r="M74" s="7"/>
      <c r="N74" s="7"/>
      <c r="O74" s="7"/>
      <c r="P74" s="7"/>
      <c r="Q74" s="7"/>
      <c r="R74" s="7"/>
      <c r="S74" s="7"/>
      <c r="T74" s="1444"/>
      <c r="U74" s="1444"/>
      <c r="V74" s="703"/>
      <c r="W74" s="703"/>
      <c r="X74" s="703"/>
      <c r="Y74" s="703"/>
      <c r="Z74" s="1442"/>
      <c r="AA74" s="1442"/>
      <c r="AB74" s="1443"/>
      <c r="AC74" s="1442"/>
      <c r="AD74" s="1442"/>
      <c r="AE74" s="1443"/>
      <c r="AF74" s="325"/>
      <c r="AG74" s="325"/>
      <c r="AH74" s="325"/>
      <c r="AI74" s="325"/>
      <c r="AJ74" s="703"/>
      <c r="AK74" s="703"/>
      <c r="AL74" s="703"/>
      <c r="AM74" s="703"/>
      <c r="AN74" s="703"/>
      <c r="AO74" s="703"/>
      <c r="AP74" s="703"/>
      <c r="AQ74" s="703"/>
      <c r="AR74" s="703"/>
      <c r="AS74" s="703"/>
    </row>
    <row r="75" spans="1:45" s="278" customFormat="1" ht="18" customHeight="1">
      <c r="A75" s="305"/>
      <c r="B75" s="7"/>
      <c r="C75" s="8"/>
      <c r="D75" s="9" t="s">
        <v>177</v>
      </c>
      <c r="E75" s="7"/>
      <c r="F75" s="7"/>
      <c r="G75" s="7"/>
      <c r="H75" s="7"/>
      <c r="I75" s="7"/>
      <c r="J75" s="7"/>
      <c r="K75" s="7"/>
      <c r="L75" s="7"/>
      <c r="M75" s="7"/>
      <c r="N75" s="7"/>
      <c r="O75" s="7"/>
      <c r="P75" s="7"/>
      <c r="Q75" s="7"/>
      <c r="R75" s="7"/>
      <c r="S75" s="7"/>
      <c r="T75" s="1444"/>
      <c r="U75" s="1444"/>
      <c r="V75" s="703"/>
      <c r="W75" s="703"/>
      <c r="X75" s="703"/>
      <c r="Y75" s="703"/>
      <c r="Z75" s="1442"/>
      <c r="AA75" s="1442"/>
      <c r="AB75" s="1443"/>
      <c r="AC75" s="1442"/>
      <c r="AD75" s="1442"/>
      <c r="AE75" s="1443"/>
      <c r="AF75" s="325"/>
      <c r="AG75" s="325"/>
      <c r="AH75" s="325"/>
      <c r="AI75" s="325"/>
      <c r="AJ75" s="703"/>
      <c r="AK75" s="703"/>
      <c r="AL75" s="703"/>
      <c r="AM75" s="703"/>
      <c r="AN75" s="703"/>
      <c r="AO75" s="703"/>
      <c r="AP75" s="703"/>
      <c r="AQ75" s="703"/>
      <c r="AR75" s="703"/>
      <c r="AS75" s="703"/>
    </row>
    <row r="76" spans="1:45" s="278" customFormat="1" ht="18" customHeight="1">
      <c r="A76" s="305"/>
      <c r="B76" s="7"/>
      <c r="C76" s="8"/>
      <c r="D76" s="9" t="s">
        <v>178</v>
      </c>
      <c r="E76" s="7"/>
      <c r="F76" s="7"/>
      <c r="G76" s="7"/>
      <c r="H76" s="7"/>
      <c r="I76" s="7"/>
      <c r="J76" s="7"/>
      <c r="K76" s="7"/>
      <c r="L76" s="7"/>
      <c r="M76" s="7"/>
      <c r="N76" s="7"/>
      <c r="O76" s="7"/>
      <c r="P76" s="7"/>
      <c r="Q76" s="7"/>
      <c r="R76" s="7"/>
      <c r="S76" s="7"/>
      <c r="T76" s="1444"/>
      <c r="U76" s="1444"/>
      <c r="V76" s="703"/>
      <c r="W76" s="703"/>
      <c r="X76" s="703"/>
      <c r="Y76" s="703"/>
      <c r="Z76" s="1442"/>
      <c r="AA76" s="1442"/>
      <c r="AB76" s="1443"/>
      <c r="AC76" s="1442"/>
      <c r="AD76" s="1442"/>
      <c r="AE76" s="1443"/>
      <c r="AF76" s="325"/>
      <c r="AG76" s="325"/>
      <c r="AH76" s="325"/>
      <c r="AI76" s="325"/>
      <c r="AJ76" s="703"/>
      <c r="AK76" s="703"/>
      <c r="AL76" s="703"/>
      <c r="AM76" s="703"/>
      <c r="AN76" s="703"/>
      <c r="AO76" s="703"/>
      <c r="AP76" s="703"/>
      <c r="AQ76" s="703"/>
      <c r="AR76" s="703"/>
      <c r="AS76" s="703"/>
    </row>
    <row r="77" spans="1:45" s="278" customFormat="1" ht="18" customHeight="1">
      <c r="A77" s="305"/>
      <c r="B77" s="7"/>
      <c r="C77" s="7"/>
      <c r="D77" s="9"/>
      <c r="E77" s="7"/>
      <c r="F77" s="7"/>
      <c r="G77" s="7"/>
      <c r="H77" s="7"/>
      <c r="I77" s="7"/>
      <c r="J77" s="7"/>
      <c r="K77" s="7"/>
      <c r="L77" s="7"/>
      <c r="M77" s="7"/>
      <c r="N77" s="7"/>
      <c r="O77" s="7"/>
      <c r="P77" s="7"/>
      <c r="Q77" s="7"/>
      <c r="R77" s="7"/>
      <c r="S77" s="7"/>
      <c r="T77" s="1444"/>
      <c r="U77" s="1444"/>
      <c r="V77" s="703"/>
      <c r="W77" s="703"/>
      <c r="X77" s="703"/>
      <c r="Y77" s="703"/>
      <c r="Z77" s="1442"/>
      <c r="AA77" s="1442"/>
      <c r="AB77" s="1443"/>
      <c r="AC77" s="1442"/>
      <c r="AD77" s="1442"/>
      <c r="AE77" s="1443"/>
      <c r="AF77" s="325"/>
      <c r="AG77" s="325"/>
      <c r="AH77" s="325"/>
      <c r="AI77" s="325"/>
      <c r="AJ77" s="703"/>
      <c r="AK77" s="703"/>
      <c r="AL77" s="703"/>
      <c r="AM77" s="703"/>
      <c r="AN77" s="703"/>
      <c r="AO77" s="703"/>
      <c r="AP77" s="703"/>
      <c r="AQ77" s="703"/>
      <c r="AR77" s="703"/>
      <c r="AS77" s="703"/>
    </row>
    <row r="78" spans="1:45" s="278" customFormat="1" ht="18" customHeight="1">
      <c r="A78" s="305"/>
      <c r="B78" s="7"/>
      <c r="C78" s="67" t="s">
        <v>179</v>
      </c>
      <c r="D78" s="9"/>
      <c r="E78" s="7"/>
      <c r="F78" s="7"/>
      <c r="G78" s="7"/>
      <c r="H78" s="7"/>
      <c r="I78" s="7"/>
      <c r="J78" s="7"/>
      <c r="K78" s="7"/>
      <c r="L78" s="7"/>
      <c r="M78" s="7"/>
      <c r="N78" s="7"/>
      <c r="O78" s="7"/>
      <c r="P78" s="7"/>
      <c r="Q78" s="7"/>
      <c r="R78" s="7"/>
      <c r="S78" s="7"/>
      <c r="T78" s="1444"/>
      <c r="U78" s="1444"/>
      <c r="V78" s="703"/>
      <c r="W78" s="703"/>
      <c r="X78" s="703"/>
      <c r="Y78" s="703"/>
      <c r="Z78" s="1442"/>
      <c r="AA78" s="1442"/>
      <c r="AB78" s="1443"/>
      <c r="AC78" s="1442"/>
      <c r="AD78" s="1442"/>
      <c r="AE78" s="1443"/>
      <c r="AF78" s="325"/>
      <c r="AG78" s="325"/>
      <c r="AH78" s="325"/>
      <c r="AI78" s="325"/>
      <c r="AJ78" s="703"/>
      <c r="AK78" s="703"/>
      <c r="AL78" s="703"/>
      <c r="AM78" s="703"/>
      <c r="AN78" s="703"/>
      <c r="AO78" s="703"/>
      <c r="AP78" s="703"/>
      <c r="AQ78" s="703"/>
      <c r="AR78" s="703"/>
      <c r="AS78" s="703"/>
    </row>
    <row r="79" spans="1:45" s="278" customFormat="1" ht="18" customHeight="1">
      <c r="A79" s="305"/>
      <c r="B79" s="7"/>
      <c r="C79" s="7"/>
      <c r="D79" s="7"/>
      <c r="E79" s="7"/>
      <c r="F79" s="7"/>
      <c r="G79" s="7"/>
      <c r="H79" s="7"/>
      <c r="I79" s="7"/>
      <c r="J79" s="7"/>
      <c r="K79" s="7"/>
      <c r="L79" s="7"/>
      <c r="M79" s="7"/>
      <c r="N79" s="7"/>
      <c r="O79" s="7"/>
      <c r="P79" s="7"/>
      <c r="Q79" s="7"/>
      <c r="R79" s="7"/>
      <c r="S79" s="7"/>
      <c r="T79" s="1444"/>
      <c r="U79" s="1444"/>
      <c r="V79" s="703"/>
      <c r="W79" s="703"/>
      <c r="X79" s="703"/>
      <c r="Y79" s="703"/>
      <c r="Z79" s="1442"/>
      <c r="AA79" s="1442"/>
      <c r="AB79" s="1443"/>
      <c r="AC79" s="1442"/>
      <c r="AD79" s="1442"/>
      <c r="AE79" s="1443"/>
      <c r="AF79" s="325"/>
      <c r="AG79" s="325"/>
      <c r="AH79" s="325"/>
      <c r="AI79" s="325"/>
      <c r="AJ79" s="703"/>
      <c r="AK79" s="703"/>
      <c r="AL79" s="703"/>
      <c r="AM79" s="703"/>
      <c r="AN79" s="703"/>
      <c r="AO79" s="703"/>
      <c r="AP79" s="703"/>
      <c r="AQ79" s="703"/>
      <c r="AR79" s="703"/>
      <c r="AS79" s="703"/>
    </row>
    <row r="80" spans="1:45" s="278" customFormat="1" ht="18" customHeight="1">
      <c r="A80" s="410"/>
      <c r="B80" s="11" t="s">
        <v>86</v>
      </c>
      <c r="C80" s="12"/>
      <c r="D80" s="12"/>
      <c r="E80" s="12"/>
      <c r="F80" s="12"/>
      <c r="G80" s="12"/>
      <c r="H80" s="12"/>
      <c r="I80" s="12"/>
      <c r="J80" s="12"/>
      <c r="K80" s="12"/>
      <c r="L80" s="12"/>
      <c r="M80" s="12"/>
      <c r="N80" s="12"/>
      <c r="O80" s="12"/>
      <c r="P80" s="13"/>
      <c r="Q80" s="12"/>
      <c r="R80" s="12"/>
      <c r="S80" s="13"/>
      <c r="T80" s="1444"/>
      <c r="U80" s="1444"/>
      <c r="V80" s="703"/>
      <c r="W80" s="703"/>
      <c r="X80" s="703"/>
      <c r="Y80" s="703"/>
      <c r="Z80" s="1442"/>
      <c r="AA80" s="1442"/>
      <c r="AB80" s="1443"/>
      <c r="AC80" s="1442"/>
      <c r="AD80" s="1442"/>
      <c r="AE80" s="1443"/>
      <c r="AF80" s="325"/>
      <c r="AG80" s="325"/>
      <c r="AH80" s="325"/>
      <c r="AI80" s="325"/>
      <c r="AJ80" s="703"/>
      <c r="AK80" s="703"/>
      <c r="AL80" s="703"/>
      <c r="AM80" s="703"/>
      <c r="AN80" s="703"/>
      <c r="AO80" s="703"/>
      <c r="AP80" s="703"/>
      <c r="AQ80" s="703"/>
      <c r="AR80" s="703"/>
      <c r="AS80" s="703"/>
    </row>
    <row r="81" spans="1:45" s="278" customFormat="1" ht="18" customHeight="1">
      <c r="A81" s="410"/>
      <c r="B81" s="12"/>
      <c r="C81" s="12"/>
      <c r="D81" s="12"/>
      <c r="E81" s="12"/>
      <c r="F81" s="12"/>
      <c r="G81" s="12"/>
      <c r="H81" s="12"/>
      <c r="I81" s="12"/>
      <c r="J81" s="12"/>
      <c r="K81" s="12"/>
      <c r="L81" s="12"/>
      <c r="M81" s="12"/>
      <c r="N81" s="12"/>
      <c r="O81" s="12"/>
      <c r="P81" s="13"/>
      <c r="Q81" s="12"/>
      <c r="R81" s="12"/>
      <c r="S81" s="13"/>
      <c r="T81" s="1444"/>
      <c r="U81" s="1444"/>
      <c r="V81" s="703"/>
      <c r="W81" s="703"/>
      <c r="X81" s="703"/>
      <c r="Y81" s="703"/>
      <c r="Z81" s="1442"/>
      <c r="AA81" s="1442"/>
      <c r="AB81" s="1443"/>
      <c r="AC81" s="1442"/>
      <c r="AD81" s="1442"/>
      <c r="AE81" s="1443"/>
      <c r="AF81" s="325"/>
      <c r="AG81" s="325"/>
      <c r="AH81" s="325"/>
      <c r="AI81" s="325"/>
      <c r="AJ81" s="703"/>
      <c r="AK81" s="703"/>
      <c r="AL81" s="703"/>
      <c r="AM81" s="703"/>
      <c r="AN81" s="703"/>
      <c r="AO81" s="703"/>
      <c r="AP81" s="703"/>
      <c r="AQ81" s="703"/>
      <c r="AR81" s="703"/>
      <c r="AS81" s="703"/>
    </row>
    <row r="82" spans="1:45" s="278" customFormat="1" ht="18" customHeight="1">
      <c r="A82" s="410"/>
      <c r="B82" s="12" t="s">
        <v>51</v>
      </c>
      <c r="C82" s="247">
        <f>ROW(Q168)</f>
        <v>168</v>
      </c>
      <c r="D82" s="12" t="s">
        <v>52</v>
      </c>
      <c r="E82" s="12"/>
      <c r="F82" s="12"/>
      <c r="G82" s="12"/>
      <c r="H82" s="12"/>
      <c r="I82" s="12"/>
      <c r="J82" s="12"/>
      <c r="K82" s="12"/>
      <c r="L82" s="12"/>
      <c r="M82" s="12"/>
      <c r="N82" s="12"/>
      <c r="O82" s="12"/>
      <c r="P82" s="13"/>
      <c r="Q82" s="12"/>
      <c r="R82" s="12"/>
      <c r="S82" s="13"/>
      <c r="T82" s="1444"/>
      <c r="U82" s="1444"/>
      <c r="V82" s="212"/>
      <c r="W82" s="1442"/>
      <c r="X82" s="1442"/>
      <c r="Y82" s="1443"/>
      <c r="Z82" s="1442"/>
      <c r="AA82" s="1442"/>
      <c r="AB82" s="1443"/>
      <c r="AC82" s="1442"/>
      <c r="AD82" s="1442"/>
      <c r="AE82" s="1443"/>
      <c r="AF82" s="325"/>
      <c r="AG82" s="325"/>
      <c r="AH82" s="325"/>
      <c r="AI82" s="325"/>
      <c r="AJ82" s="703"/>
      <c r="AK82" s="703"/>
      <c r="AL82" s="703"/>
      <c r="AM82" s="703"/>
      <c r="AN82" s="703"/>
      <c r="AO82" s="703"/>
      <c r="AP82" s="703"/>
      <c r="AQ82" s="703"/>
      <c r="AR82" s="703"/>
      <c r="AS82" s="703"/>
    </row>
    <row r="83" spans="1:45" s="278" customFormat="1" ht="18" customHeight="1">
      <c r="A83" s="410"/>
      <c r="B83" s="12"/>
      <c r="C83" s="18"/>
      <c r="D83" s="60" t="s">
        <v>166</v>
      </c>
      <c r="E83" s="12"/>
      <c r="F83" s="12"/>
      <c r="G83" s="12"/>
      <c r="H83" s="12"/>
      <c r="I83" s="12"/>
      <c r="J83" s="12"/>
      <c r="K83" s="12"/>
      <c r="L83" s="12"/>
      <c r="M83" s="12"/>
      <c r="N83" s="12"/>
      <c r="O83" s="12"/>
      <c r="P83" s="13"/>
      <c r="Q83" s="12"/>
      <c r="R83" s="12"/>
      <c r="S83" s="13"/>
      <c r="T83" s="1444"/>
      <c r="U83" s="1444"/>
      <c r="V83" s="212"/>
      <c r="W83" s="1442"/>
      <c r="X83" s="1442"/>
      <c r="Y83" s="1443"/>
      <c r="Z83" s="1442"/>
      <c r="AA83" s="1442"/>
      <c r="AB83" s="1443"/>
      <c r="AC83" s="1442"/>
      <c r="AD83" s="1442"/>
      <c r="AE83" s="1443"/>
      <c r="AF83" s="325"/>
      <c r="AG83" s="325"/>
      <c r="AH83" s="325"/>
      <c r="AI83" s="325"/>
      <c r="AJ83" s="703"/>
      <c r="AK83" s="703"/>
      <c r="AL83" s="703"/>
      <c r="AM83" s="703"/>
      <c r="AN83" s="703"/>
      <c r="AO83" s="703"/>
      <c r="AP83" s="703"/>
      <c r="AQ83" s="703"/>
      <c r="AR83" s="703"/>
      <c r="AS83" s="703"/>
    </row>
    <row r="84" spans="1:45" s="278" customFormat="1" ht="18" customHeight="1">
      <c r="A84" s="410"/>
      <c r="B84" s="12"/>
      <c r="C84" s="18"/>
      <c r="D84" s="17" t="s">
        <v>162</v>
      </c>
      <c r="E84" s="12"/>
      <c r="F84" s="12"/>
      <c r="G84" s="12"/>
      <c r="H84" s="12"/>
      <c r="I84" s="12"/>
      <c r="J84" s="12"/>
      <c r="K84" s="12"/>
      <c r="L84" s="12"/>
      <c r="M84" s="12"/>
      <c r="N84" s="12"/>
      <c r="O84" s="12"/>
      <c r="P84" s="13"/>
      <c r="Q84" s="12"/>
      <c r="R84" s="12"/>
      <c r="S84" s="13"/>
      <c r="T84" s="1444"/>
      <c r="U84" s="1444"/>
      <c r="V84" s="212"/>
      <c r="W84" s="1442"/>
      <c r="X84" s="1442"/>
      <c r="Y84" s="1443"/>
      <c r="Z84" s="1442"/>
      <c r="AA84" s="1442"/>
      <c r="AB84" s="1443"/>
      <c r="AC84" s="1442"/>
      <c r="AD84" s="1442"/>
      <c r="AE84" s="1443"/>
      <c r="AF84" s="325"/>
      <c r="AG84" s="325"/>
      <c r="AH84" s="325"/>
      <c r="AI84" s="325"/>
      <c r="AJ84" s="703"/>
      <c r="AK84" s="703"/>
      <c r="AL84" s="703"/>
      <c r="AM84" s="703"/>
      <c r="AN84" s="703"/>
      <c r="AO84" s="703"/>
      <c r="AP84" s="703"/>
      <c r="AQ84" s="703"/>
      <c r="AR84" s="703"/>
      <c r="AS84" s="703"/>
    </row>
    <row r="85" spans="1:45" s="278" customFormat="1" ht="18" customHeight="1">
      <c r="A85" s="410"/>
      <c r="B85" s="12"/>
      <c r="C85" s="18"/>
      <c r="D85" s="17"/>
      <c r="E85" s="12"/>
      <c r="F85" s="12"/>
      <c r="G85" s="12"/>
      <c r="H85" s="12"/>
      <c r="I85" s="12"/>
      <c r="J85" s="12"/>
      <c r="K85" s="12"/>
      <c r="L85" s="12"/>
      <c r="M85" s="12"/>
      <c r="N85" s="12"/>
      <c r="O85" s="12"/>
      <c r="P85" s="13"/>
      <c r="Q85" s="12"/>
      <c r="R85" s="12"/>
      <c r="S85" s="13"/>
      <c r="T85" s="1444"/>
      <c r="U85" s="1444"/>
      <c r="V85" s="212"/>
      <c r="W85" s="1442"/>
      <c r="X85" s="1442"/>
      <c r="Y85" s="1443"/>
      <c r="Z85" s="1442"/>
      <c r="AA85" s="1442"/>
      <c r="AB85" s="1443"/>
      <c r="AC85" s="1442"/>
      <c r="AD85" s="1442"/>
      <c r="AE85" s="1443"/>
      <c r="AF85" s="325"/>
      <c r="AG85" s="325"/>
      <c r="AH85" s="325"/>
      <c r="AI85" s="325"/>
      <c r="AJ85" s="703"/>
      <c r="AK85" s="703"/>
      <c r="AL85" s="703"/>
      <c r="AM85" s="703"/>
      <c r="AN85" s="703"/>
      <c r="AO85" s="703"/>
      <c r="AP85" s="703"/>
      <c r="AQ85" s="703"/>
      <c r="AR85" s="703"/>
      <c r="AS85" s="703"/>
    </row>
    <row r="86" spans="1:45" s="278" customFormat="1" ht="18" customHeight="1">
      <c r="A86" s="410"/>
      <c r="B86" s="12" t="s">
        <v>51</v>
      </c>
      <c r="C86" s="247">
        <f>ROW(R169)</f>
        <v>169</v>
      </c>
      <c r="D86" s="12" t="s">
        <v>53</v>
      </c>
      <c r="E86" s="12"/>
      <c r="F86" s="12"/>
      <c r="G86" s="12"/>
      <c r="H86" s="12"/>
      <c r="I86" s="12"/>
      <c r="J86" s="12"/>
      <c r="K86" s="12"/>
      <c r="L86" s="12"/>
      <c r="M86" s="12"/>
      <c r="N86" s="12"/>
      <c r="O86" s="12"/>
      <c r="P86" s="13"/>
      <c r="Q86" s="12"/>
      <c r="R86" s="12"/>
      <c r="S86" s="13"/>
      <c r="T86" s="1444"/>
      <c r="U86" s="1444"/>
      <c r="V86" s="212"/>
      <c r="W86" s="1442"/>
      <c r="X86" s="1442"/>
      <c r="Y86" s="1443"/>
      <c r="Z86" s="1442"/>
      <c r="AA86" s="1442"/>
      <c r="AB86" s="1443"/>
      <c r="AC86" s="1442"/>
      <c r="AD86" s="1442"/>
      <c r="AE86" s="1443"/>
      <c r="AF86" s="325"/>
      <c r="AG86" s="325"/>
      <c r="AH86" s="325"/>
      <c r="AI86" s="325"/>
      <c r="AJ86" s="703"/>
      <c r="AK86" s="703"/>
      <c r="AL86" s="703"/>
      <c r="AM86" s="703"/>
      <c r="AN86" s="703"/>
      <c r="AO86" s="703"/>
      <c r="AP86" s="703"/>
      <c r="AQ86" s="703"/>
      <c r="AR86" s="703"/>
      <c r="AS86" s="703"/>
    </row>
    <row r="87" spans="1:45" s="278" customFormat="1" ht="18" customHeight="1">
      <c r="A87" s="410"/>
      <c r="B87" s="12"/>
      <c r="C87" s="19"/>
      <c r="D87" s="12"/>
      <c r="E87" s="17" t="s">
        <v>61</v>
      </c>
      <c r="F87" s="12"/>
      <c r="G87" s="12"/>
      <c r="H87" s="12"/>
      <c r="I87" s="12"/>
      <c r="J87" s="12"/>
      <c r="K87" s="12"/>
      <c r="L87" s="12"/>
      <c r="M87" s="12"/>
      <c r="N87" s="12"/>
      <c r="O87" s="12"/>
      <c r="P87" s="13"/>
      <c r="Q87" s="12"/>
      <c r="R87" s="12"/>
      <c r="S87" s="13"/>
      <c r="T87" s="1444"/>
      <c r="U87" s="1444"/>
      <c r="V87" s="212"/>
      <c r="W87" s="1442"/>
      <c r="X87" s="1442"/>
      <c r="Y87" s="1443"/>
      <c r="Z87" s="1442"/>
      <c r="AA87" s="1442"/>
      <c r="AB87" s="1443"/>
      <c r="AC87" s="1442"/>
      <c r="AD87" s="1442"/>
      <c r="AE87" s="1443"/>
      <c r="AF87" s="325"/>
      <c r="AG87" s="325"/>
      <c r="AH87" s="325"/>
      <c r="AI87" s="325"/>
      <c r="AJ87" s="703"/>
      <c r="AK87" s="703"/>
      <c r="AL87" s="703"/>
      <c r="AM87" s="703"/>
      <c r="AN87" s="703"/>
      <c r="AO87" s="703"/>
      <c r="AP87" s="703"/>
      <c r="AQ87" s="703"/>
      <c r="AR87" s="703"/>
      <c r="AS87" s="703"/>
    </row>
    <row r="88" spans="1:45" s="278" customFormat="1" ht="18" customHeight="1">
      <c r="A88" s="410"/>
      <c r="B88" s="12"/>
      <c r="C88" s="19"/>
      <c r="D88" s="12"/>
      <c r="E88" s="17" t="s">
        <v>62</v>
      </c>
      <c r="F88" s="12"/>
      <c r="G88" s="12"/>
      <c r="H88" s="12"/>
      <c r="I88" s="12"/>
      <c r="J88" s="12"/>
      <c r="K88" s="12"/>
      <c r="L88" s="12"/>
      <c r="M88" s="12"/>
      <c r="N88" s="12"/>
      <c r="O88" s="12"/>
      <c r="P88" s="13"/>
      <c r="Q88" s="12"/>
      <c r="R88" s="12"/>
      <c r="S88" s="13"/>
      <c r="T88" s="1444"/>
      <c r="U88" s="1444"/>
      <c r="V88" s="212"/>
      <c r="W88" s="1442"/>
      <c r="X88" s="1442"/>
      <c r="Y88" s="1443"/>
      <c r="Z88" s="1442"/>
      <c r="AA88" s="1442"/>
      <c r="AB88" s="1443"/>
      <c r="AC88" s="1442"/>
      <c r="AD88" s="1442"/>
      <c r="AE88" s="1443"/>
      <c r="AF88" s="325"/>
      <c r="AG88" s="325"/>
      <c r="AH88" s="325"/>
      <c r="AI88" s="325"/>
      <c r="AJ88" s="703"/>
      <c r="AK88" s="703"/>
      <c r="AL88" s="703"/>
      <c r="AM88" s="703"/>
      <c r="AN88" s="703"/>
      <c r="AO88" s="703"/>
      <c r="AP88" s="703"/>
      <c r="AQ88" s="703"/>
      <c r="AR88" s="703"/>
      <c r="AS88" s="703"/>
    </row>
    <row r="89" spans="1:45" s="278" customFormat="1" ht="18" customHeight="1">
      <c r="A89" s="410"/>
      <c r="B89" s="12"/>
      <c r="C89" s="19"/>
      <c r="D89" s="12"/>
      <c r="E89" s="17" t="s">
        <v>63</v>
      </c>
      <c r="F89" s="12"/>
      <c r="G89" s="12"/>
      <c r="H89" s="12"/>
      <c r="I89" s="12"/>
      <c r="J89" s="12"/>
      <c r="K89" s="12"/>
      <c r="L89" s="12"/>
      <c r="M89" s="12"/>
      <c r="N89" s="12"/>
      <c r="O89" s="12"/>
      <c r="P89" s="13"/>
      <c r="Q89" s="12"/>
      <c r="R89" s="12"/>
      <c r="S89" s="13"/>
      <c r="T89" s="1444"/>
      <c r="U89" s="1444"/>
      <c r="V89" s="212"/>
      <c r="W89" s="1442"/>
      <c r="X89" s="1442"/>
      <c r="Y89" s="1443"/>
      <c r="Z89" s="1442"/>
      <c r="AA89" s="1442"/>
      <c r="AB89" s="1443"/>
      <c r="AC89" s="1442"/>
      <c r="AD89" s="1442"/>
      <c r="AE89" s="1443"/>
      <c r="AF89" s="325"/>
      <c r="AG89" s="325"/>
      <c r="AH89" s="325"/>
      <c r="AI89" s="325"/>
      <c r="AJ89" s="703"/>
      <c r="AK89" s="703"/>
      <c r="AL89" s="703"/>
      <c r="AM89" s="703"/>
      <c r="AN89" s="703"/>
      <c r="AO89" s="703"/>
      <c r="AP89" s="703"/>
      <c r="AQ89" s="703"/>
      <c r="AR89" s="703"/>
      <c r="AS89" s="703"/>
    </row>
    <row r="90" spans="1:45" s="278" customFormat="1" ht="18" customHeight="1">
      <c r="A90" s="410"/>
      <c r="B90" s="12"/>
      <c r="C90" s="19"/>
      <c r="D90" s="12"/>
      <c r="E90" s="17" t="s">
        <v>64</v>
      </c>
      <c r="F90" s="12"/>
      <c r="G90" s="12"/>
      <c r="H90" s="12"/>
      <c r="I90" s="12"/>
      <c r="J90" s="12"/>
      <c r="K90" s="12"/>
      <c r="L90" s="12"/>
      <c r="M90" s="12"/>
      <c r="N90" s="12"/>
      <c r="O90" s="12"/>
      <c r="P90" s="13"/>
      <c r="Q90" s="12"/>
      <c r="R90" s="12"/>
      <c r="S90" s="13"/>
      <c r="T90" s="1444"/>
      <c r="U90" s="1444"/>
      <c r="V90" s="212"/>
      <c r="W90" s="1442"/>
      <c r="X90" s="1442"/>
      <c r="Y90" s="1443"/>
      <c r="Z90" s="1442"/>
      <c r="AA90" s="1442"/>
      <c r="AB90" s="1443"/>
      <c r="AC90" s="1442"/>
      <c r="AD90" s="1442"/>
      <c r="AE90" s="1443"/>
      <c r="AF90" s="325"/>
      <c r="AG90" s="325"/>
      <c r="AH90" s="325"/>
      <c r="AI90" s="325"/>
      <c r="AJ90" s="703"/>
      <c r="AK90" s="703"/>
      <c r="AL90" s="703"/>
      <c r="AM90" s="703"/>
      <c r="AN90" s="703"/>
      <c r="AO90" s="703"/>
      <c r="AP90" s="703"/>
      <c r="AQ90" s="703"/>
      <c r="AR90" s="703"/>
      <c r="AS90" s="703"/>
    </row>
    <row r="91" spans="1:45" s="278" customFormat="1" ht="18" customHeight="1">
      <c r="A91" s="410"/>
      <c r="B91" s="12"/>
      <c r="C91" s="19"/>
      <c r="D91" s="12"/>
      <c r="E91" s="17" t="s">
        <v>74</v>
      </c>
      <c r="F91" s="12"/>
      <c r="G91" s="12"/>
      <c r="H91" s="12"/>
      <c r="I91" s="12"/>
      <c r="J91" s="12"/>
      <c r="K91" s="12"/>
      <c r="L91" s="12"/>
      <c r="M91" s="12"/>
      <c r="N91" s="12"/>
      <c r="O91" s="12"/>
      <c r="P91" s="13"/>
      <c r="Q91" s="12"/>
      <c r="R91" s="12"/>
      <c r="S91" s="13"/>
      <c r="T91" s="1444"/>
      <c r="U91" s="1444"/>
      <c r="V91" s="212"/>
      <c r="W91" s="1442"/>
      <c r="X91" s="1442"/>
      <c r="Y91" s="1443"/>
      <c r="Z91" s="1442"/>
      <c r="AA91" s="1442"/>
      <c r="AB91" s="1443"/>
      <c r="AC91" s="1442"/>
      <c r="AD91" s="1442"/>
      <c r="AE91" s="1443"/>
      <c r="AF91" s="325"/>
      <c r="AG91" s="325"/>
      <c r="AH91" s="325"/>
      <c r="AI91" s="325"/>
      <c r="AJ91" s="703"/>
      <c r="AK91" s="703"/>
      <c r="AL91" s="703"/>
      <c r="AM91" s="703"/>
      <c r="AN91" s="703"/>
      <c r="AO91" s="703"/>
      <c r="AP91" s="703"/>
      <c r="AQ91" s="703"/>
      <c r="AR91" s="703"/>
      <c r="AS91" s="703"/>
    </row>
    <row r="92" spans="1:45" s="278" customFormat="1" ht="18" customHeight="1">
      <c r="A92" s="410"/>
      <c r="B92" s="12"/>
      <c r="C92" s="19"/>
      <c r="D92" s="12"/>
      <c r="E92" s="17" t="s">
        <v>65</v>
      </c>
      <c r="F92" s="12"/>
      <c r="G92" s="12"/>
      <c r="H92" s="12"/>
      <c r="I92" s="12"/>
      <c r="J92" s="12"/>
      <c r="K92" s="12"/>
      <c r="L92" s="12"/>
      <c r="M92" s="12"/>
      <c r="N92" s="12"/>
      <c r="O92" s="12"/>
      <c r="P92" s="13"/>
      <c r="Q92" s="12"/>
      <c r="R92" s="12"/>
      <c r="S92" s="13"/>
      <c r="T92" s="1444"/>
      <c r="U92" s="1444"/>
      <c r="V92" s="212"/>
      <c r="W92" s="1442"/>
      <c r="X92" s="1442"/>
      <c r="Y92" s="1443"/>
      <c r="Z92" s="1442"/>
      <c r="AA92" s="1442"/>
      <c r="AB92" s="1443"/>
      <c r="AC92" s="1442"/>
      <c r="AD92" s="1442"/>
      <c r="AE92" s="1443"/>
      <c r="AF92" s="325"/>
      <c r="AG92" s="325"/>
      <c r="AH92" s="325"/>
      <c r="AI92" s="325"/>
      <c r="AJ92" s="703"/>
      <c r="AK92" s="703"/>
      <c r="AL92" s="703"/>
      <c r="AM92" s="703"/>
      <c r="AN92" s="703"/>
      <c r="AO92" s="703"/>
      <c r="AP92" s="703"/>
      <c r="AQ92" s="703"/>
      <c r="AR92" s="703"/>
      <c r="AS92" s="703"/>
    </row>
    <row r="93" spans="1:45" s="278" customFormat="1" ht="18" customHeight="1">
      <c r="A93" s="410"/>
      <c r="B93" s="12"/>
      <c r="C93" s="19"/>
      <c r="D93" s="12"/>
      <c r="E93" s="17" t="s">
        <v>66</v>
      </c>
      <c r="F93" s="12"/>
      <c r="G93" s="12"/>
      <c r="H93" s="12"/>
      <c r="I93" s="12"/>
      <c r="J93" s="12"/>
      <c r="K93" s="12"/>
      <c r="L93" s="12"/>
      <c r="M93" s="12"/>
      <c r="N93" s="12"/>
      <c r="O93" s="12"/>
      <c r="P93" s="13"/>
      <c r="Q93" s="12"/>
      <c r="R93" s="12"/>
      <c r="S93" s="13"/>
      <c r="T93" s="1444"/>
      <c r="U93" s="1444"/>
      <c r="V93" s="212"/>
      <c r="W93" s="1442"/>
      <c r="X93" s="1442"/>
      <c r="Y93" s="1443"/>
      <c r="Z93" s="1442"/>
      <c r="AA93" s="1442"/>
      <c r="AB93" s="1443"/>
      <c r="AC93" s="1442"/>
      <c r="AD93" s="1442"/>
      <c r="AE93" s="1443"/>
      <c r="AF93" s="325"/>
      <c r="AG93" s="325"/>
      <c r="AH93" s="325"/>
      <c r="AI93" s="325"/>
      <c r="AJ93" s="703"/>
      <c r="AK93" s="703"/>
      <c r="AL93" s="703"/>
      <c r="AM93" s="703"/>
      <c r="AN93" s="703"/>
      <c r="AO93" s="703"/>
      <c r="AP93" s="703"/>
      <c r="AQ93" s="703"/>
      <c r="AR93" s="703"/>
      <c r="AS93" s="703"/>
    </row>
    <row r="94" spans="1:45" s="278" customFormat="1" ht="18" customHeight="1">
      <c r="A94" s="410"/>
      <c r="B94" s="12"/>
      <c r="C94" s="19"/>
      <c r="D94" s="12"/>
      <c r="E94" s="17" t="s">
        <v>67</v>
      </c>
      <c r="F94" s="12"/>
      <c r="G94" s="12"/>
      <c r="H94" s="12"/>
      <c r="I94" s="12"/>
      <c r="J94" s="12"/>
      <c r="K94" s="12"/>
      <c r="L94" s="12"/>
      <c r="M94" s="12"/>
      <c r="N94" s="12"/>
      <c r="O94" s="12"/>
      <c r="P94" s="13"/>
      <c r="Q94" s="12"/>
      <c r="R94" s="12"/>
      <c r="S94" s="13"/>
      <c r="T94" s="1444"/>
      <c r="U94" s="1444"/>
      <c r="V94" s="212"/>
      <c r="W94" s="1442"/>
      <c r="X94" s="1442"/>
      <c r="Y94" s="1443"/>
      <c r="Z94" s="1442"/>
      <c r="AA94" s="1442"/>
      <c r="AB94" s="1443"/>
      <c r="AC94" s="1442"/>
      <c r="AD94" s="1442"/>
      <c r="AE94" s="1443"/>
      <c r="AF94" s="325"/>
      <c r="AG94" s="325"/>
      <c r="AH94" s="325"/>
      <c r="AI94" s="325"/>
      <c r="AJ94" s="703"/>
      <c r="AK94" s="703"/>
      <c r="AL94" s="703"/>
      <c r="AM94" s="703"/>
      <c r="AN94" s="703"/>
      <c r="AO94" s="703"/>
      <c r="AP94" s="703"/>
      <c r="AQ94" s="703"/>
      <c r="AR94" s="703"/>
      <c r="AS94" s="703"/>
    </row>
    <row r="95" spans="1:45" s="278" customFormat="1" ht="18" customHeight="1">
      <c r="A95" s="410"/>
      <c r="B95" s="12"/>
      <c r="C95" s="19"/>
      <c r="D95" s="12"/>
      <c r="E95" s="17" t="s">
        <v>68</v>
      </c>
      <c r="F95" s="12"/>
      <c r="G95" s="12"/>
      <c r="H95" s="12"/>
      <c r="I95" s="12"/>
      <c r="J95" s="12"/>
      <c r="K95" s="12"/>
      <c r="L95" s="12"/>
      <c r="M95" s="12"/>
      <c r="N95" s="12"/>
      <c r="O95" s="12"/>
      <c r="P95" s="13"/>
      <c r="Q95" s="12"/>
      <c r="R95" s="12"/>
      <c r="S95" s="13"/>
      <c r="T95" s="1444"/>
      <c r="U95" s="1444"/>
      <c r="V95" s="212"/>
      <c r="W95" s="1442"/>
      <c r="X95" s="1442"/>
      <c r="Y95" s="1443"/>
      <c r="Z95" s="1442"/>
      <c r="AA95" s="1442"/>
      <c r="AB95" s="1443"/>
      <c r="AC95" s="1442"/>
      <c r="AD95" s="1442"/>
      <c r="AE95" s="1443"/>
      <c r="AF95" s="325"/>
      <c r="AG95" s="325"/>
      <c r="AH95" s="325"/>
      <c r="AI95" s="325"/>
      <c r="AJ95" s="703"/>
      <c r="AK95" s="703"/>
      <c r="AL95" s="703"/>
      <c r="AM95" s="703"/>
      <c r="AN95" s="703"/>
      <c r="AO95" s="703"/>
      <c r="AP95" s="703"/>
      <c r="AQ95" s="703"/>
      <c r="AR95" s="703"/>
      <c r="AS95" s="703"/>
    </row>
    <row r="96" spans="1:45" s="278" customFormat="1" ht="18" customHeight="1">
      <c r="A96" s="410"/>
      <c r="B96" s="12"/>
      <c r="C96" s="19"/>
      <c r="D96" s="12"/>
      <c r="E96" s="17" t="s">
        <v>69</v>
      </c>
      <c r="F96" s="12"/>
      <c r="G96" s="12"/>
      <c r="H96" s="12"/>
      <c r="I96" s="12"/>
      <c r="J96" s="12"/>
      <c r="K96" s="12"/>
      <c r="L96" s="12"/>
      <c r="M96" s="12"/>
      <c r="N96" s="12"/>
      <c r="O96" s="12"/>
      <c r="P96" s="13"/>
      <c r="Q96" s="12"/>
      <c r="R96" s="12"/>
      <c r="S96" s="13"/>
      <c r="T96" s="1444"/>
      <c r="U96" s="1444"/>
      <c r="V96" s="212"/>
      <c r="W96" s="1442"/>
      <c r="X96" s="1442"/>
      <c r="Y96" s="1443"/>
      <c r="Z96" s="1442"/>
      <c r="AA96" s="1442"/>
      <c r="AB96" s="1443"/>
      <c r="AC96" s="1442"/>
      <c r="AD96" s="1442"/>
      <c r="AE96" s="1443"/>
      <c r="AF96" s="325"/>
      <c r="AG96" s="325"/>
      <c r="AH96" s="325"/>
      <c r="AI96" s="325"/>
      <c r="AJ96" s="703"/>
      <c r="AK96" s="703"/>
      <c r="AL96" s="703"/>
      <c r="AM96" s="703"/>
      <c r="AN96" s="703"/>
      <c r="AO96" s="703"/>
      <c r="AP96" s="703"/>
      <c r="AQ96" s="703"/>
      <c r="AR96" s="703"/>
      <c r="AS96" s="703"/>
    </row>
    <row r="97" spans="1:45" s="278" customFormat="1" ht="18" customHeight="1">
      <c r="A97" s="410"/>
      <c r="B97" s="12"/>
      <c r="C97" s="19"/>
      <c r="D97" s="12"/>
      <c r="E97" s="17" t="s">
        <v>70</v>
      </c>
      <c r="F97" s="12"/>
      <c r="G97" s="12"/>
      <c r="H97" s="12"/>
      <c r="I97" s="12"/>
      <c r="J97" s="12"/>
      <c r="K97" s="12"/>
      <c r="L97" s="12"/>
      <c r="M97" s="12"/>
      <c r="N97" s="12"/>
      <c r="O97" s="12"/>
      <c r="P97" s="13"/>
      <c r="Q97" s="12"/>
      <c r="R97" s="12"/>
      <c r="S97" s="13"/>
      <c r="T97" s="1444"/>
      <c r="U97" s="1444"/>
      <c r="V97" s="212"/>
      <c r="W97" s="1442"/>
      <c r="X97" s="1442"/>
      <c r="Y97" s="1443"/>
      <c r="Z97" s="1442"/>
      <c r="AA97" s="1442"/>
      <c r="AB97" s="1443"/>
      <c r="AC97" s="1442"/>
      <c r="AD97" s="1442"/>
      <c r="AE97" s="1443"/>
      <c r="AF97" s="325"/>
      <c r="AG97" s="325"/>
      <c r="AH97" s="325"/>
      <c r="AI97" s="325"/>
      <c r="AJ97" s="703"/>
      <c r="AK97" s="703"/>
      <c r="AL97" s="703"/>
      <c r="AM97" s="703"/>
      <c r="AN97" s="703"/>
      <c r="AO97" s="703"/>
      <c r="AP97" s="703"/>
      <c r="AQ97" s="703"/>
      <c r="AR97" s="703"/>
      <c r="AS97" s="703"/>
    </row>
    <row r="98" spans="1:45" s="278" customFormat="1" ht="18" customHeight="1">
      <c r="A98" s="410"/>
      <c r="B98" s="12"/>
      <c r="C98" s="19"/>
      <c r="D98" s="12"/>
      <c r="E98" s="17" t="s">
        <v>71</v>
      </c>
      <c r="F98" s="12"/>
      <c r="G98" s="12"/>
      <c r="H98" s="12"/>
      <c r="I98" s="12"/>
      <c r="J98" s="12"/>
      <c r="K98" s="12"/>
      <c r="L98" s="12"/>
      <c r="M98" s="12"/>
      <c r="N98" s="12"/>
      <c r="O98" s="12"/>
      <c r="P98" s="13"/>
      <c r="Q98" s="12"/>
      <c r="R98" s="12"/>
      <c r="S98" s="13"/>
      <c r="T98" s="1444"/>
      <c r="U98" s="1444"/>
      <c r="V98" s="212"/>
      <c r="W98" s="1442"/>
      <c r="X98" s="1442"/>
      <c r="Y98" s="1443"/>
      <c r="Z98" s="1442"/>
      <c r="AA98" s="1442"/>
      <c r="AB98" s="1443"/>
      <c r="AC98" s="1442"/>
      <c r="AD98" s="1442"/>
      <c r="AE98" s="1443"/>
      <c r="AF98" s="325"/>
      <c r="AG98" s="325"/>
      <c r="AH98" s="325"/>
      <c r="AI98" s="325"/>
      <c r="AJ98" s="703"/>
      <c r="AK98" s="703"/>
      <c r="AL98" s="703"/>
      <c r="AM98" s="703"/>
      <c r="AN98" s="703"/>
      <c r="AO98" s="703"/>
      <c r="AP98" s="703"/>
      <c r="AQ98" s="703"/>
      <c r="AR98" s="703"/>
      <c r="AS98" s="703"/>
    </row>
    <row r="99" spans="1:45" s="278" customFormat="1" ht="18" customHeight="1">
      <c r="A99" s="410"/>
      <c r="B99" s="12"/>
      <c r="C99" s="19"/>
      <c r="D99" s="12"/>
      <c r="E99" s="17" t="s">
        <v>72</v>
      </c>
      <c r="F99" s="12"/>
      <c r="G99" s="12"/>
      <c r="H99" s="12"/>
      <c r="I99" s="12"/>
      <c r="J99" s="12"/>
      <c r="K99" s="12"/>
      <c r="L99" s="12"/>
      <c r="M99" s="12"/>
      <c r="N99" s="12"/>
      <c r="O99" s="12"/>
      <c r="P99" s="13"/>
      <c r="Q99" s="12"/>
      <c r="R99" s="12"/>
      <c r="S99" s="13"/>
      <c r="T99" s="1444"/>
      <c r="U99" s="1444"/>
      <c r="V99" s="212"/>
      <c r="W99" s="1442"/>
      <c r="X99" s="1442"/>
      <c r="Y99" s="1443"/>
      <c r="Z99" s="1442"/>
      <c r="AA99" s="1442"/>
      <c r="AB99" s="1443"/>
      <c r="AC99" s="1442"/>
      <c r="AD99" s="1442"/>
      <c r="AE99" s="1443"/>
      <c r="AF99" s="325"/>
      <c r="AG99" s="325"/>
      <c r="AH99" s="325"/>
      <c r="AI99" s="325"/>
      <c r="AJ99" s="703"/>
      <c r="AK99" s="703"/>
      <c r="AL99" s="703"/>
      <c r="AM99" s="703"/>
      <c r="AN99" s="703"/>
      <c r="AO99" s="703"/>
      <c r="AP99" s="703"/>
      <c r="AQ99" s="703"/>
      <c r="AR99" s="703"/>
      <c r="AS99" s="703"/>
    </row>
    <row r="100" spans="1:45" s="278" customFormat="1" ht="18" customHeight="1">
      <c r="A100" s="410"/>
      <c r="B100" s="12"/>
      <c r="C100" s="19"/>
      <c r="D100" s="12"/>
      <c r="E100" s="17" t="s">
        <v>73</v>
      </c>
      <c r="F100" s="12"/>
      <c r="G100" s="12"/>
      <c r="H100" s="12"/>
      <c r="I100" s="12"/>
      <c r="J100" s="12"/>
      <c r="K100" s="12"/>
      <c r="L100" s="12"/>
      <c r="M100" s="12"/>
      <c r="N100" s="12"/>
      <c r="O100" s="12"/>
      <c r="P100" s="13"/>
      <c r="Q100" s="12"/>
      <c r="R100" s="12"/>
      <c r="S100" s="13"/>
      <c r="T100" s="1444"/>
      <c r="U100" s="1444"/>
      <c r="V100" s="212"/>
      <c r="W100" s="1442"/>
      <c r="X100" s="1442"/>
      <c r="Y100" s="1443"/>
      <c r="Z100" s="1442"/>
      <c r="AA100" s="1442"/>
      <c r="AB100" s="1443"/>
      <c r="AC100" s="1442"/>
      <c r="AD100" s="1442"/>
      <c r="AE100" s="1443"/>
      <c r="AF100" s="325"/>
      <c r="AG100" s="325"/>
      <c r="AH100" s="325"/>
      <c r="AI100" s="325"/>
      <c r="AJ100" s="703"/>
      <c r="AK100" s="703"/>
      <c r="AL100" s="703"/>
      <c r="AM100" s="703"/>
      <c r="AN100" s="703"/>
      <c r="AO100" s="703"/>
      <c r="AP100" s="703"/>
      <c r="AQ100" s="703"/>
      <c r="AR100" s="703"/>
      <c r="AS100" s="703"/>
    </row>
    <row r="101" spans="1:45" s="278" customFormat="1" ht="18" customHeight="1">
      <c r="A101" s="410"/>
      <c r="B101" s="12"/>
      <c r="C101" s="19"/>
      <c r="D101" s="12"/>
      <c r="E101" s="17"/>
      <c r="F101" s="12"/>
      <c r="G101" s="12"/>
      <c r="H101" s="12"/>
      <c r="I101" s="12"/>
      <c r="J101" s="12"/>
      <c r="K101" s="12"/>
      <c r="L101" s="12"/>
      <c r="M101" s="12"/>
      <c r="N101" s="12"/>
      <c r="O101" s="12"/>
      <c r="P101" s="13"/>
      <c r="Q101" s="12"/>
      <c r="R101" s="12"/>
      <c r="S101" s="13"/>
      <c r="T101" s="1444"/>
      <c r="U101" s="1444"/>
      <c r="V101" s="212"/>
      <c r="W101" s="1442"/>
      <c r="X101" s="1442"/>
      <c r="Y101" s="1443"/>
      <c r="Z101" s="1442"/>
      <c r="AA101" s="1442"/>
      <c r="AB101" s="1443"/>
      <c r="AC101" s="1442"/>
      <c r="AD101" s="1442"/>
      <c r="AE101" s="1443"/>
      <c r="AF101" s="325"/>
      <c r="AG101" s="325"/>
      <c r="AH101" s="325"/>
      <c r="AI101" s="325"/>
      <c r="AJ101" s="703"/>
      <c r="AK101" s="703"/>
      <c r="AL101" s="703"/>
      <c r="AM101" s="703"/>
      <c r="AN101" s="703"/>
      <c r="AO101" s="703"/>
      <c r="AP101" s="703"/>
      <c r="AQ101" s="703"/>
      <c r="AR101" s="703"/>
      <c r="AS101" s="703"/>
    </row>
    <row r="102" spans="1:45" s="278" customFormat="1" ht="18" customHeight="1">
      <c r="A102" s="410"/>
      <c r="B102" s="12" t="s">
        <v>51</v>
      </c>
      <c r="C102" s="247">
        <f>ROW(G166)</f>
        <v>166</v>
      </c>
      <c r="D102" s="3" t="s">
        <v>54</v>
      </c>
      <c r="E102" s="3"/>
      <c r="F102" s="12"/>
      <c r="G102" s="12"/>
      <c r="H102" s="12"/>
      <c r="I102" s="12"/>
      <c r="J102" s="12"/>
      <c r="K102" s="12"/>
      <c r="L102" s="12"/>
      <c r="M102" s="12"/>
      <c r="N102" s="12"/>
      <c r="O102" s="12"/>
      <c r="P102" s="13"/>
      <c r="Q102" s="12"/>
      <c r="R102" s="12"/>
      <c r="S102" s="13"/>
      <c r="T102" s="1444"/>
      <c r="U102" s="1444"/>
      <c r="V102" s="212"/>
      <c r="W102" s="1442"/>
      <c r="X102" s="1442"/>
      <c r="Y102" s="1443"/>
      <c r="Z102" s="1442"/>
      <c r="AA102" s="1442"/>
      <c r="AB102" s="1443"/>
      <c r="AC102" s="1442"/>
      <c r="AD102" s="1442"/>
      <c r="AE102" s="1443"/>
      <c r="AF102" s="325"/>
      <c r="AG102" s="325"/>
      <c r="AH102" s="325"/>
      <c r="AI102" s="325"/>
      <c r="AJ102" s="703"/>
      <c r="AK102" s="703"/>
      <c r="AL102" s="703"/>
      <c r="AM102" s="703"/>
      <c r="AN102" s="703"/>
      <c r="AO102" s="703"/>
      <c r="AP102" s="703"/>
      <c r="AQ102" s="703"/>
      <c r="AR102" s="703"/>
      <c r="AS102" s="703"/>
    </row>
    <row r="103" spans="1:45" s="278" customFormat="1" ht="18" customHeight="1">
      <c r="A103" s="410"/>
      <c r="B103" s="12"/>
      <c r="C103" s="12"/>
      <c r="D103" s="12"/>
      <c r="E103" s="17" t="s">
        <v>55</v>
      </c>
      <c r="F103" s="12"/>
      <c r="G103" s="12"/>
      <c r="H103" s="12"/>
      <c r="I103" s="12"/>
      <c r="J103" s="12"/>
      <c r="K103" s="12"/>
      <c r="L103" s="12"/>
      <c r="M103" s="12"/>
      <c r="N103" s="12"/>
      <c r="O103" s="12"/>
      <c r="P103" s="13"/>
      <c r="Q103" s="12"/>
      <c r="R103" s="12"/>
      <c r="S103" s="13"/>
      <c r="T103" s="1444"/>
      <c r="U103" s="1444"/>
      <c r="V103" s="212"/>
      <c r="W103" s="1442"/>
      <c r="X103" s="1442"/>
      <c r="Y103" s="1443"/>
      <c r="Z103" s="1442"/>
      <c r="AA103" s="1442"/>
      <c r="AB103" s="1443"/>
      <c r="AC103" s="1442"/>
      <c r="AD103" s="1442"/>
      <c r="AE103" s="1443"/>
      <c r="AF103" s="325"/>
      <c r="AG103" s="325"/>
      <c r="AH103" s="325"/>
      <c r="AI103" s="325"/>
      <c r="AJ103" s="703"/>
      <c r="AK103" s="703"/>
      <c r="AL103" s="703"/>
      <c r="AM103" s="703"/>
      <c r="AN103" s="703"/>
      <c r="AO103" s="703"/>
      <c r="AP103" s="703"/>
      <c r="AQ103" s="703"/>
      <c r="AR103" s="703"/>
      <c r="AS103" s="703"/>
    </row>
    <row r="104" spans="1:45" s="278" customFormat="1" ht="18" customHeight="1">
      <c r="A104" s="410"/>
      <c r="B104" s="12"/>
      <c r="C104" s="12"/>
      <c r="D104" s="12"/>
      <c r="E104" s="17" t="s">
        <v>56</v>
      </c>
      <c r="F104" s="12"/>
      <c r="G104" s="12"/>
      <c r="H104" s="12"/>
      <c r="I104" s="12"/>
      <c r="J104" s="12"/>
      <c r="K104" s="12"/>
      <c r="L104" s="12"/>
      <c r="M104" s="12"/>
      <c r="N104" s="12"/>
      <c r="O104" s="12"/>
      <c r="P104" s="13"/>
      <c r="Q104" s="12"/>
      <c r="R104" s="12"/>
      <c r="S104" s="13"/>
      <c r="T104" s="1444"/>
      <c r="U104" s="1444"/>
      <c r="V104" s="212"/>
      <c r="W104" s="1442"/>
      <c r="X104" s="1442"/>
      <c r="Y104" s="1443"/>
      <c r="Z104" s="1442"/>
      <c r="AA104" s="1442"/>
      <c r="AB104" s="1443"/>
      <c r="AC104" s="1442"/>
      <c r="AD104" s="1442"/>
      <c r="AE104" s="1443"/>
      <c r="AF104" s="325"/>
      <c r="AG104" s="325"/>
      <c r="AH104" s="325"/>
      <c r="AI104" s="325"/>
      <c r="AJ104" s="703"/>
      <c r="AK104" s="703"/>
      <c r="AL104" s="703"/>
      <c r="AM104" s="703"/>
      <c r="AN104" s="703"/>
      <c r="AO104" s="703"/>
      <c r="AP104" s="703"/>
      <c r="AQ104" s="703"/>
      <c r="AR104" s="703"/>
      <c r="AS104" s="703"/>
    </row>
    <row r="105" spans="1:45" s="278" customFormat="1" ht="18" customHeight="1">
      <c r="A105" s="410"/>
      <c r="B105" s="12"/>
      <c r="C105" s="12"/>
      <c r="D105" s="12"/>
      <c r="E105" s="17" t="s">
        <v>57</v>
      </c>
      <c r="F105" s="12"/>
      <c r="G105" s="12"/>
      <c r="H105" s="12"/>
      <c r="I105" s="12"/>
      <c r="J105" s="12"/>
      <c r="K105" s="12"/>
      <c r="L105" s="12"/>
      <c r="M105" s="12"/>
      <c r="N105" s="12"/>
      <c r="O105" s="12"/>
      <c r="P105" s="13"/>
      <c r="Q105" s="12"/>
      <c r="R105" s="12"/>
      <c r="S105" s="13"/>
      <c r="T105" s="1444"/>
      <c r="U105" s="1444"/>
      <c r="V105" s="212"/>
      <c r="W105" s="1442"/>
      <c r="X105" s="1442"/>
      <c r="Y105" s="1443"/>
      <c r="Z105" s="1442"/>
      <c r="AA105" s="1442"/>
      <c r="AB105" s="1443"/>
      <c r="AC105" s="1442"/>
      <c r="AD105" s="1442"/>
      <c r="AE105" s="1443"/>
      <c r="AF105" s="325"/>
      <c r="AG105" s="325"/>
      <c r="AH105" s="325"/>
      <c r="AI105" s="325"/>
      <c r="AJ105" s="703"/>
      <c r="AK105" s="703"/>
      <c r="AL105" s="703"/>
      <c r="AM105" s="703"/>
      <c r="AN105" s="703"/>
      <c r="AO105" s="703"/>
      <c r="AP105" s="703"/>
      <c r="AQ105" s="703"/>
      <c r="AR105" s="703"/>
      <c r="AS105" s="703"/>
    </row>
    <row r="106" spans="1:45" s="278" customFormat="1" ht="18" customHeight="1">
      <c r="A106" s="410"/>
      <c r="B106" s="12"/>
      <c r="C106" s="12"/>
      <c r="D106" s="12"/>
      <c r="E106" s="17" t="s">
        <v>58</v>
      </c>
      <c r="F106" s="12"/>
      <c r="G106" s="12"/>
      <c r="H106" s="12"/>
      <c r="I106" s="12"/>
      <c r="J106" s="12"/>
      <c r="K106" s="12"/>
      <c r="L106" s="12"/>
      <c r="M106" s="12"/>
      <c r="N106" s="12"/>
      <c r="O106" s="12"/>
      <c r="P106" s="13"/>
      <c r="Q106" s="12"/>
      <c r="R106" s="12"/>
      <c r="S106" s="13"/>
      <c r="T106" s="1444"/>
      <c r="U106" s="1444"/>
      <c r="V106" s="212"/>
      <c r="W106" s="1442"/>
      <c r="X106" s="1442"/>
      <c r="Y106" s="1443"/>
      <c r="Z106" s="1442"/>
      <c r="AA106" s="1442"/>
      <c r="AB106" s="1443"/>
      <c r="AC106" s="1442"/>
      <c r="AD106" s="1442"/>
      <c r="AE106" s="1443"/>
      <c r="AF106" s="325"/>
      <c r="AG106" s="325"/>
      <c r="AH106" s="325"/>
      <c r="AI106" s="325"/>
      <c r="AJ106" s="703"/>
      <c r="AK106" s="703"/>
      <c r="AL106" s="703"/>
      <c r="AM106" s="703"/>
      <c r="AN106" s="703"/>
      <c r="AO106" s="703"/>
      <c r="AP106" s="703"/>
      <c r="AQ106" s="703"/>
      <c r="AR106" s="703"/>
      <c r="AS106" s="703"/>
    </row>
    <row r="107" spans="1:45" s="278" customFormat="1" ht="18" customHeight="1">
      <c r="A107" s="410"/>
      <c r="B107" s="12"/>
      <c r="C107" s="12"/>
      <c r="D107" s="12"/>
      <c r="E107" s="17" t="s">
        <v>59</v>
      </c>
      <c r="F107" s="12"/>
      <c r="G107" s="12"/>
      <c r="H107" s="12"/>
      <c r="I107" s="12"/>
      <c r="J107" s="12"/>
      <c r="K107" s="12"/>
      <c r="L107" s="12"/>
      <c r="M107" s="12"/>
      <c r="N107" s="12"/>
      <c r="O107" s="12"/>
      <c r="P107" s="13"/>
      <c r="Q107" s="12"/>
      <c r="R107" s="12"/>
      <c r="S107" s="13"/>
      <c r="T107" s="1444"/>
      <c r="U107" s="1444"/>
      <c r="V107" s="212"/>
      <c r="W107" s="1442"/>
      <c r="X107" s="1442"/>
      <c r="Y107" s="1443"/>
      <c r="Z107" s="1442"/>
      <c r="AA107" s="1442"/>
      <c r="AB107" s="1443"/>
      <c r="AC107" s="1442"/>
      <c r="AD107" s="1442"/>
      <c r="AE107" s="1443"/>
      <c r="AF107" s="325"/>
      <c r="AG107" s="325"/>
      <c r="AH107" s="325"/>
      <c r="AI107" s="325"/>
      <c r="AJ107" s="703"/>
      <c r="AK107" s="703"/>
      <c r="AL107" s="703"/>
      <c r="AM107" s="703"/>
      <c r="AN107" s="703"/>
      <c r="AO107" s="703"/>
      <c r="AP107" s="703"/>
      <c r="AQ107" s="703"/>
      <c r="AR107" s="703"/>
      <c r="AS107" s="703"/>
    </row>
    <row r="108" spans="1:45" s="278" customFormat="1" ht="18" customHeight="1">
      <c r="A108" s="410"/>
      <c r="B108" s="12"/>
      <c r="C108" s="12"/>
      <c r="D108" s="12"/>
      <c r="E108" s="17" t="s">
        <v>60</v>
      </c>
      <c r="F108" s="12"/>
      <c r="G108" s="12"/>
      <c r="H108" s="12"/>
      <c r="I108" s="12"/>
      <c r="J108" s="12"/>
      <c r="K108" s="12"/>
      <c r="L108" s="12"/>
      <c r="M108" s="12"/>
      <c r="N108" s="12"/>
      <c r="O108" s="12"/>
      <c r="P108" s="13"/>
      <c r="Q108" s="12"/>
      <c r="R108" s="12"/>
      <c r="S108" s="13"/>
      <c r="T108" s="1444"/>
      <c r="U108" s="1444"/>
      <c r="V108" s="212"/>
      <c r="W108" s="1442"/>
      <c r="X108" s="1442"/>
      <c r="Y108" s="1443"/>
      <c r="Z108" s="1442"/>
      <c r="AA108" s="1442"/>
      <c r="AB108" s="1443"/>
      <c r="AC108" s="1442"/>
      <c r="AD108" s="1442"/>
      <c r="AE108" s="1443"/>
      <c r="AF108" s="325"/>
      <c r="AG108" s="325"/>
      <c r="AH108" s="325"/>
      <c r="AI108" s="325"/>
      <c r="AJ108" s="703"/>
      <c r="AK108" s="703"/>
      <c r="AL108" s="703"/>
      <c r="AM108" s="703"/>
      <c r="AN108" s="703"/>
      <c r="AO108" s="703"/>
      <c r="AP108" s="703"/>
      <c r="AQ108" s="703"/>
      <c r="AR108" s="703"/>
      <c r="AS108" s="703"/>
    </row>
    <row r="109" spans="1:45" s="278" customFormat="1" ht="18" customHeight="1">
      <c r="A109" s="410"/>
      <c r="B109" s="12"/>
      <c r="C109" s="12"/>
      <c r="D109" s="12"/>
      <c r="E109" s="12"/>
      <c r="F109" s="12"/>
      <c r="G109" s="12"/>
      <c r="H109" s="12"/>
      <c r="I109" s="12"/>
      <c r="J109" s="12"/>
      <c r="K109" s="12"/>
      <c r="L109" s="12"/>
      <c r="M109" s="12"/>
      <c r="N109" s="12"/>
      <c r="O109" s="12"/>
      <c r="P109" s="13"/>
      <c r="Q109" s="12"/>
      <c r="R109" s="12"/>
      <c r="S109" s="13"/>
      <c r="T109" s="1444"/>
      <c r="U109" s="1444"/>
      <c r="V109" s="703"/>
      <c r="W109" s="703"/>
      <c r="X109" s="703"/>
      <c r="Y109" s="703"/>
      <c r="Z109" s="1442"/>
      <c r="AA109" s="1442"/>
      <c r="AB109" s="1443"/>
      <c r="AC109" s="1442"/>
      <c r="AD109" s="1442"/>
      <c r="AE109" s="1443"/>
      <c r="AF109" s="325"/>
      <c r="AG109" s="325"/>
      <c r="AH109" s="325"/>
      <c r="AI109" s="325"/>
      <c r="AJ109" s="703"/>
      <c r="AK109" s="703"/>
      <c r="AL109" s="703"/>
      <c r="AM109" s="703"/>
      <c r="AN109" s="703"/>
      <c r="AO109" s="703"/>
      <c r="AP109" s="703"/>
      <c r="AQ109" s="703"/>
      <c r="AR109" s="703"/>
      <c r="AS109" s="703"/>
    </row>
    <row r="110" spans="1:45" s="278" customFormat="1" ht="18" customHeight="1">
      <c r="A110" s="410"/>
      <c r="B110" s="12" t="s">
        <v>51</v>
      </c>
      <c r="C110" s="247">
        <f>ROW(N170)</f>
        <v>170</v>
      </c>
      <c r="D110" s="3" t="s">
        <v>161</v>
      </c>
      <c r="E110" s="12"/>
      <c r="F110" s="12"/>
      <c r="G110" s="12"/>
      <c r="H110" s="12"/>
      <c r="I110" s="12"/>
      <c r="J110" s="12"/>
      <c r="K110" s="12"/>
      <c r="L110" s="12"/>
      <c r="M110" s="12"/>
      <c r="N110" s="12"/>
      <c r="O110" s="12"/>
      <c r="P110" s="13"/>
      <c r="Q110" s="12"/>
      <c r="R110" s="12"/>
      <c r="S110" s="13"/>
      <c r="T110" s="1444"/>
      <c r="U110" s="1444"/>
      <c r="V110" s="703"/>
      <c r="W110" s="703"/>
      <c r="X110" s="703"/>
      <c r="Y110" s="703"/>
      <c r="Z110" s="1442"/>
      <c r="AA110" s="1442"/>
      <c r="AB110" s="1443"/>
      <c r="AC110" s="1442"/>
      <c r="AD110" s="1442"/>
      <c r="AE110" s="1443"/>
      <c r="AF110" s="325"/>
      <c r="AG110" s="325"/>
      <c r="AH110" s="325"/>
      <c r="AI110" s="325"/>
      <c r="AJ110" s="703"/>
      <c r="AK110" s="703"/>
      <c r="AL110" s="703"/>
      <c r="AM110" s="703"/>
      <c r="AN110" s="703"/>
      <c r="AO110" s="703"/>
      <c r="AP110" s="703"/>
      <c r="AQ110" s="703"/>
      <c r="AR110" s="703"/>
      <c r="AS110" s="703"/>
    </row>
    <row r="111" spans="1:45" s="278" customFormat="1" ht="18" customHeight="1">
      <c r="A111" s="410"/>
      <c r="B111" s="12"/>
      <c r="C111" s="12"/>
      <c r="D111" s="12"/>
      <c r="E111" s="12"/>
      <c r="F111" s="12"/>
      <c r="G111" s="12"/>
      <c r="H111" s="12"/>
      <c r="I111" s="12"/>
      <c r="J111" s="12"/>
      <c r="K111" s="12"/>
      <c r="L111" s="12"/>
      <c r="M111" s="12"/>
      <c r="N111" s="12"/>
      <c r="O111" s="12"/>
      <c r="P111" s="13"/>
      <c r="Q111" s="12"/>
      <c r="R111" s="12"/>
      <c r="S111" s="13"/>
      <c r="T111" s="1444"/>
      <c r="U111" s="1444"/>
      <c r="V111" s="703"/>
      <c r="W111" s="703"/>
      <c r="X111" s="703"/>
      <c r="Y111" s="703"/>
      <c r="Z111" s="1442"/>
      <c r="AA111" s="1442"/>
      <c r="AB111" s="1443"/>
      <c r="AC111" s="1442"/>
      <c r="AD111" s="1442"/>
      <c r="AE111" s="1443"/>
      <c r="AF111" s="325"/>
      <c r="AG111" s="325"/>
      <c r="AH111" s="325"/>
      <c r="AI111" s="325"/>
      <c r="AJ111" s="703"/>
      <c r="AK111" s="703"/>
      <c r="AL111" s="703"/>
      <c r="AM111" s="703"/>
      <c r="AN111" s="703"/>
      <c r="AO111" s="703"/>
      <c r="AP111" s="703"/>
      <c r="AQ111" s="703"/>
      <c r="AR111" s="703"/>
      <c r="AS111" s="703"/>
    </row>
    <row r="112" spans="1:45" s="278" customFormat="1" ht="18" customHeight="1">
      <c r="A112" s="410"/>
      <c r="B112" s="12"/>
      <c r="C112" s="12"/>
      <c r="D112" s="12"/>
      <c r="E112" s="334" t="s">
        <v>91</v>
      </c>
      <c r="F112" s="335" t="s">
        <v>92</v>
      </c>
      <c r="G112" s="336" t="s">
        <v>95</v>
      </c>
      <c r="H112" s="12"/>
      <c r="I112" s="12"/>
      <c r="J112" s="12"/>
      <c r="K112" s="12"/>
      <c r="L112" s="12"/>
      <c r="M112" s="12"/>
      <c r="N112" s="12"/>
      <c r="O112" s="12"/>
      <c r="P112" s="13"/>
      <c r="Q112" s="12"/>
      <c r="R112" s="12"/>
      <c r="S112" s="13"/>
      <c r="T112" s="1444"/>
      <c r="U112" s="1444"/>
      <c r="V112" s="703"/>
      <c r="W112" s="703"/>
      <c r="X112" s="703"/>
      <c r="Y112" s="703"/>
      <c r="Z112" s="1442"/>
      <c r="AA112" s="1442"/>
      <c r="AB112" s="1443"/>
      <c r="AC112" s="1442"/>
      <c r="AD112" s="1442"/>
      <c r="AE112" s="1443"/>
      <c r="AF112" s="325"/>
      <c r="AG112" s="325"/>
      <c r="AH112" s="325"/>
      <c r="AI112" s="325"/>
      <c r="AJ112" s="703"/>
      <c r="AK112" s="703"/>
      <c r="AL112" s="703"/>
      <c r="AM112" s="703"/>
      <c r="AN112" s="703"/>
      <c r="AO112" s="703"/>
      <c r="AP112" s="703"/>
      <c r="AQ112" s="703"/>
      <c r="AR112" s="703"/>
      <c r="AS112" s="703"/>
    </row>
    <row r="113" spans="1:45" s="278" customFormat="1" ht="18" customHeight="1">
      <c r="A113" s="410"/>
      <c r="B113" s="12"/>
      <c r="C113" s="12"/>
      <c r="D113" s="12"/>
      <c r="E113" s="343">
        <v>1.5</v>
      </c>
      <c r="F113" s="344">
        <v>2.5</v>
      </c>
      <c r="G113" s="345">
        <v>3</v>
      </c>
      <c r="H113" s="12" t="s">
        <v>145</v>
      </c>
      <c r="I113" s="12"/>
      <c r="J113" s="12"/>
      <c r="K113" s="12"/>
      <c r="L113" s="12"/>
      <c r="M113" s="12"/>
      <c r="N113" s="12"/>
      <c r="O113" s="12"/>
      <c r="P113" s="13"/>
      <c r="Q113" s="12"/>
      <c r="R113" s="12"/>
      <c r="S113" s="13"/>
      <c r="T113" s="1444"/>
      <c r="U113" s="1444"/>
      <c r="V113" s="703"/>
      <c r="W113" s="703"/>
      <c r="X113" s="703"/>
      <c r="Y113" s="703"/>
      <c r="Z113" s="1442"/>
      <c r="AA113" s="1442"/>
      <c r="AB113" s="1443"/>
      <c r="AC113" s="1442"/>
      <c r="AD113" s="1442"/>
      <c r="AE113" s="1443"/>
      <c r="AF113" s="325"/>
      <c r="AG113" s="325"/>
      <c r="AH113" s="325"/>
      <c r="AI113" s="325"/>
      <c r="AJ113" s="703"/>
      <c r="AK113" s="703"/>
      <c r="AL113" s="703"/>
      <c r="AM113" s="703"/>
      <c r="AN113" s="703"/>
      <c r="AO113" s="703"/>
      <c r="AP113" s="703"/>
      <c r="AQ113" s="703"/>
      <c r="AR113" s="703"/>
      <c r="AS113" s="703"/>
    </row>
    <row r="114" spans="1:45" s="278" customFormat="1" ht="18" customHeight="1">
      <c r="A114" s="410"/>
      <c r="B114" s="12"/>
      <c r="C114" s="12"/>
      <c r="D114" s="12"/>
      <c r="E114" s="17" t="s">
        <v>146</v>
      </c>
      <c r="F114" s="17"/>
      <c r="G114" s="12"/>
      <c r="H114" s="12"/>
      <c r="I114" s="12"/>
      <c r="J114" s="12"/>
      <c r="K114" s="12"/>
      <c r="L114" s="12"/>
      <c r="M114" s="12"/>
      <c r="N114" s="12"/>
      <c r="O114" s="12"/>
      <c r="P114" s="13"/>
      <c r="Q114" s="12"/>
      <c r="R114" s="12"/>
      <c r="S114" s="13"/>
      <c r="T114" s="1444"/>
      <c r="U114" s="1444"/>
      <c r="V114" s="703"/>
      <c r="W114" s="703"/>
      <c r="X114" s="703"/>
      <c r="Y114" s="703"/>
      <c r="Z114" s="1442"/>
      <c r="AA114" s="1442"/>
      <c r="AB114" s="1443"/>
      <c r="AC114" s="1442"/>
      <c r="AD114" s="1442"/>
      <c r="AE114" s="1443"/>
      <c r="AF114" s="325"/>
      <c r="AG114" s="325"/>
      <c r="AH114" s="325"/>
      <c r="AI114" s="325"/>
      <c r="AJ114" s="703"/>
      <c r="AK114" s="703"/>
      <c r="AL114" s="703"/>
      <c r="AM114" s="703"/>
      <c r="AN114" s="703"/>
      <c r="AO114" s="703"/>
      <c r="AP114" s="703"/>
      <c r="AQ114" s="703"/>
      <c r="AR114" s="703"/>
      <c r="AS114" s="703"/>
    </row>
    <row r="115" spans="1:45" s="278" customFormat="1" ht="18" customHeight="1">
      <c r="A115" s="410"/>
      <c r="B115" s="12"/>
      <c r="C115" s="12"/>
      <c r="D115" s="12"/>
      <c r="E115" s="17" t="s">
        <v>147</v>
      </c>
      <c r="F115" s="17"/>
      <c r="G115" s="12"/>
      <c r="H115" s="12"/>
      <c r="I115" s="12"/>
      <c r="J115" s="12"/>
      <c r="K115" s="12"/>
      <c r="L115" s="12"/>
      <c r="M115" s="12"/>
      <c r="N115" s="12"/>
      <c r="O115" s="12"/>
      <c r="P115" s="13"/>
      <c r="Q115" s="12"/>
      <c r="R115" s="12"/>
      <c r="S115" s="13"/>
      <c r="T115" s="1444"/>
      <c r="U115" s="1444"/>
      <c r="V115" s="703"/>
      <c r="W115" s="703"/>
      <c r="X115" s="703"/>
      <c r="Y115" s="703"/>
      <c r="Z115" s="1442"/>
      <c r="AA115" s="1442"/>
      <c r="AB115" s="1443"/>
      <c r="AC115" s="1442"/>
      <c r="AD115" s="1442"/>
      <c r="AE115" s="1443"/>
      <c r="AF115" s="325"/>
      <c r="AG115" s="325"/>
      <c r="AH115" s="325"/>
      <c r="AI115" s="325"/>
      <c r="AJ115" s="703"/>
      <c r="AK115" s="703"/>
      <c r="AL115" s="703"/>
      <c r="AM115" s="703"/>
      <c r="AN115" s="703"/>
      <c r="AO115" s="703"/>
      <c r="AP115" s="703"/>
      <c r="AQ115" s="703"/>
      <c r="AR115" s="703"/>
      <c r="AS115" s="703"/>
    </row>
    <row r="116" spans="1:45" s="278" customFormat="1" ht="18" customHeight="1">
      <c r="A116" s="410"/>
      <c r="B116" s="12"/>
      <c r="C116" s="12"/>
      <c r="D116" s="12"/>
      <c r="E116" s="17" t="s">
        <v>157</v>
      </c>
      <c r="F116" s="17"/>
      <c r="G116" s="12"/>
      <c r="H116" s="12"/>
      <c r="I116" s="12"/>
      <c r="J116" s="12"/>
      <c r="K116" s="12"/>
      <c r="L116" s="12"/>
      <c r="M116" s="12"/>
      <c r="N116" s="12"/>
      <c r="O116" s="12"/>
      <c r="P116" s="13"/>
      <c r="Q116" s="12"/>
      <c r="R116" s="12"/>
      <c r="S116" s="13"/>
      <c r="T116" s="1444"/>
      <c r="U116" s="1444"/>
      <c r="V116" s="703"/>
      <c r="W116" s="703"/>
      <c r="X116" s="703"/>
      <c r="Y116" s="703"/>
      <c r="Z116" s="1442"/>
      <c r="AA116" s="1442"/>
      <c r="AB116" s="1443"/>
      <c r="AC116" s="1442"/>
      <c r="AD116" s="1442"/>
      <c r="AE116" s="1443"/>
      <c r="AF116" s="325"/>
      <c r="AG116" s="325"/>
      <c r="AH116" s="325"/>
      <c r="AI116" s="325"/>
      <c r="AJ116" s="703"/>
      <c r="AK116" s="703"/>
      <c r="AL116" s="703"/>
      <c r="AM116" s="703"/>
      <c r="AN116" s="703"/>
      <c r="AO116" s="703"/>
      <c r="AP116" s="703"/>
      <c r="AQ116" s="703"/>
      <c r="AR116" s="703"/>
      <c r="AS116" s="703"/>
    </row>
    <row r="117" spans="1:45" s="278" customFormat="1" ht="18" customHeight="1">
      <c r="A117" s="410"/>
      <c r="B117" s="12"/>
      <c r="C117" s="12"/>
      <c r="D117" s="12"/>
      <c r="E117" s="17" t="s">
        <v>158</v>
      </c>
      <c r="F117" s="17"/>
      <c r="G117" s="12"/>
      <c r="H117" s="12"/>
      <c r="I117" s="12"/>
      <c r="J117" s="12"/>
      <c r="K117" s="12"/>
      <c r="L117" s="12"/>
      <c r="M117" s="12"/>
      <c r="N117" s="12"/>
      <c r="O117" s="12"/>
      <c r="P117" s="13"/>
      <c r="Q117" s="12"/>
      <c r="R117" s="12"/>
      <c r="S117" s="13"/>
      <c r="T117" s="1444"/>
      <c r="U117" s="1444"/>
      <c r="V117" s="703"/>
      <c r="W117" s="703"/>
      <c r="X117" s="703"/>
      <c r="Y117" s="703"/>
      <c r="Z117" s="1442"/>
      <c r="AA117" s="1442"/>
      <c r="AB117" s="1443"/>
      <c r="AC117" s="1442"/>
      <c r="AD117" s="1442"/>
      <c r="AE117" s="1443"/>
      <c r="AF117" s="325"/>
      <c r="AG117" s="325"/>
      <c r="AH117" s="325"/>
      <c r="AI117" s="325"/>
      <c r="AJ117" s="703"/>
      <c r="AK117" s="703"/>
      <c r="AL117" s="703"/>
      <c r="AM117" s="703"/>
      <c r="AN117" s="703"/>
      <c r="AO117" s="703"/>
      <c r="AP117" s="703"/>
      <c r="AQ117" s="703"/>
      <c r="AR117" s="703"/>
      <c r="AS117" s="703"/>
    </row>
    <row r="118" spans="1:45" s="278" customFormat="1" ht="18" customHeight="1">
      <c r="A118" s="410"/>
      <c r="B118" s="12"/>
      <c r="C118" s="12"/>
      <c r="D118" s="12"/>
      <c r="E118" s="17"/>
      <c r="F118" s="17" t="s">
        <v>148</v>
      </c>
      <c r="G118" s="12"/>
      <c r="H118" s="12"/>
      <c r="I118" s="12"/>
      <c r="J118" s="12"/>
      <c r="K118" s="12"/>
      <c r="L118" s="12"/>
      <c r="M118" s="12"/>
      <c r="N118" s="12"/>
      <c r="O118" s="12"/>
      <c r="P118" s="13"/>
      <c r="Q118" s="12"/>
      <c r="R118" s="12"/>
      <c r="S118" s="13"/>
      <c r="T118" s="1444"/>
      <c r="U118" s="1444"/>
      <c r="V118" s="703"/>
      <c r="W118" s="703"/>
      <c r="X118" s="703"/>
      <c r="Y118" s="703"/>
      <c r="Z118" s="1442"/>
      <c r="AA118" s="1442"/>
      <c r="AB118" s="1443"/>
      <c r="AC118" s="1442"/>
      <c r="AD118" s="1442"/>
      <c r="AE118" s="1443"/>
      <c r="AF118" s="325"/>
      <c r="AG118" s="325"/>
      <c r="AH118" s="325"/>
      <c r="AI118" s="325"/>
      <c r="AJ118" s="703"/>
      <c r="AK118" s="703"/>
      <c r="AL118" s="703"/>
      <c r="AM118" s="703"/>
      <c r="AN118" s="703"/>
      <c r="AO118" s="703"/>
      <c r="AP118" s="703"/>
      <c r="AQ118" s="703"/>
      <c r="AR118" s="703"/>
      <c r="AS118" s="703"/>
    </row>
    <row r="119" spans="1:45" s="278" customFormat="1" ht="18" customHeight="1">
      <c r="A119" s="410"/>
      <c r="B119" s="12"/>
      <c r="C119" s="12"/>
      <c r="D119" s="12"/>
      <c r="E119" s="17"/>
      <c r="F119" s="17" t="s">
        <v>153</v>
      </c>
      <c r="G119" s="12"/>
      <c r="H119" s="12"/>
      <c r="I119" s="12"/>
      <c r="J119" s="12"/>
      <c r="K119" s="12"/>
      <c r="L119" s="12"/>
      <c r="M119" s="12"/>
      <c r="N119" s="12"/>
      <c r="O119" s="12"/>
      <c r="P119" s="13"/>
      <c r="Q119" s="12"/>
      <c r="R119" s="12"/>
      <c r="S119" s="13"/>
      <c r="T119" s="1444"/>
      <c r="U119" s="1444"/>
      <c r="V119" s="703"/>
      <c r="W119" s="703"/>
      <c r="X119" s="703"/>
      <c r="Y119" s="703"/>
      <c r="Z119" s="1442"/>
      <c r="AA119" s="1442"/>
      <c r="AB119" s="1443"/>
      <c r="AC119" s="1442"/>
      <c r="AD119" s="1442"/>
      <c r="AE119" s="1443"/>
      <c r="AF119" s="325"/>
      <c r="AG119" s="325"/>
      <c r="AH119" s="325"/>
      <c r="AI119" s="325"/>
      <c r="AJ119" s="703"/>
      <c r="AK119" s="703"/>
      <c r="AL119" s="703"/>
      <c r="AM119" s="703"/>
      <c r="AN119" s="703"/>
      <c r="AO119" s="703"/>
      <c r="AP119" s="703"/>
      <c r="AQ119" s="703"/>
      <c r="AR119" s="703"/>
      <c r="AS119" s="703"/>
    </row>
    <row r="120" spans="1:45" s="278" customFormat="1" ht="18" customHeight="1">
      <c r="A120" s="410"/>
      <c r="B120" s="12"/>
      <c r="C120" s="12"/>
      <c r="D120" s="12"/>
      <c r="E120" s="17"/>
      <c r="F120" s="17" t="s">
        <v>154</v>
      </c>
      <c r="G120" s="12"/>
      <c r="H120" s="12"/>
      <c r="I120" s="12"/>
      <c r="J120" s="12"/>
      <c r="K120" s="12"/>
      <c r="L120" s="12"/>
      <c r="M120" s="12"/>
      <c r="N120" s="12"/>
      <c r="O120" s="12"/>
      <c r="P120" s="13"/>
      <c r="Q120" s="12"/>
      <c r="R120" s="12"/>
      <c r="S120" s="13"/>
      <c r="T120" s="1444"/>
      <c r="U120" s="1444"/>
      <c r="V120" s="703"/>
      <c r="W120" s="703"/>
      <c r="X120" s="703"/>
      <c r="Y120" s="703"/>
      <c r="Z120" s="1442"/>
      <c r="AA120" s="1442"/>
      <c r="AB120" s="1443"/>
      <c r="AC120" s="1442"/>
      <c r="AD120" s="1442"/>
      <c r="AE120" s="1443"/>
      <c r="AF120" s="325"/>
      <c r="AG120" s="325"/>
      <c r="AH120" s="325"/>
      <c r="AI120" s="325"/>
      <c r="AJ120" s="703"/>
      <c r="AK120" s="703"/>
      <c r="AL120" s="703"/>
      <c r="AM120" s="703"/>
      <c r="AN120" s="703"/>
      <c r="AO120" s="703"/>
      <c r="AP120" s="703"/>
      <c r="AQ120" s="703"/>
      <c r="AR120" s="703"/>
      <c r="AS120" s="703"/>
    </row>
    <row r="121" spans="1:45" s="278" customFormat="1" ht="18" customHeight="1">
      <c r="A121" s="410"/>
      <c r="B121" s="12"/>
      <c r="C121" s="12"/>
      <c r="E121" s="17"/>
      <c r="F121" s="17" t="s">
        <v>155</v>
      </c>
      <c r="G121" s="12"/>
      <c r="H121" s="12"/>
      <c r="I121" s="12"/>
      <c r="J121" s="12"/>
      <c r="K121" s="12"/>
      <c r="L121" s="12"/>
      <c r="M121" s="12"/>
      <c r="N121" s="12"/>
      <c r="O121" s="12"/>
      <c r="P121" s="13"/>
      <c r="Q121" s="12"/>
      <c r="R121" s="12"/>
      <c r="S121" s="13"/>
      <c r="T121" s="1444"/>
      <c r="U121" s="1444"/>
      <c r="V121" s="703"/>
      <c r="W121" s="703"/>
      <c r="X121" s="703"/>
      <c r="Y121" s="703"/>
      <c r="Z121" s="1442"/>
      <c r="AA121" s="1442"/>
      <c r="AB121" s="1443"/>
      <c r="AC121" s="1442"/>
      <c r="AD121" s="1442"/>
      <c r="AE121" s="1443"/>
      <c r="AF121" s="325"/>
      <c r="AG121" s="325"/>
      <c r="AH121" s="325"/>
      <c r="AI121" s="325"/>
      <c r="AJ121" s="703"/>
      <c r="AK121" s="703"/>
      <c r="AL121" s="703"/>
      <c r="AM121" s="703"/>
      <c r="AN121" s="703"/>
      <c r="AO121" s="703"/>
      <c r="AP121" s="703"/>
      <c r="AQ121" s="703"/>
      <c r="AR121" s="703"/>
      <c r="AS121" s="703"/>
    </row>
    <row r="122" spans="1:45" s="278" customFormat="1" ht="18" customHeight="1">
      <c r="A122" s="410"/>
      <c r="B122" s="14" t="s">
        <v>156</v>
      </c>
      <c r="C122" s="411" t="str">
        <f>SUBSTITUTE(ADDRESS(1,COLUMN(AJ169),4),"1","")</f>
        <v>AJ</v>
      </c>
      <c r="D122" s="12" t="s">
        <v>51</v>
      </c>
      <c r="E122" s="247">
        <f>ROW(AJ171)</f>
        <v>171</v>
      </c>
      <c r="F122" s="12" t="s">
        <v>946</v>
      </c>
      <c r="G122" s="12"/>
      <c r="H122" s="12"/>
      <c r="I122" s="12"/>
      <c r="J122" s="12"/>
      <c r="K122" s="12"/>
      <c r="L122" s="12"/>
      <c r="M122" s="12"/>
      <c r="N122" s="12"/>
      <c r="O122" s="12"/>
      <c r="P122" s="13"/>
      <c r="Q122" s="12"/>
      <c r="R122" s="12"/>
      <c r="S122" s="13"/>
      <c r="T122" s="1444"/>
      <c r="U122" s="1444"/>
      <c r="V122" s="703"/>
      <c r="W122" s="703"/>
      <c r="X122" s="703"/>
      <c r="Y122" s="703"/>
      <c r="Z122" s="1442"/>
      <c r="AA122" s="1442"/>
      <c r="AB122" s="1443"/>
      <c r="AC122" s="1442"/>
      <c r="AD122" s="1442"/>
      <c r="AE122" s="1443"/>
      <c r="AF122" s="325"/>
      <c r="AG122" s="325"/>
      <c r="AH122" s="325"/>
      <c r="AI122" s="325"/>
      <c r="AJ122" s="703"/>
      <c r="AK122" s="703"/>
      <c r="AL122" s="703"/>
      <c r="AM122" s="703"/>
      <c r="AN122" s="703"/>
      <c r="AO122" s="703"/>
      <c r="AP122" s="703"/>
      <c r="AQ122" s="703"/>
      <c r="AR122" s="703"/>
      <c r="AS122" s="703"/>
    </row>
    <row r="123" spans="1:45" s="278" customFormat="1" ht="18" customHeight="1">
      <c r="A123" s="410"/>
      <c r="B123" s="12"/>
      <c r="C123" s="12"/>
      <c r="D123" s="12"/>
      <c r="E123" s="12"/>
      <c r="F123" s="12"/>
      <c r="G123" s="12"/>
      <c r="H123" s="12"/>
      <c r="I123" s="12"/>
      <c r="J123" s="12"/>
      <c r="K123" s="12"/>
      <c r="L123" s="12"/>
      <c r="M123" s="12"/>
      <c r="N123" s="12"/>
      <c r="O123" s="12"/>
      <c r="P123" s="13"/>
      <c r="Q123" s="12"/>
      <c r="R123" s="12"/>
      <c r="S123" s="13"/>
      <c r="T123" s="1444"/>
      <c r="U123" s="1444"/>
      <c r="V123" s="703"/>
      <c r="W123" s="703"/>
      <c r="X123" s="703"/>
      <c r="Y123" s="703"/>
      <c r="Z123" s="1442"/>
      <c r="AA123" s="1442"/>
      <c r="AB123" s="1443"/>
      <c r="AC123" s="1442"/>
      <c r="AD123" s="1442"/>
      <c r="AE123" s="1443"/>
      <c r="AF123" s="325"/>
      <c r="AG123" s="325"/>
      <c r="AH123" s="325"/>
      <c r="AI123" s="325"/>
      <c r="AJ123" s="703"/>
      <c r="AK123" s="703"/>
      <c r="AL123" s="703"/>
      <c r="AM123" s="703"/>
      <c r="AN123" s="703"/>
      <c r="AO123" s="703"/>
      <c r="AP123" s="703"/>
      <c r="AQ123" s="703"/>
      <c r="AR123" s="703"/>
      <c r="AS123" s="703"/>
    </row>
    <row r="124" spans="1:45" s="278" customFormat="1" ht="18" customHeight="1">
      <c r="A124" s="410"/>
      <c r="B124" s="12" t="s">
        <v>51</v>
      </c>
      <c r="C124" s="247">
        <f>ROW(C170)</f>
        <v>170</v>
      </c>
      <c r="D124" s="3" t="s">
        <v>54</v>
      </c>
      <c r="E124" s="3"/>
      <c r="F124" s="12"/>
      <c r="G124" s="12"/>
      <c r="H124" s="12"/>
      <c r="I124" s="12"/>
      <c r="J124" s="12"/>
      <c r="K124" s="12"/>
      <c r="L124" s="12"/>
      <c r="M124" s="12"/>
      <c r="N124" s="12"/>
      <c r="O124" s="12"/>
      <c r="P124" s="13"/>
      <c r="Q124" s="12"/>
      <c r="R124" s="12"/>
      <c r="S124" s="13"/>
      <c r="T124" s="1444"/>
      <c r="U124" s="1444"/>
      <c r="V124" s="703"/>
      <c r="W124" s="703"/>
      <c r="X124" s="703"/>
      <c r="Y124" s="703"/>
      <c r="Z124" s="1442"/>
      <c r="AA124" s="1442"/>
      <c r="AB124" s="1443"/>
      <c r="AC124" s="1442"/>
      <c r="AD124" s="1442"/>
      <c r="AE124" s="1443"/>
      <c r="AF124" s="325"/>
      <c r="AG124" s="325"/>
      <c r="AH124" s="325"/>
      <c r="AI124" s="325"/>
      <c r="AJ124" s="703"/>
      <c r="AK124" s="703"/>
      <c r="AL124" s="703"/>
      <c r="AM124" s="703"/>
      <c r="AN124" s="703"/>
      <c r="AO124" s="703"/>
      <c r="AP124" s="703"/>
      <c r="AQ124" s="703"/>
      <c r="AR124" s="703"/>
      <c r="AS124" s="703"/>
    </row>
    <row r="125" spans="1:45" s="278" customFormat="1" ht="18" customHeight="1">
      <c r="A125" s="410"/>
      <c r="B125" s="12"/>
      <c r="C125" s="12"/>
      <c r="D125" s="3"/>
      <c r="E125" s="306" t="s">
        <v>13</v>
      </c>
      <c r="F125" s="307" t="s">
        <v>12</v>
      </c>
      <c r="G125" s="308" t="s">
        <v>10</v>
      </c>
      <c r="H125" s="309" t="s">
        <v>9</v>
      </c>
      <c r="I125" s="310" t="s">
        <v>11</v>
      </c>
      <c r="J125" s="12"/>
      <c r="K125" s="12"/>
      <c r="L125" s="12"/>
      <c r="M125" s="12"/>
      <c r="N125" s="12"/>
      <c r="O125" s="12"/>
      <c r="P125" s="13"/>
      <c r="Q125" s="12"/>
      <c r="R125" s="12"/>
      <c r="S125" s="13"/>
      <c r="T125" s="1444"/>
      <c r="U125" s="1444"/>
      <c r="V125" s="703"/>
      <c r="W125" s="703"/>
      <c r="X125" s="703"/>
      <c r="Y125" s="703"/>
      <c r="Z125" s="1442"/>
      <c r="AA125" s="1442"/>
      <c r="AB125" s="1443"/>
      <c r="AC125" s="1442"/>
      <c r="AD125" s="1442"/>
      <c r="AE125" s="1443"/>
      <c r="AF125" s="325"/>
      <c r="AG125" s="325"/>
      <c r="AH125" s="325"/>
      <c r="AI125" s="325"/>
      <c r="AJ125" s="703"/>
      <c r="AK125" s="703"/>
      <c r="AL125" s="703"/>
      <c r="AM125" s="703"/>
      <c r="AN125" s="703"/>
      <c r="AO125" s="703"/>
      <c r="AP125" s="703"/>
      <c r="AQ125" s="703"/>
      <c r="AR125" s="703"/>
      <c r="AS125" s="703"/>
    </row>
    <row r="126" spans="1:45" s="278" customFormat="1" ht="18" customHeight="1">
      <c r="A126" s="410"/>
      <c r="B126" s="12"/>
      <c r="C126" s="12"/>
      <c r="D126" s="12"/>
      <c r="E126" s="17" t="s">
        <v>55</v>
      </c>
      <c r="F126" s="12"/>
      <c r="G126" s="12"/>
      <c r="H126" s="12"/>
      <c r="I126" s="12"/>
      <c r="J126" s="12"/>
      <c r="K126" s="12"/>
      <c r="L126" s="12"/>
      <c r="M126" s="12"/>
      <c r="N126" s="12"/>
      <c r="O126" s="12"/>
      <c r="P126" s="13"/>
      <c r="Q126" s="12"/>
      <c r="R126" s="12"/>
      <c r="S126" s="13"/>
      <c r="T126" s="1444"/>
      <c r="U126" s="1444"/>
      <c r="V126" s="703"/>
      <c r="W126" s="703"/>
      <c r="X126" s="703"/>
      <c r="Y126" s="703"/>
      <c r="Z126" s="1442"/>
      <c r="AA126" s="1442"/>
      <c r="AB126" s="1443"/>
      <c r="AC126" s="1442"/>
      <c r="AD126" s="1442"/>
      <c r="AE126" s="1443"/>
      <c r="AF126" s="325"/>
      <c r="AG126" s="325"/>
      <c r="AH126" s="325"/>
      <c r="AI126" s="325"/>
      <c r="AJ126" s="703"/>
      <c r="AK126" s="703"/>
      <c r="AL126" s="703"/>
      <c r="AM126" s="703"/>
      <c r="AN126" s="703"/>
      <c r="AO126" s="703"/>
      <c r="AP126" s="703"/>
      <c r="AQ126" s="703"/>
      <c r="AR126" s="703"/>
      <c r="AS126" s="703"/>
    </row>
    <row r="127" spans="1:45" s="278" customFormat="1" ht="18" customHeight="1">
      <c r="A127" s="410"/>
      <c r="B127" s="12"/>
      <c r="C127" s="12"/>
      <c r="D127" s="12"/>
      <c r="E127" s="17" t="s">
        <v>56</v>
      </c>
      <c r="F127" s="12"/>
      <c r="G127" s="12"/>
      <c r="H127" s="12"/>
      <c r="I127" s="12"/>
      <c r="J127" s="12"/>
      <c r="K127" s="12"/>
      <c r="L127" s="12"/>
      <c r="M127" s="12"/>
      <c r="N127" s="12"/>
      <c r="O127" s="12"/>
      <c r="P127" s="13"/>
      <c r="Q127" s="12"/>
      <c r="R127" s="12"/>
      <c r="S127" s="13"/>
      <c r="T127" s="1444"/>
      <c r="U127" s="1444"/>
      <c r="V127" s="703"/>
      <c r="W127" s="703"/>
      <c r="X127" s="703"/>
      <c r="Y127" s="703"/>
      <c r="Z127" s="1442"/>
      <c r="AA127" s="1442"/>
      <c r="AB127" s="1443"/>
      <c r="AC127" s="1442"/>
      <c r="AD127" s="1442"/>
      <c r="AE127" s="1443"/>
      <c r="AF127" s="325"/>
      <c r="AG127" s="325"/>
      <c r="AH127" s="325"/>
      <c r="AI127" s="325"/>
      <c r="AJ127" s="703"/>
      <c r="AK127" s="703"/>
      <c r="AL127" s="703"/>
      <c r="AM127" s="703"/>
      <c r="AN127" s="703"/>
      <c r="AO127" s="703"/>
      <c r="AP127" s="703"/>
      <c r="AQ127" s="703"/>
      <c r="AR127" s="703"/>
      <c r="AS127" s="703"/>
    </row>
    <row r="128" spans="1:45" s="278" customFormat="1" ht="18" customHeight="1">
      <c r="A128" s="410"/>
      <c r="B128" s="12"/>
      <c r="C128" s="12"/>
      <c r="D128" s="12"/>
      <c r="E128" s="17" t="s">
        <v>57</v>
      </c>
      <c r="F128" s="12"/>
      <c r="G128" s="12"/>
      <c r="H128" s="12"/>
      <c r="I128" s="12"/>
      <c r="J128" s="12"/>
      <c r="K128" s="12"/>
      <c r="L128" s="12"/>
      <c r="M128" s="12"/>
      <c r="N128" s="12"/>
      <c r="O128" s="12"/>
      <c r="P128" s="13"/>
      <c r="Q128" s="12"/>
      <c r="R128" s="12"/>
      <c r="S128" s="13"/>
      <c r="T128" s="1444"/>
      <c r="U128" s="1444"/>
      <c r="V128" s="703"/>
      <c r="W128" s="703"/>
      <c r="X128" s="703"/>
      <c r="Y128" s="703"/>
      <c r="Z128" s="1442"/>
      <c r="AA128" s="1442"/>
      <c r="AB128" s="1443"/>
      <c r="AC128" s="1442"/>
      <c r="AD128" s="1442"/>
      <c r="AE128" s="1443"/>
      <c r="AF128" s="325"/>
      <c r="AG128" s="325"/>
      <c r="AH128" s="325"/>
      <c r="AI128" s="325"/>
      <c r="AJ128" s="703"/>
      <c r="AK128" s="703"/>
      <c r="AL128" s="703"/>
      <c r="AM128" s="703"/>
      <c r="AN128" s="703"/>
      <c r="AO128" s="703"/>
      <c r="AP128" s="703"/>
      <c r="AQ128" s="703"/>
      <c r="AR128" s="703"/>
      <c r="AS128" s="703"/>
    </row>
    <row r="129" spans="1:45" s="278" customFormat="1" ht="18" customHeight="1">
      <c r="A129" s="410"/>
      <c r="B129" s="12"/>
      <c r="C129" s="12"/>
      <c r="D129" s="12"/>
      <c r="E129" s="17" t="s">
        <v>58</v>
      </c>
      <c r="F129" s="12"/>
      <c r="G129" s="12"/>
      <c r="H129" s="12"/>
      <c r="I129" s="12"/>
      <c r="J129" s="12"/>
      <c r="K129" s="12"/>
      <c r="L129" s="12"/>
      <c r="M129" s="12"/>
      <c r="N129" s="12"/>
      <c r="O129" s="12"/>
      <c r="P129" s="13"/>
      <c r="Q129" s="12"/>
      <c r="R129" s="12"/>
      <c r="S129" s="13"/>
      <c r="T129" s="1444"/>
      <c r="U129" s="1444"/>
      <c r="V129" s="703"/>
      <c r="W129" s="703"/>
      <c r="X129" s="703"/>
      <c r="Y129" s="703"/>
      <c r="Z129" s="1442"/>
      <c r="AA129" s="1442"/>
      <c r="AB129" s="1443"/>
      <c r="AC129" s="1442"/>
      <c r="AD129" s="1442"/>
      <c r="AE129" s="1443"/>
      <c r="AF129" s="325"/>
      <c r="AG129" s="325"/>
      <c r="AH129" s="325"/>
      <c r="AI129" s="325"/>
      <c r="AJ129" s="703"/>
      <c r="AK129" s="703"/>
      <c r="AL129" s="703"/>
      <c r="AM129" s="703"/>
      <c r="AN129" s="703"/>
      <c r="AO129" s="703"/>
      <c r="AP129" s="703"/>
      <c r="AQ129" s="703"/>
      <c r="AR129" s="703"/>
      <c r="AS129" s="703"/>
    </row>
    <row r="130" spans="1:45" s="278" customFormat="1" ht="18" customHeight="1">
      <c r="A130" s="410"/>
      <c r="B130" s="12"/>
      <c r="C130" s="12"/>
      <c r="D130" s="12"/>
      <c r="E130" s="17" t="s">
        <v>59</v>
      </c>
      <c r="F130" s="12"/>
      <c r="G130" s="12"/>
      <c r="H130" s="12"/>
      <c r="I130" s="12"/>
      <c r="J130" s="12"/>
      <c r="K130" s="12"/>
      <c r="L130" s="12"/>
      <c r="M130" s="12"/>
      <c r="N130" s="12"/>
      <c r="O130" s="12"/>
      <c r="P130" s="13"/>
      <c r="Q130" s="12"/>
      <c r="R130" s="12"/>
      <c r="S130" s="13"/>
      <c r="T130" s="1444"/>
      <c r="U130" s="1444"/>
      <c r="V130" s="703"/>
      <c r="W130" s="703"/>
      <c r="X130" s="703"/>
      <c r="Y130" s="703"/>
      <c r="Z130" s="1442"/>
      <c r="AA130" s="1442"/>
      <c r="AB130" s="1443"/>
      <c r="AC130" s="1442"/>
      <c r="AD130" s="1442"/>
      <c r="AE130" s="1443"/>
      <c r="AF130" s="325"/>
      <c r="AG130" s="325"/>
      <c r="AH130" s="325"/>
      <c r="AI130" s="325"/>
      <c r="AJ130" s="703"/>
      <c r="AK130" s="703"/>
      <c r="AL130" s="703"/>
      <c r="AM130" s="703"/>
      <c r="AN130" s="703"/>
      <c r="AO130" s="703"/>
      <c r="AP130" s="703"/>
      <c r="AQ130" s="703"/>
      <c r="AR130" s="703"/>
      <c r="AS130" s="703"/>
    </row>
    <row r="131" spans="1:45" s="278" customFormat="1" ht="18" customHeight="1">
      <c r="A131" s="410"/>
      <c r="B131" s="12"/>
      <c r="C131" s="12"/>
      <c r="D131" s="12"/>
      <c r="E131" s="17" t="s">
        <v>60</v>
      </c>
      <c r="F131" s="12"/>
      <c r="G131" s="12"/>
      <c r="H131" s="12"/>
      <c r="I131" s="12"/>
      <c r="J131" s="12"/>
      <c r="K131" s="12"/>
      <c r="L131" s="12"/>
      <c r="M131" s="12"/>
      <c r="N131" s="12"/>
      <c r="O131" s="12"/>
      <c r="P131" s="13"/>
      <c r="Q131" s="12"/>
      <c r="R131" s="12"/>
      <c r="S131" s="13"/>
      <c r="T131" s="1444"/>
      <c r="U131" s="1444"/>
      <c r="V131" s="703"/>
      <c r="W131" s="703"/>
      <c r="X131" s="703"/>
      <c r="Y131" s="703"/>
      <c r="Z131" s="1442"/>
      <c r="AA131" s="1442"/>
      <c r="AB131" s="1443"/>
      <c r="AC131" s="1442"/>
      <c r="AD131" s="1442"/>
      <c r="AE131" s="1443"/>
      <c r="AF131" s="325"/>
      <c r="AG131" s="325"/>
      <c r="AH131" s="325"/>
      <c r="AI131" s="325"/>
      <c r="AJ131" s="703"/>
      <c r="AK131" s="703"/>
      <c r="AL131" s="703"/>
      <c r="AM131" s="703"/>
      <c r="AN131" s="703"/>
      <c r="AO131" s="703"/>
      <c r="AP131" s="703"/>
      <c r="AQ131" s="703"/>
      <c r="AR131" s="703"/>
      <c r="AS131" s="703"/>
    </row>
    <row r="132" spans="1:45" s="278" customFormat="1" ht="18" customHeight="1">
      <c r="A132" s="410"/>
      <c r="B132" s="12"/>
      <c r="C132" s="12"/>
      <c r="D132" s="12"/>
      <c r="E132" s="12"/>
      <c r="F132" s="12"/>
      <c r="G132" s="12"/>
      <c r="H132" s="12"/>
      <c r="I132" s="12"/>
      <c r="J132" s="12"/>
      <c r="K132" s="12"/>
      <c r="L132" s="12"/>
      <c r="M132" s="12"/>
      <c r="N132" s="12"/>
      <c r="O132" s="12"/>
      <c r="P132" s="13"/>
      <c r="Q132" s="12"/>
      <c r="R132" s="12"/>
      <c r="S132" s="13"/>
      <c r="T132" s="1444"/>
      <c r="U132" s="1444"/>
      <c r="V132" s="703"/>
      <c r="W132" s="703"/>
      <c r="X132" s="703"/>
      <c r="Y132" s="703"/>
      <c r="Z132" s="1442"/>
      <c r="AA132" s="1442"/>
      <c r="AB132" s="1443"/>
      <c r="AC132" s="1442"/>
      <c r="AD132" s="1442"/>
      <c r="AE132" s="1443"/>
      <c r="AF132" s="325"/>
      <c r="AG132" s="325"/>
      <c r="AH132" s="325"/>
      <c r="AI132" s="325"/>
      <c r="AJ132" s="703"/>
      <c r="AK132" s="703"/>
      <c r="AL132" s="703"/>
      <c r="AM132" s="703"/>
      <c r="AN132" s="703"/>
      <c r="AO132" s="703"/>
      <c r="AP132" s="703"/>
      <c r="AQ132" s="703"/>
      <c r="AR132" s="703"/>
      <c r="AS132" s="703"/>
    </row>
    <row r="133" spans="1:45" s="278" customFormat="1" ht="18" customHeight="1">
      <c r="A133" s="410"/>
      <c r="B133" s="12" t="s">
        <v>51</v>
      </c>
      <c r="C133" s="247">
        <f>ROW(D168)</f>
        <v>168</v>
      </c>
      <c r="D133" s="12" t="s">
        <v>79</v>
      </c>
      <c r="E133" s="12"/>
      <c r="F133" s="12"/>
      <c r="G133" s="12"/>
      <c r="H133" s="12"/>
      <c r="I133" s="12"/>
      <c r="J133" s="12"/>
      <c r="K133" s="12"/>
      <c r="L133" s="12"/>
      <c r="M133" s="12"/>
      <c r="N133" s="12"/>
      <c r="O133" s="12"/>
      <c r="P133" s="13"/>
      <c r="Q133" s="12"/>
      <c r="R133" s="12"/>
      <c r="S133" s="13"/>
      <c r="T133" s="1444"/>
      <c r="U133" s="1444"/>
      <c r="V133" s="703"/>
      <c r="W133" s="703"/>
      <c r="X133" s="703"/>
      <c r="Y133" s="703"/>
      <c r="Z133" s="1442"/>
      <c r="AA133" s="1442"/>
      <c r="AB133" s="1443"/>
      <c r="AC133" s="1442"/>
      <c r="AD133" s="1442"/>
      <c r="AE133" s="1443"/>
      <c r="AF133" s="325"/>
      <c r="AG133" s="325"/>
      <c r="AH133" s="325"/>
      <c r="AI133" s="325"/>
      <c r="AJ133" s="703"/>
      <c r="AK133" s="703"/>
      <c r="AL133" s="703"/>
      <c r="AM133" s="703"/>
      <c r="AN133" s="703"/>
      <c r="AO133" s="703"/>
      <c r="AP133" s="703"/>
      <c r="AQ133" s="703"/>
      <c r="AR133" s="703"/>
      <c r="AS133" s="703"/>
    </row>
    <row r="134" spans="1:45" s="278" customFormat="1" ht="18" customHeight="1">
      <c r="A134" s="12"/>
      <c r="B134" s="12"/>
      <c r="C134" s="12"/>
      <c r="D134" s="12"/>
      <c r="E134" s="12"/>
      <c r="F134" s="12"/>
      <c r="G134" s="12"/>
      <c r="H134" s="12"/>
      <c r="I134" s="12"/>
      <c r="J134" s="12"/>
      <c r="K134" s="12"/>
      <c r="L134" s="12"/>
      <c r="M134" s="12"/>
      <c r="N134" s="12"/>
      <c r="O134" s="12"/>
      <c r="P134" s="13"/>
      <c r="Q134" s="12"/>
      <c r="R134" s="12"/>
      <c r="S134" s="13"/>
      <c r="T134" s="1444"/>
      <c r="U134" s="1444"/>
      <c r="V134" s="703"/>
      <c r="W134" s="703"/>
      <c r="X134" s="703"/>
      <c r="Y134" s="703"/>
      <c r="Z134" s="1442"/>
      <c r="AA134" s="1442"/>
      <c r="AB134" s="1443"/>
      <c r="AC134" s="1442"/>
      <c r="AD134" s="1442"/>
      <c r="AE134" s="1443"/>
      <c r="AF134" s="325"/>
      <c r="AG134" s="325"/>
      <c r="AH134" s="325"/>
      <c r="AI134" s="325"/>
      <c r="AJ134" s="703"/>
      <c r="AK134" s="703"/>
      <c r="AL134" s="703"/>
      <c r="AM134" s="703"/>
      <c r="AN134" s="703"/>
      <c r="AO134" s="703"/>
      <c r="AP134" s="703"/>
      <c r="AQ134" s="703"/>
      <c r="AR134" s="703"/>
      <c r="AS134" s="703"/>
    </row>
    <row r="135" spans="1:45" s="278" customFormat="1" ht="18" customHeight="1">
      <c r="A135" s="410"/>
      <c r="B135" s="12" t="s">
        <v>51</v>
      </c>
      <c r="C135" s="247">
        <f>ROW(D169)</f>
        <v>169</v>
      </c>
      <c r="D135" s="12" t="s">
        <v>78</v>
      </c>
      <c r="E135" s="12"/>
      <c r="F135" s="12"/>
      <c r="G135" s="12"/>
      <c r="H135" s="12"/>
      <c r="I135" s="12"/>
      <c r="J135" s="12"/>
      <c r="K135" s="12"/>
      <c r="L135" s="12"/>
      <c r="M135" s="12"/>
      <c r="N135" s="12"/>
      <c r="O135" s="12"/>
      <c r="P135" s="13"/>
      <c r="Q135" s="12"/>
      <c r="R135" s="12"/>
      <c r="T135" s="203"/>
      <c r="U135" s="203"/>
      <c r="V135" s="703"/>
      <c r="W135" s="703"/>
      <c r="X135" s="703"/>
      <c r="Y135" s="703"/>
      <c r="Z135" s="1442"/>
      <c r="AA135" s="1442"/>
      <c r="AB135" s="1443"/>
      <c r="AC135" s="1442"/>
      <c r="AD135" s="1442"/>
      <c r="AE135" s="1443"/>
      <c r="AF135" s="325"/>
      <c r="AG135" s="325"/>
      <c r="AH135" s="325"/>
      <c r="AI135" s="325"/>
      <c r="AJ135" s="703"/>
      <c r="AK135" s="703"/>
      <c r="AL135" s="703"/>
      <c r="AM135" s="703"/>
      <c r="AN135" s="703"/>
      <c r="AO135" s="703"/>
      <c r="AP135" s="703"/>
      <c r="AQ135" s="703"/>
      <c r="AR135" s="703"/>
      <c r="AS135" s="703"/>
    </row>
    <row r="136" spans="1:45" s="278" customFormat="1" ht="18" customHeight="1">
      <c r="A136" s="410"/>
      <c r="B136" s="12"/>
      <c r="C136" s="12"/>
      <c r="D136" s="12"/>
      <c r="E136" s="12"/>
      <c r="F136" s="12"/>
      <c r="G136" s="12"/>
      <c r="H136" s="12"/>
      <c r="I136" s="12"/>
      <c r="J136" s="12"/>
      <c r="K136" s="12"/>
      <c r="L136" s="12"/>
      <c r="M136" s="12"/>
      <c r="N136" s="12"/>
      <c r="O136" s="12"/>
      <c r="P136" s="13"/>
      <c r="Q136" s="12"/>
      <c r="R136" s="12"/>
      <c r="T136" s="203"/>
      <c r="U136" s="203"/>
      <c r="V136" s="703"/>
      <c r="W136" s="703"/>
      <c r="X136" s="703"/>
      <c r="Y136" s="703"/>
      <c r="Z136" s="1442"/>
      <c r="AA136" s="1442"/>
      <c r="AB136" s="1443"/>
      <c r="AC136" s="1442"/>
      <c r="AD136" s="1442"/>
      <c r="AE136" s="1443"/>
      <c r="AF136" s="325"/>
      <c r="AG136" s="325"/>
      <c r="AH136" s="325"/>
      <c r="AI136" s="325"/>
      <c r="AJ136" s="703"/>
      <c r="AK136" s="703"/>
      <c r="AL136" s="703"/>
      <c r="AM136" s="703"/>
      <c r="AN136" s="703"/>
      <c r="AO136" s="703"/>
      <c r="AP136" s="703"/>
      <c r="AQ136" s="703"/>
      <c r="AR136" s="703"/>
      <c r="AS136" s="703"/>
    </row>
    <row r="137" spans="1:45" s="278" customFormat="1" ht="18" customHeight="1">
      <c r="A137" s="410"/>
      <c r="B137" s="12" t="s">
        <v>51</v>
      </c>
      <c r="C137" s="247">
        <f>ROW(C171)</f>
        <v>171</v>
      </c>
      <c r="D137" s="12" t="s">
        <v>81</v>
      </c>
      <c r="E137" s="12"/>
      <c r="F137" s="12"/>
      <c r="G137" s="12"/>
      <c r="H137" s="12"/>
      <c r="I137" s="12"/>
      <c r="J137" s="12"/>
      <c r="K137" s="12"/>
      <c r="L137" s="12"/>
      <c r="M137" s="12"/>
      <c r="N137" s="12"/>
      <c r="O137" s="12"/>
      <c r="P137" s="13"/>
      <c r="Q137" s="12"/>
      <c r="R137" s="12"/>
      <c r="S137" s="13"/>
      <c r="T137" s="1444"/>
      <c r="U137" s="1444"/>
      <c r="V137" s="703"/>
      <c r="W137" s="703"/>
      <c r="X137" s="703"/>
      <c r="Y137" s="703"/>
      <c r="Z137" s="1442"/>
      <c r="AA137" s="1442"/>
      <c r="AB137" s="1443"/>
      <c r="AC137" s="1442"/>
      <c r="AD137" s="1442"/>
      <c r="AE137" s="1443"/>
      <c r="AF137" s="325"/>
      <c r="AG137" s="325"/>
      <c r="AH137" s="325"/>
      <c r="AI137" s="325"/>
      <c r="AJ137" s="703"/>
      <c r="AK137" s="703"/>
      <c r="AL137" s="703"/>
      <c r="AM137" s="703"/>
      <c r="AN137" s="703"/>
      <c r="AO137" s="703"/>
      <c r="AP137" s="703"/>
      <c r="AQ137" s="703"/>
      <c r="AR137" s="703"/>
      <c r="AS137" s="703"/>
    </row>
    <row r="138" spans="1:45" s="278" customFormat="1" ht="18" customHeight="1">
      <c r="A138" s="410"/>
      <c r="B138" s="12"/>
      <c r="C138" s="12"/>
      <c r="D138" s="12"/>
      <c r="E138" s="17" t="s">
        <v>80</v>
      </c>
      <c r="F138" s="12"/>
      <c r="G138" s="12"/>
      <c r="H138" s="12"/>
      <c r="I138" s="12"/>
      <c r="J138" s="12"/>
      <c r="K138" s="12"/>
      <c r="L138" s="12"/>
      <c r="M138" s="12"/>
      <c r="N138" s="12"/>
      <c r="O138" s="12"/>
      <c r="P138" s="13"/>
      <c r="Q138" s="12"/>
      <c r="R138" s="12"/>
      <c r="S138" s="13"/>
      <c r="T138" s="1444"/>
      <c r="U138" s="1444"/>
      <c r="V138" s="703"/>
      <c r="W138" s="703"/>
      <c r="X138" s="703"/>
      <c r="Y138" s="703"/>
      <c r="Z138" s="1442"/>
      <c r="AA138" s="1442"/>
      <c r="AB138" s="1443"/>
      <c r="AC138" s="1442"/>
      <c r="AD138" s="1442"/>
      <c r="AE138" s="1443"/>
      <c r="AF138" s="325"/>
      <c r="AG138" s="325"/>
      <c r="AH138" s="325"/>
      <c r="AI138" s="325"/>
      <c r="AJ138" s="703"/>
      <c r="AK138" s="703"/>
      <c r="AL138" s="703"/>
      <c r="AM138" s="703"/>
      <c r="AN138" s="703"/>
      <c r="AO138" s="703"/>
      <c r="AP138" s="703"/>
      <c r="AQ138" s="703"/>
      <c r="AR138" s="703"/>
      <c r="AS138" s="703"/>
    </row>
    <row r="139" spans="1:45" s="278" customFormat="1" ht="18" customHeight="1">
      <c r="A139" s="410"/>
      <c r="B139" s="12"/>
      <c r="C139" s="12"/>
      <c r="D139" s="12"/>
      <c r="E139" s="17"/>
      <c r="F139" s="12"/>
      <c r="G139" s="12"/>
      <c r="H139" s="12"/>
      <c r="I139" s="12"/>
      <c r="J139" s="12"/>
      <c r="K139" s="12"/>
      <c r="L139" s="12"/>
      <c r="M139" s="12"/>
      <c r="N139" s="12"/>
      <c r="O139" s="12"/>
      <c r="P139" s="13"/>
      <c r="Q139" s="12"/>
      <c r="R139" s="12"/>
      <c r="S139" s="13"/>
      <c r="T139" s="1444"/>
      <c r="U139" s="1444"/>
      <c r="V139" s="703"/>
      <c r="W139" s="703"/>
      <c r="X139" s="703"/>
      <c r="Y139" s="703"/>
      <c r="Z139" s="1442"/>
      <c r="AA139" s="1442"/>
      <c r="AB139" s="1443"/>
      <c r="AC139" s="1442"/>
      <c r="AD139" s="1442"/>
      <c r="AE139" s="1443"/>
      <c r="AF139" s="325"/>
      <c r="AG139" s="325"/>
      <c r="AH139" s="325"/>
      <c r="AI139" s="325"/>
      <c r="AJ139" s="703"/>
      <c r="AK139" s="703"/>
      <c r="AL139" s="703"/>
      <c r="AM139" s="703"/>
      <c r="AN139" s="703"/>
      <c r="AO139" s="703"/>
      <c r="AP139" s="703"/>
      <c r="AQ139" s="703"/>
      <c r="AR139" s="703"/>
      <c r="AS139" s="703"/>
    </row>
    <row r="140" spans="1:45" s="278" customFormat="1" ht="18" customHeight="1">
      <c r="A140" s="410"/>
      <c r="B140" s="14" t="s">
        <v>82</v>
      </c>
      <c r="C140" s="5" t="str">
        <f>SUBSTITUTE(ADDRESS(1,COLUMN(N169),4),"1","")</f>
        <v>N</v>
      </c>
      <c r="D140" s="3" t="s">
        <v>51</v>
      </c>
      <c r="E140" s="247">
        <f>ROW(N172)</f>
        <v>172</v>
      </c>
      <c r="F140" s="12" t="s">
        <v>163</v>
      </c>
      <c r="G140" s="12"/>
      <c r="H140" s="12"/>
      <c r="I140" s="12"/>
      <c r="J140" s="12"/>
      <c r="K140" s="12"/>
      <c r="L140" s="12"/>
      <c r="M140" s="412"/>
      <c r="N140" s="12"/>
      <c r="O140" s="12"/>
      <c r="P140" s="13"/>
      <c r="Q140" s="12"/>
      <c r="R140" s="12"/>
      <c r="S140" s="13"/>
      <c r="T140" s="1444"/>
      <c r="U140" s="1444"/>
      <c r="V140" s="703"/>
      <c r="W140" s="703"/>
      <c r="X140" s="703"/>
      <c r="Y140" s="703"/>
      <c r="Z140" s="1442"/>
      <c r="AA140" s="1442"/>
      <c r="AB140" s="1443"/>
      <c r="AC140" s="1442"/>
      <c r="AD140" s="1442"/>
      <c r="AE140" s="1443"/>
      <c r="AF140" s="325"/>
      <c r="AG140" s="325"/>
      <c r="AH140" s="325"/>
      <c r="AI140" s="325"/>
      <c r="AJ140" s="703"/>
      <c r="AK140" s="703"/>
      <c r="AL140" s="703"/>
      <c r="AM140" s="703"/>
      <c r="AN140" s="703"/>
      <c r="AO140" s="703"/>
      <c r="AP140" s="703"/>
      <c r="AQ140" s="703"/>
      <c r="AR140" s="703"/>
      <c r="AS140" s="703"/>
    </row>
    <row r="141" spans="1:45" s="278" customFormat="1" ht="18" customHeight="1">
      <c r="A141" s="410"/>
      <c r="B141" s="14"/>
      <c r="C141" s="14"/>
      <c r="D141" s="14"/>
      <c r="E141" s="14"/>
      <c r="F141" s="12" t="s">
        <v>164</v>
      </c>
      <c r="G141" s="12"/>
      <c r="H141" s="12"/>
      <c r="I141" s="12"/>
      <c r="J141" s="12"/>
      <c r="K141" s="12"/>
      <c r="L141" s="12"/>
      <c r="M141" s="412"/>
      <c r="N141" s="12"/>
      <c r="O141" s="12"/>
      <c r="P141" s="13"/>
      <c r="Q141" s="12"/>
      <c r="R141" s="12"/>
      <c r="S141" s="13"/>
      <c r="T141" s="1444"/>
      <c r="U141" s="1444"/>
      <c r="V141" s="703"/>
      <c r="W141" s="703"/>
      <c r="X141" s="703"/>
      <c r="Y141" s="703"/>
      <c r="Z141" s="1442"/>
      <c r="AA141" s="1442"/>
      <c r="AB141" s="1443"/>
      <c r="AC141" s="1442"/>
      <c r="AD141" s="1442"/>
      <c r="AE141" s="1443"/>
      <c r="AF141" s="325"/>
      <c r="AG141" s="325"/>
      <c r="AH141" s="325"/>
      <c r="AI141" s="325"/>
      <c r="AJ141" s="703"/>
      <c r="AK141" s="703"/>
      <c r="AL141" s="703"/>
      <c r="AM141" s="703"/>
      <c r="AN141" s="703"/>
      <c r="AO141" s="703"/>
      <c r="AP141" s="703"/>
      <c r="AQ141" s="703"/>
      <c r="AR141" s="703"/>
      <c r="AS141" s="703"/>
    </row>
    <row r="142" spans="1:45" s="278" customFormat="1" ht="18" customHeight="1">
      <c r="A142" s="410"/>
      <c r="B142" s="12"/>
      <c r="C142" s="12"/>
      <c r="D142" s="12"/>
      <c r="E142" s="17" t="s">
        <v>165</v>
      </c>
      <c r="F142" s="12"/>
      <c r="G142" s="12"/>
      <c r="H142" s="12"/>
      <c r="I142" s="12"/>
      <c r="J142" s="12"/>
      <c r="K142" s="12"/>
      <c r="L142" s="12"/>
      <c r="M142" s="12"/>
      <c r="N142" s="12"/>
      <c r="O142" s="12"/>
      <c r="P142" s="13"/>
      <c r="Q142" s="12"/>
      <c r="R142" s="12"/>
      <c r="S142" s="13"/>
      <c r="T142" s="1444"/>
      <c r="U142" s="1444"/>
      <c r="V142" s="703"/>
      <c r="W142" s="703"/>
      <c r="X142" s="703"/>
      <c r="Y142" s="703"/>
      <c r="Z142" s="1442"/>
      <c r="AA142" s="1442"/>
      <c r="AB142" s="1443"/>
      <c r="AC142" s="1442"/>
      <c r="AD142" s="1442"/>
      <c r="AE142" s="1443"/>
      <c r="AF142" s="325"/>
      <c r="AG142" s="325"/>
      <c r="AH142" s="325"/>
      <c r="AI142" s="325"/>
      <c r="AJ142" s="703"/>
      <c r="AK142" s="703"/>
      <c r="AL142" s="703"/>
      <c r="AM142" s="703"/>
      <c r="AN142" s="703"/>
      <c r="AO142" s="703"/>
      <c r="AP142" s="703"/>
      <c r="AQ142" s="703"/>
      <c r="AR142" s="703"/>
      <c r="AS142" s="703"/>
    </row>
    <row r="143" spans="1:45" s="278" customFormat="1" ht="18" customHeight="1">
      <c r="A143" s="410"/>
      <c r="B143" s="12"/>
      <c r="C143" s="12"/>
      <c r="D143" s="12"/>
      <c r="E143" s="60" t="s">
        <v>166</v>
      </c>
      <c r="F143" s="12"/>
      <c r="G143" s="12"/>
      <c r="H143" s="12"/>
      <c r="I143" s="12"/>
      <c r="J143" s="12"/>
      <c r="K143" s="12"/>
      <c r="L143" s="12"/>
      <c r="M143" s="12"/>
      <c r="N143" s="12"/>
      <c r="O143" s="12"/>
      <c r="P143" s="13"/>
      <c r="Q143" s="12"/>
      <c r="R143" s="12"/>
      <c r="S143" s="13"/>
      <c r="T143" s="1444"/>
      <c r="U143" s="1444"/>
      <c r="V143" s="703"/>
      <c r="W143" s="703"/>
      <c r="X143" s="703"/>
      <c r="Y143" s="703"/>
      <c r="Z143" s="1442"/>
      <c r="AA143" s="1442"/>
      <c r="AB143" s="1443"/>
      <c r="AC143" s="1442"/>
      <c r="AD143" s="1442"/>
      <c r="AE143" s="1443"/>
      <c r="AF143" s="325"/>
      <c r="AG143" s="325"/>
      <c r="AH143" s="325"/>
      <c r="AI143" s="325"/>
      <c r="AJ143" s="703"/>
      <c r="AK143" s="703"/>
      <c r="AL143" s="703"/>
      <c r="AM143" s="703"/>
      <c r="AN143" s="703"/>
      <c r="AO143" s="703"/>
      <c r="AP143" s="703"/>
      <c r="AQ143" s="703"/>
      <c r="AR143" s="703"/>
      <c r="AS143" s="703"/>
    </row>
    <row r="144" spans="1:45" s="278" customFormat="1" ht="18" customHeight="1">
      <c r="A144" s="410"/>
      <c r="B144" s="12"/>
      <c r="C144" s="19"/>
      <c r="D144" s="12"/>
      <c r="E144" s="17" t="s">
        <v>162</v>
      </c>
      <c r="F144" s="12"/>
      <c r="G144" s="12"/>
      <c r="H144" s="12"/>
      <c r="I144" s="12"/>
      <c r="J144" s="12"/>
      <c r="K144" s="12"/>
      <c r="L144" s="12"/>
      <c r="M144" s="12"/>
      <c r="N144" s="12"/>
      <c r="O144" s="12"/>
      <c r="P144" s="13"/>
      <c r="Q144" s="12"/>
      <c r="R144" s="12"/>
      <c r="S144" s="13"/>
      <c r="T144" s="1444"/>
      <c r="U144" s="1444"/>
      <c r="V144" s="212"/>
      <c r="W144" s="1442"/>
      <c r="X144" s="1442"/>
      <c r="Y144" s="1443"/>
      <c r="Z144" s="1442"/>
      <c r="AA144" s="1442"/>
      <c r="AB144" s="1443"/>
      <c r="AC144" s="1442"/>
      <c r="AD144" s="1442"/>
      <c r="AE144" s="1443"/>
      <c r="AF144" s="325"/>
      <c r="AG144" s="325"/>
      <c r="AH144" s="325"/>
      <c r="AI144" s="325"/>
      <c r="AJ144" s="703"/>
      <c r="AK144" s="703"/>
      <c r="AL144" s="703"/>
      <c r="AM144" s="703"/>
      <c r="AN144" s="703"/>
      <c r="AO144" s="703"/>
      <c r="AP144" s="703"/>
      <c r="AQ144" s="703"/>
      <c r="AR144" s="703"/>
      <c r="AS144" s="703"/>
    </row>
    <row r="145" spans="1:45" s="278" customFormat="1" ht="18" customHeight="1">
      <c r="A145" s="410"/>
      <c r="B145" s="12"/>
      <c r="C145" s="19"/>
      <c r="D145" s="12"/>
      <c r="E145" s="17"/>
      <c r="F145" s="12"/>
      <c r="G145" s="12"/>
      <c r="H145" s="12"/>
      <c r="I145" s="12"/>
      <c r="J145" s="12"/>
      <c r="K145" s="12"/>
      <c r="L145" s="12"/>
      <c r="M145" s="12"/>
      <c r="N145" s="12"/>
      <c r="O145" s="12"/>
      <c r="P145" s="13"/>
      <c r="Q145" s="12"/>
      <c r="R145" s="12"/>
      <c r="S145" s="13"/>
      <c r="T145" s="1444"/>
      <c r="U145" s="1444"/>
      <c r="V145" s="212"/>
      <c r="W145" s="1442"/>
      <c r="X145" s="1442"/>
      <c r="Y145" s="1443"/>
      <c r="Z145" s="1442"/>
      <c r="AA145" s="1442"/>
      <c r="AB145" s="1443"/>
      <c r="AC145" s="1442"/>
      <c r="AD145" s="1442"/>
      <c r="AE145" s="1443"/>
      <c r="AF145" s="325"/>
      <c r="AG145" s="325"/>
      <c r="AH145" s="325"/>
      <c r="AI145" s="325"/>
      <c r="AJ145" s="703"/>
      <c r="AK145" s="703"/>
      <c r="AL145" s="703"/>
      <c r="AM145" s="703"/>
      <c r="AN145" s="703"/>
      <c r="AO145" s="703"/>
      <c r="AP145" s="703"/>
      <c r="AQ145" s="703"/>
      <c r="AR145" s="703"/>
      <c r="AS145" s="703"/>
    </row>
    <row r="146" spans="1:45" s="278" customFormat="1" ht="18" customHeight="1">
      <c r="A146" s="410"/>
      <c r="B146" s="12" t="s">
        <v>51</v>
      </c>
      <c r="C146" s="247">
        <f>ROW(N171)</f>
        <v>171</v>
      </c>
      <c r="D146" s="3" t="s">
        <v>54</v>
      </c>
      <c r="E146" s="3"/>
      <c r="F146" s="12"/>
      <c r="G146" s="12"/>
      <c r="H146" s="12"/>
      <c r="I146" s="12"/>
      <c r="J146" s="12"/>
      <c r="K146" s="12"/>
      <c r="L146" s="12"/>
      <c r="M146" s="12"/>
      <c r="N146" s="12"/>
      <c r="O146" s="12"/>
      <c r="P146" s="13"/>
      <c r="Q146" s="12"/>
      <c r="R146" s="12"/>
      <c r="S146" s="13"/>
      <c r="T146" s="1444"/>
      <c r="U146" s="1444"/>
      <c r="V146" s="212"/>
      <c r="W146" s="1442"/>
      <c r="X146" s="1442"/>
      <c r="Y146" s="1443"/>
      <c r="Z146" s="1442"/>
      <c r="AA146" s="1442"/>
      <c r="AB146" s="1443"/>
      <c r="AC146" s="1442"/>
      <c r="AD146" s="1442"/>
      <c r="AE146" s="1443"/>
      <c r="AF146" s="325"/>
      <c r="AG146" s="325"/>
      <c r="AH146" s="325"/>
      <c r="AI146" s="325"/>
      <c r="AJ146" s="703"/>
      <c r="AK146" s="703"/>
      <c r="AL146" s="703"/>
      <c r="AM146" s="703"/>
      <c r="AN146" s="703"/>
      <c r="AO146" s="703"/>
      <c r="AP146" s="703"/>
      <c r="AQ146" s="703"/>
      <c r="AR146" s="703"/>
      <c r="AS146" s="703"/>
    </row>
    <row r="147" spans="1:45" s="278" customFormat="1" ht="18" customHeight="1">
      <c r="A147" s="410"/>
      <c r="B147" s="12"/>
      <c r="C147" s="12"/>
      <c r="D147" s="12"/>
      <c r="E147" s="17" t="s">
        <v>55</v>
      </c>
      <c r="F147" s="12"/>
      <c r="G147" s="12"/>
      <c r="H147" s="12"/>
      <c r="I147" s="12"/>
      <c r="J147" s="12"/>
      <c r="K147" s="12"/>
      <c r="L147" s="12"/>
      <c r="M147" s="12"/>
      <c r="N147" s="12"/>
      <c r="O147" s="12"/>
      <c r="P147" s="13"/>
      <c r="Q147" s="12"/>
      <c r="R147" s="12"/>
      <c r="S147" s="13"/>
      <c r="T147" s="1444"/>
      <c r="U147" s="1444"/>
      <c r="V147" s="212"/>
      <c r="W147" s="1442"/>
      <c r="X147" s="1442"/>
      <c r="Y147" s="1443"/>
      <c r="Z147" s="1442"/>
      <c r="AA147" s="1442"/>
      <c r="AB147" s="1443"/>
      <c r="AC147" s="1442"/>
      <c r="AD147" s="1442"/>
      <c r="AE147" s="1443"/>
      <c r="AF147" s="325"/>
      <c r="AG147" s="325"/>
      <c r="AH147" s="325"/>
      <c r="AI147" s="325"/>
      <c r="AJ147" s="703"/>
      <c r="AK147" s="703"/>
      <c r="AL147" s="703"/>
      <c r="AM147" s="703"/>
      <c r="AN147" s="703"/>
      <c r="AO147" s="703"/>
      <c r="AP147" s="703"/>
      <c r="AQ147" s="703"/>
      <c r="AR147" s="703"/>
      <c r="AS147" s="703"/>
    </row>
    <row r="148" spans="1:45" s="278" customFormat="1" ht="18" customHeight="1">
      <c r="A148" s="410"/>
      <c r="B148" s="12"/>
      <c r="C148" s="12"/>
      <c r="D148" s="12"/>
      <c r="E148" s="17" t="s">
        <v>56</v>
      </c>
      <c r="F148" s="12"/>
      <c r="G148" s="12"/>
      <c r="H148" s="12"/>
      <c r="I148" s="12"/>
      <c r="J148" s="12"/>
      <c r="K148" s="12"/>
      <c r="L148" s="12"/>
      <c r="M148" s="12"/>
      <c r="N148" s="12"/>
      <c r="O148" s="12"/>
      <c r="P148" s="13"/>
      <c r="Q148" s="12"/>
      <c r="R148" s="12"/>
      <c r="S148" s="13"/>
      <c r="T148" s="1444"/>
      <c r="U148" s="1444"/>
      <c r="V148" s="212"/>
      <c r="W148" s="1442"/>
      <c r="X148" s="1442"/>
      <c r="Y148" s="1443"/>
      <c r="Z148" s="1442"/>
      <c r="AA148" s="1442"/>
      <c r="AB148" s="1443"/>
      <c r="AC148" s="1442"/>
      <c r="AD148" s="1442"/>
      <c r="AE148" s="1443"/>
      <c r="AF148" s="325"/>
      <c r="AG148" s="325"/>
      <c r="AH148" s="325"/>
      <c r="AI148" s="325"/>
      <c r="AJ148" s="703"/>
      <c r="AK148" s="703"/>
      <c r="AL148" s="703"/>
      <c r="AM148" s="703"/>
      <c r="AN148" s="703"/>
      <c r="AO148" s="703"/>
      <c r="AP148" s="703"/>
      <c r="AQ148" s="703"/>
      <c r="AR148" s="703"/>
      <c r="AS148" s="703"/>
    </row>
    <row r="149" spans="1:45" s="278" customFormat="1" ht="18" customHeight="1">
      <c r="A149" s="410"/>
      <c r="B149" s="12"/>
      <c r="C149" s="12"/>
      <c r="D149" s="12"/>
      <c r="E149" s="17" t="s">
        <v>57</v>
      </c>
      <c r="F149" s="12"/>
      <c r="G149" s="12"/>
      <c r="H149" s="12"/>
      <c r="I149" s="12"/>
      <c r="J149" s="12"/>
      <c r="K149" s="12"/>
      <c r="L149" s="12"/>
      <c r="M149" s="12"/>
      <c r="N149" s="12"/>
      <c r="O149" s="12"/>
      <c r="P149" s="13"/>
      <c r="Q149" s="12"/>
      <c r="R149" s="12"/>
      <c r="S149" s="13"/>
      <c r="T149" s="1444"/>
      <c r="U149" s="1444"/>
      <c r="V149" s="212"/>
      <c r="W149" s="1442"/>
      <c r="X149" s="1442"/>
      <c r="Y149" s="1443"/>
      <c r="Z149" s="1442"/>
      <c r="AA149" s="1442"/>
      <c r="AB149" s="1443"/>
      <c r="AC149" s="1442"/>
      <c r="AD149" s="1442"/>
      <c r="AE149" s="1443"/>
      <c r="AF149" s="325"/>
      <c r="AG149" s="325"/>
      <c r="AH149" s="325"/>
      <c r="AI149" s="325"/>
      <c r="AJ149" s="703"/>
      <c r="AK149" s="703"/>
      <c r="AL149" s="703"/>
      <c r="AM149" s="703"/>
      <c r="AN149" s="703"/>
      <c r="AO149" s="703"/>
      <c r="AP149" s="703"/>
      <c r="AQ149" s="703"/>
      <c r="AR149" s="703"/>
      <c r="AS149" s="703"/>
    </row>
    <row r="150" spans="1:45" s="278" customFormat="1" ht="18" customHeight="1">
      <c r="A150" s="410"/>
      <c r="B150" s="12"/>
      <c r="C150" s="12"/>
      <c r="D150" s="12"/>
      <c r="E150" s="17" t="s">
        <v>58</v>
      </c>
      <c r="F150" s="12"/>
      <c r="G150" s="12"/>
      <c r="H150" s="12"/>
      <c r="I150" s="12"/>
      <c r="J150" s="12"/>
      <c r="K150" s="12"/>
      <c r="L150" s="12"/>
      <c r="M150" s="12"/>
      <c r="N150" s="12"/>
      <c r="O150" s="12"/>
      <c r="P150" s="13"/>
      <c r="Q150" s="12"/>
      <c r="R150" s="12"/>
      <c r="S150" s="13"/>
      <c r="T150" s="1444"/>
      <c r="U150" s="1444"/>
      <c r="V150" s="212"/>
      <c r="W150" s="1442"/>
      <c r="X150" s="1442"/>
      <c r="Y150" s="1443"/>
      <c r="Z150" s="1442"/>
      <c r="AA150" s="1442"/>
      <c r="AB150" s="1443"/>
      <c r="AC150" s="1442"/>
      <c r="AD150" s="1442"/>
      <c r="AE150" s="1443"/>
      <c r="AF150" s="325"/>
      <c r="AG150" s="325"/>
      <c r="AH150" s="325"/>
      <c r="AI150" s="325"/>
      <c r="AJ150" s="703"/>
      <c r="AK150" s="703"/>
      <c r="AL150" s="703"/>
      <c r="AM150" s="703"/>
      <c r="AN150" s="703"/>
      <c r="AO150" s="703"/>
      <c r="AP150" s="703"/>
      <c r="AQ150" s="703"/>
      <c r="AR150" s="703"/>
      <c r="AS150" s="703"/>
    </row>
    <row r="151" spans="1:45" s="278" customFormat="1" ht="18" customHeight="1">
      <c r="A151" s="410"/>
      <c r="B151" s="12"/>
      <c r="C151" s="12"/>
      <c r="D151" s="12"/>
      <c r="E151" s="17" t="s">
        <v>59</v>
      </c>
      <c r="F151" s="12"/>
      <c r="G151" s="12"/>
      <c r="H151" s="12"/>
      <c r="I151" s="12"/>
      <c r="J151" s="12"/>
      <c r="K151" s="12"/>
      <c r="L151" s="12"/>
      <c r="M151" s="12"/>
      <c r="N151" s="12"/>
      <c r="O151" s="12"/>
      <c r="P151" s="13"/>
      <c r="Q151" s="12"/>
      <c r="R151" s="12"/>
      <c r="S151" s="13"/>
      <c r="T151" s="1444"/>
      <c r="U151" s="1444"/>
      <c r="V151" s="212"/>
      <c r="W151" s="1442"/>
      <c r="X151" s="1442"/>
      <c r="Y151" s="1443"/>
      <c r="Z151" s="1442"/>
      <c r="AA151" s="1442"/>
      <c r="AB151" s="1443"/>
      <c r="AC151" s="1442"/>
      <c r="AD151" s="1442"/>
      <c r="AE151" s="1443"/>
      <c r="AF151" s="325"/>
      <c r="AG151" s="325"/>
      <c r="AH151" s="325"/>
      <c r="AI151" s="325"/>
      <c r="AJ151" s="703"/>
      <c r="AK151" s="703"/>
      <c r="AL151" s="703"/>
      <c r="AM151" s="703"/>
      <c r="AN151" s="703"/>
      <c r="AO151" s="703"/>
      <c r="AP151" s="703"/>
      <c r="AQ151" s="703"/>
      <c r="AR151" s="703"/>
      <c r="AS151" s="703"/>
    </row>
    <row r="152" spans="1:45" s="278" customFormat="1" ht="18" customHeight="1">
      <c r="A152" s="410"/>
      <c r="B152" s="12"/>
      <c r="C152" s="12"/>
      <c r="D152" s="12"/>
      <c r="E152" s="17" t="s">
        <v>60</v>
      </c>
      <c r="F152" s="12"/>
      <c r="G152" s="12"/>
      <c r="H152" s="12"/>
      <c r="I152" s="12"/>
      <c r="J152" s="12"/>
      <c r="K152" s="12"/>
      <c r="L152" s="12"/>
      <c r="M152" s="12"/>
      <c r="N152" s="12"/>
      <c r="O152" s="12"/>
      <c r="P152" s="13"/>
      <c r="Q152" s="12"/>
      <c r="R152" s="12"/>
      <c r="S152" s="13"/>
      <c r="T152" s="1444"/>
      <c r="U152" s="1444"/>
      <c r="V152" s="212"/>
      <c r="W152" s="1442"/>
      <c r="X152" s="1442"/>
      <c r="Y152" s="1443"/>
      <c r="Z152" s="1442"/>
      <c r="AA152" s="1442"/>
      <c r="AB152" s="1443"/>
      <c r="AC152" s="1442"/>
      <c r="AD152" s="1442"/>
      <c r="AE152" s="1443"/>
      <c r="AF152" s="325"/>
      <c r="AG152" s="325"/>
      <c r="AH152" s="325"/>
      <c r="AI152" s="325"/>
      <c r="AJ152" s="703"/>
      <c r="AK152" s="703"/>
      <c r="AL152" s="703"/>
      <c r="AM152" s="703"/>
      <c r="AN152" s="703"/>
      <c r="AO152" s="703"/>
      <c r="AP152" s="703"/>
      <c r="AQ152" s="703"/>
      <c r="AR152" s="703"/>
      <c r="AS152" s="703"/>
    </row>
    <row r="153" spans="1:45" s="278" customFormat="1" ht="18" customHeight="1">
      <c r="A153" s="410"/>
      <c r="B153" s="12"/>
      <c r="C153" s="12"/>
      <c r="D153" s="12"/>
      <c r="E153" s="12"/>
      <c r="F153" s="12"/>
      <c r="G153" s="12"/>
      <c r="H153" s="12"/>
      <c r="I153" s="12"/>
      <c r="J153" s="12"/>
      <c r="K153" s="12"/>
      <c r="L153" s="12"/>
      <c r="M153" s="12"/>
      <c r="N153" s="12"/>
      <c r="O153" s="12"/>
      <c r="P153" s="13"/>
      <c r="Q153" s="12"/>
      <c r="R153" s="12"/>
      <c r="S153" s="13"/>
      <c r="T153" s="1444"/>
      <c r="U153" s="1444"/>
      <c r="V153" s="212"/>
      <c r="W153" s="1442"/>
      <c r="X153" s="1442"/>
      <c r="Y153" s="1443"/>
      <c r="Z153" s="1442"/>
      <c r="AA153" s="1442"/>
      <c r="AB153" s="1443"/>
      <c r="AC153" s="1442"/>
      <c r="AD153" s="1442"/>
      <c r="AE153" s="1443"/>
      <c r="AF153" s="325"/>
      <c r="AG153" s="325"/>
      <c r="AH153" s="325"/>
      <c r="AI153" s="325"/>
      <c r="AJ153" s="703"/>
      <c r="AK153" s="703"/>
      <c r="AL153" s="703"/>
      <c r="AM153" s="703"/>
      <c r="AN153" s="703"/>
      <c r="AO153" s="703"/>
      <c r="AP153" s="703"/>
      <c r="AQ153" s="703"/>
      <c r="AR153" s="703"/>
      <c r="AS153" s="703"/>
    </row>
    <row r="154" spans="1:45" s="278" customFormat="1" ht="18" customHeight="1">
      <c r="A154" s="410"/>
      <c r="B154" s="15" t="s">
        <v>51</v>
      </c>
      <c r="C154" s="20">
        <f>ROW(N172)</f>
        <v>172</v>
      </c>
      <c r="D154" s="15" t="s">
        <v>75</v>
      </c>
      <c r="E154" s="12"/>
      <c r="F154" s="12"/>
      <c r="G154" s="12"/>
      <c r="H154" s="12"/>
      <c r="I154" s="12"/>
      <c r="J154" s="12"/>
      <c r="K154" s="12"/>
      <c r="L154" s="12"/>
      <c r="M154" s="12"/>
      <c r="N154" s="12"/>
      <c r="O154" s="12"/>
      <c r="P154" s="13"/>
      <c r="Q154" s="12"/>
      <c r="R154" s="12"/>
      <c r="S154" s="13"/>
      <c r="T154" s="1444"/>
      <c r="U154" s="1444"/>
      <c r="V154" s="212"/>
      <c r="W154" s="1442"/>
      <c r="X154" s="1442"/>
      <c r="Y154" s="1443"/>
      <c r="Z154" s="1442"/>
      <c r="AA154" s="1442"/>
      <c r="AB154" s="1443"/>
      <c r="AC154" s="1442"/>
      <c r="AD154" s="1442"/>
      <c r="AE154" s="1443"/>
      <c r="AF154" s="325"/>
      <c r="AG154" s="325"/>
      <c r="AH154" s="325"/>
      <c r="AI154" s="325"/>
      <c r="AJ154" s="703"/>
      <c r="AK154" s="703"/>
      <c r="AL154" s="703"/>
      <c r="AM154" s="703"/>
      <c r="AN154" s="703"/>
      <c r="AO154" s="703"/>
      <c r="AP154" s="703"/>
      <c r="AQ154" s="703"/>
      <c r="AR154" s="703"/>
      <c r="AS154" s="703"/>
    </row>
    <row r="155" spans="1:45" s="278" customFormat="1" ht="18" customHeight="1">
      <c r="A155" s="410"/>
      <c r="B155" s="12"/>
      <c r="C155" s="19"/>
      <c r="D155" s="12"/>
      <c r="E155" s="17" t="s">
        <v>77</v>
      </c>
      <c r="F155" s="12"/>
      <c r="G155" s="12"/>
      <c r="H155" s="12"/>
      <c r="I155" s="12"/>
      <c r="J155" s="12"/>
      <c r="K155" s="12"/>
      <c r="L155" s="12"/>
      <c r="M155" s="12"/>
      <c r="N155" s="12"/>
      <c r="O155" s="12"/>
      <c r="P155" s="13"/>
      <c r="Q155" s="12"/>
      <c r="R155" s="12"/>
      <c r="S155" s="13"/>
      <c r="T155" s="1444"/>
      <c r="U155" s="1444"/>
      <c r="V155" s="212"/>
      <c r="W155" s="1442"/>
      <c r="X155" s="1442"/>
      <c r="Y155" s="1443"/>
      <c r="Z155" s="1442"/>
      <c r="AA155" s="1442"/>
      <c r="AB155" s="1443"/>
      <c r="AC155" s="1442"/>
      <c r="AD155" s="1442"/>
      <c r="AE155" s="1443"/>
      <c r="AF155" s="325"/>
      <c r="AG155" s="325"/>
      <c r="AH155" s="325"/>
      <c r="AI155" s="325"/>
      <c r="AJ155" s="703"/>
      <c r="AK155" s="703"/>
      <c r="AL155" s="703"/>
      <c r="AM155" s="703"/>
      <c r="AN155" s="703"/>
      <c r="AO155" s="703"/>
      <c r="AP155" s="703"/>
      <c r="AQ155" s="703"/>
      <c r="AR155" s="703"/>
      <c r="AS155" s="703"/>
    </row>
    <row r="156" spans="1:45" s="278" customFormat="1" ht="18" customHeight="1">
      <c r="A156" s="410"/>
      <c r="B156" s="12"/>
      <c r="C156" s="19"/>
      <c r="D156" s="12"/>
      <c r="E156" s="17" t="s">
        <v>83</v>
      </c>
      <c r="F156" s="12"/>
      <c r="G156" s="12"/>
      <c r="H156" s="12"/>
      <c r="I156" s="12"/>
      <c r="J156" s="12"/>
      <c r="K156" s="12"/>
      <c r="L156" s="12"/>
      <c r="M156" s="12"/>
      <c r="N156" s="12"/>
      <c r="O156" s="12"/>
      <c r="P156" s="13"/>
      <c r="Q156" s="12"/>
      <c r="R156" s="12"/>
      <c r="S156" s="13"/>
      <c r="T156" s="1444"/>
      <c r="U156" s="1444"/>
      <c r="V156" s="212"/>
      <c r="W156" s="1442"/>
      <c r="X156" s="1442"/>
      <c r="Y156" s="1443"/>
      <c r="Z156" s="1442"/>
      <c r="AA156" s="1442"/>
      <c r="AB156" s="1443"/>
      <c r="AC156" s="1442"/>
      <c r="AD156" s="1442"/>
      <c r="AE156" s="1443"/>
      <c r="AF156" s="325"/>
      <c r="AG156" s="325"/>
      <c r="AH156" s="325"/>
      <c r="AI156" s="325"/>
      <c r="AJ156" s="703"/>
      <c r="AK156" s="703"/>
      <c r="AL156" s="703"/>
      <c r="AM156" s="703"/>
      <c r="AN156" s="703"/>
      <c r="AO156" s="703"/>
      <c r="AP156" s="703"/>
      <c r="AQ156" s="703"/>
      <c r="AR156" s="703"/>
      <c r="AS156" s="703"/>
    </row>
    <row r="157" spans="1:45" s="278" customFormat="1" ht="18" customHeight="1">
      <c r="A157" s="410"/>
      <c r="B157" s="12"/>
      <c r="C157" s="19"/>
      <c r="D157" s="12"/>
      <c r="E157" s="17"/>
      <c r="F157" s="12"/>
      <c r="G157" s="12"/>
      <c r="H157" s="12"/>
      <c r="I157" s="12"/>
      <c r="J157" s="12"/>
      <c r="K157" s="12"/>
      <c r="L157" s="12"/>
      <c r="M157" s="12"/>
      <c r="N157" s="12"/>
      <c r="O157" s="12"/>
      <c r="P157" s="13"/>
      <c r="Q157" s="12"/>
      <c r="R157" s="12"/>
      <c r="S157" s="13"/>
      <c r="T157" s="1444"/>
      <c r="U157" s="1444"/>
      <c r="V157" s="212"/>
      <c r="W157" s="1442"/>
      <c r="X157" s="1442"/>
      <c r="Y157" s="1443"/>
      <c r="Z157" s="1442"/>
      <c r="AA157" s="1442"/>
      <c r="AB157" s="1443"/>
      <c r="AC157" s="1442"/>
      <c r="AD157" s="1442"/>
      <c r="AE157" s="1443"/>
      <c r="AF157" s="325"/>
      <c r="AG157" s="325"/>
      <c r="AH157" s="325"/>
      <c r="AI157" s="325"/>
      <c r="AJ157" s="703"/>
      <c r="AK157" s="703"/>
      <c r="AL157" s="703"/>
      <c r="AM157" s="703"/>
      <c r="AN157" s="703"/>
      <c r="AO157" s="703"/>
      <c r="AP157" s="703"/>
      <c r="AQ157" s="703"/>
      <c r="AR157" s="703"/>
      <c r="AS157" s="703"/>
    </row>
    <row r="158" spans="1:45" s="278" customFormat="1" ht="18" customHeight="1">
      <c r="A158" s="410"/>
      <c r="B158" s="16" t="s">
        <v>51</v>
      </c>
      <c r="C158" s="21">
        <f>ROW(N173)</f>
        <v>173</v>
      </c>
      <c r="D158" s="16" t="s">
        <v>76</v>
      </c>
      <c r="E158" s="22"/>
      <c r="F158" s="12"/>
      <c r="G158" s="12"/>
      <c r="H158" s="12"/>
      <c r="I158" s="12"/>
      <c r="J158" s="12"/>
      <c r="K158" s="12"/>
      <c r="L158" s="12"/>
      <c r="M158" s="12"/>
      <c r="N158" s="12"/>
      <c r="O158" s="12"/>
      <c r="P158" s="13"/>
      <c r="Q158" s="12"/>
      <c r="R158" s="12"/>
      <c r="S158" s="13"/>
      <c r="T158" s="1444"/>
      <c r="U158" s="1444"/>
      <c r="V158" s="212"/>
      <c r="W158" s="1442"/>
      <c r="X158" s="1442"/>
      <c r="Y158" s="1443"/>
      <c r="Z158" s="1442"/>
      <c r="AA158" s="1442"/>
      <c r="AB158" s="1443"/>
      <c r="AC158" s="1442"/>
      <c r="AD158" s="1442"/>
      <c r="AE158" s="1443"/>
      <c r="AF158" s="325"/>
      <c r="AG158" s="325"/>
      <c r="AH158" s="325"/>
      <c r="AI158" s="325"/>
      <c r="AJ158" s="703"/>
      <c r="AK158" s="703"/>
      <c r="AL158" s="703"/>
      <c r="AM158" s="703"/>
      <c r="AN158" s="703"/>
      <c r="AO158" s="703"/>
      <c r="AP158" s="703"/>
      <c r="AQ158" s="703"/>
      <c r="AR158" s="703"/>
      <c r="AS158" s="703"/>
    </row>
    <row r="159" spans="1:45" s="278" customFormat="1" ht="18" customHeight="1">
      <c r="A159" s="410"/>
      <c r="B159" s="12"/>
      <c r="C159" s="12"/>
      <c r="D159" s="12"/>
      <c r="E159" s="12"/>
      <c r="F159" s="12"/>
      <c r="G159" s="12"/>
      <c r="H159" s="12"/>
      <c r="I159" s="12"/>
      <c r="J159" s="12"/>
      <c r="K159" s="12"/>
      <c r="L159" s="12"/>
      <c r="M159" s="12"/>
      <c r="N159" s="12"/>
      <c r="O159" s="12"/>
      <c r="P159" s="12"/>
      <c r="Q159" s="12"/>
      <c r="R159" s="12"/>
      <c r="S159" s="13"/>
      <c r="T159" s="1444"/>
      <c r="U159" s="1444"/>
      <c r="V159" s="212"/>
      <c r="W159" s="1442"/>
      <c r="X159" s="1442"/>
      <c r="Y159" s="1443"/>
      <c r="Z159" s="1442"/>
      <c r="AA159" s="1442"/>
      <c r="AB159" s="1443"/>
      <c r="AC159" s="1442"/>
      <c r="AD159" s="1442"/>
      <c r="AE159" s="1443"/>
      <c r="AF159" s="325"/>
      <c r="AG159" s="325"/>
      <c r="AH159" s="325"/>
      <c r="AI159" s="325"/>
      <c r="AJ159" s="703"/>
      <c r="AK159" s="703"/>
      <c r="AL159" s="703"/>
      <c r="AM159" s="703"/>
      <c r="AN159" s="703"/>
      <c r="AO159" s="703"/>
      <c r="AP159" s="703"/>
      <c r="AQ159" s="703"/>
      <c r="AR159" s="703"/>
      <c r="AS159" s="703"/>
    </row>
    <row r="160" spans="1:45" s="278" customFormat="1" ht="18" customHeight="1">
      <c r="A160" s="410"/>
      <c r="B160" s="16" t="s">
        <v>51</v>
      </c>
      <c r="C160" s="21">
        <f>ROW(N174)</f>
        <v>174</v>
      </c>
      <c r="D160" s="11" t="s">
        <v>30</v>
      </c>
      <c r="E160" s="11"/>
      <c r="F160" s="12"/>
      <c r="G160" s="12"/>
      <c r="H160" s="12"/>
      <c r="I160" s="12"/>
      <c r="J160" s="12"/>
      <c r="K160" s="12"/>
      <c r="L160" s="12"/>
      <c r="M160" s="12"/>
      <c r="N160" s="12"/>
      <c r="O160" s="12"/>
      <c r="P160" s="13"/>
      <c r="Q160" s="12"/>
      <c r="R160" s="12"/>
      <c r="S160" s="13"/>
      <c r="T160" s="1444"/>
      <c r="U160" s="1444"/>
      <c r="V160" s="212"/>
      <c r="W160" s="1442"/>
      <c r="X160" s="1442"/>
      <c r="Y160" s="1443"/>
      <c r="Z160" s="1442"/>
      <c r="AA160" s="1442"/>
      <c r="AB160" s="1443"/>
      <c r="AC160" s="1442"/>
      <c r="AD160" s="1442"/>
      <c r="AE160" s="1443"/>
      <c r="AF160" s="325"/>
      <c r="AG160" s="325"/>
      <c r="AH160" s="325"/>
      <c r="AI160" s="325"/>
      <c r="AJ160" s="703"/>
      <c r="AK160" s="703"/>
      <c r="AL160" s="703"/>
      <c r="AM160" s="703"/>
      <c r="AN160" s="703"/>
      <c r="AO160" s="703"/>
      <c r="AP160" s="703"/>
      <c r="AQ160" s="703"/>
      <c r="AR160" s="703"/>
      <c r="AS160" s="703"/>
    </row>
    <row r="161" spans="1:45" s="278" customFormat="1" ht="18" customHeight="1">
      <c r="A161" s="410"/>
      <c r="B161" s="16"/>
      <c r="C161" s="21"/>
      <c r="D161" s="12"/>
      <c r="E161" s="17" t="s">
        <v>88</v>
      </c>
      <c r="F161" s="12"/>
      <c r="G161" s="12"/>
      <c r="H161" s="12"/>
      <c r="I161" s="12"/>
      <c r="J161" s="12"/>
      <c r="K161" s="12"/>
      <c r="L161" s="12"/>
      <c r="M161" s="12"/>
      <c r="N161" s="12"/>
      <c r="O161" s="12"/>
      <c r="P161" s="13"/>
      <c r="Q161" s="12"/>
      <c r="R161" s="12"/>
      <c r="S161" s="13"/>
      <c r="T161" s="1444"/>
      <c r="U161" s="1444"/>
      <c r="V161" s="212"/>
      <c r="W161" s="1442"/>
      <c r="X161" s="1442"/>
      <c r="Y161" s="1443"/>
      <c r="Z161" s="1442"/>
      <c r="AA161" s="1442"/>
      <c r="AB161" s="1443"/>
      <c r="AC161" s="1442"/>
      <c r="AD161" s="1442"/>
      <c r="AE161" s="1443"/>
      <c r="AF161" s="325"/>
      <c r="AG161" s="325"/>
      <c r="AH161" s="325"/>
      <c r="AI161" s="325"/>
      <c r="AJ161" s="703"/>
      <c r="AK161" s="703"/>
      <c r="AL161" s="703"/>
      <c r="AM161" s="703"/>
      <c r="AN161" s="703"/>
      <c r="AO161" s="703"/>
      <c r="AP161" s="703"/>
      <c r="AQ161" s="703"/>
      <c r="AR161" s="703"/>
      <c r="AS161" s="703"/>
    </row>
    <row r="162" spans="1:45" s="278" customFormat="1" ht="18" customHeight="1">
      <c r="A162" s="410"/>
      <c r="B162" s="16"/>
      <c r="C162" s="21"/>
      <c r="D162" s="12"/>
      <c r="E162" s="17" t="s">
        <v>89</v>
      </c>
      <c r="F162" s="12"/>
      <c r="G162" s="12"/>
      <c r="H162" s="12"/>
      <c r="I162" s="12"/>
      <c r="J162" s="12"/>
      <c r="K162" s="12"/>
      <c r="L162" s="12"/>
      <c r="M162" s="12"/>
      <c r="N162" s="12"/>
      <c r="O162" s="12"/>
      <c r="P162" s="13"/>
      <c r="Q162" s="12"/>
      <c r="R162" s="12"/>
      <c r="S162" s="13"/>
      <c r="T162" s="1444"/>
      <c r="U162" s="1444"/>
      <c r="V162" s="212"/>
      <c r="W162" s="1442"/>
      <c r="X162" s="1442"/>
      <c r="Y162" s="1443"/>
      <c r="Z162" s="1442"/>
      <c r="AA162" s="1442"/>
      <c r="AB162" s="1443"/>
      <c r="AC162" s="1442"/>
      <c r="AD162" s="1442"/>
      <c r="AE162" s="1443"/>
      <c r="AF162" s="325"/>
      <c r="AG162" s="325"/>
      <c r="AH162" s="325"/>
      <c r="AI162" s="325"/>
      <c r="AJ162" s="703"/>
      <c r="AK162" s="703"/>
      <c r="AL162" s="703"/>
      <c r="AM162" s="703"/>
      <c r="AN162" s="703"/>
      <c r="AO162" s="703"/>
      <c r="AP162" s="703"/>
      <c r="AQ162" s="703"/>
      <c r="AR162" s="703"/>
      <c r="AS162" s="703"/>
    </row>
    <row r="163" spans="1:45" s="278" customFormat="1" ht="18" customHeight="1">
      <c r="A163" s="410"/>
      <c r="B163" s="16"/>
      <c r="C163" s="21"/>
      <c r="D163" s="12"/>
      <c r="E163" s="17"/>
      <c r="F163" s="12"/>
      <c r="G163" s="12"/>
      <c r="H163" s="12"/>
      <c r="I163" s="12"/>
      <c r="J163" s="12"/>
      <c r="K163" s="12"/>
      <c r="L163" s="12"/>
      <c r="M163" s="12"/>
      <c r="N163" s="12"/>
      <c r="O163" s="12"/>
      <c r="P163" s="13"/>
      <c r="Q163" s="12"/>
      <c r="R163" s="12"/>
      <c r="S163" s="13"/>
      <c r="T163" s="1444"/>
      <c r="U163" s="1444"/>
      <c r="V163" s="212"/>
      <c r="W163" s="1442"/>
      <c r="X163" s="1442"/>
      <c r="Y163" s="1443"/>
      <c r="Z163" s="1442"/>
      <c r="AA163" s="1442"/>
      <c r="AB163" s="1443"/>
      <c r="AC163" s="1442"/>
      <c r="AD163" s="1442"/>
      <c r="AE163" s="1443"/>
      <c r="AF163" s="325"/>
      <c r="AG163" s="325"/>
      <c r="AH163" s="325"/>
      <c r="AI163" s="325"/>
      <c r="AJ163" s="703"/>
      <c r="AK163" s="703"/>
      <c r="AL163" s="703"/>
      <c r="AM163" s="703"/>
      <c r="AN163" s="703"/>
      <c r="AO163" s="703"/>
      <c r="AP163" s="703"/>
      <c r="AQ163" s="703"/>
      <c r="AR163" s="703"/>
      <c r="AS163" s="703"/>
    </row>
    <row r="164" spans="1:45" s="278" customFormat="1" ht="18" customHeight="1">
      <c r="A164" s="410"/>
      <c r="B164" s="12"/>
      <c r="C164" s="12"/>
      <c r="D164" s="12"/>
      <c r="E164" s="11" t="s">
        <v>90</v>
      </c>
      <c r="F164" s="12"/>
      <c r="G164" s="12"/>
      <c r="H164" s="12"/>
      <c r="I164" s="12"/>
      <c r="J164" s="12"/>
      <c r="K164" s="12"/>
      <c r="L164" s="12"/>
      <c r="M164" s="12"/>
      <c r="N164" s="12"/>
      <c r="O164" s="12"/>
      <c r="P164" s="13"/>
      <c r="Q164" s="12"/>
      <c r="R164" s="12"/>
      <c r="S164" s="13"/>
      <c r="T164" s="1444"/>
      <c r="U164" s="1444"/>
      <c r="V164" s="212"/>
      <c r="W164" s="1442"/>
      <c r="X164" s="1442"/>
      <c r="Y164" s="1443"/>
      <c r="Z164" s="1442"/>
      <c r="AA164" s="1442"/>
      <c r="AB164" s="1443"/>
      <c r="AC164" s="1442"/>
      <c r="AD164" s="1442"/>
      <c r="AE164" s="1443"/>
      <c r="AF164" s="325"/>
      <c r="AG164" s="325"/>
      <c r="AH164" s="325"/>
      <c r="AI164" s="325"/>
      <c r="AJ164" s="703"/>
      <c r="AK164" s="703"/>
      <c r="AL164" s="703"/>
      <c r="AM164" s="703"/>
      <c r="AN164" s="703"/>
      <c r="AO164" s="703"/>
      <c r="AP164" s="703"/>
      <c r="AQ164" s="703"/>
      <c r="AR164" s="703"/>
      <c r="AS164" s="703"/>
    </row>
    <row r="165" spans="1:45" s="278" customFormat="1" ht="29.25" customHeight="1">
      <c r="A165" s="410"/>
      <c r="B165" s="1203"/>
      <c r="C165" s="1204"/>
      <c r="D165" s="1204"/>
      <c r="E165" s="1205"/>
      <c r="F165" s="1200"/>
      <c r="G165" s="1205"/>
      <c r="H165" s="1205"/>
      <c r="I165" s="1205" t="s">
        <v>1611</v>
      </c>
      <c r="J165" s="1200">
        <f>ROW(J171)</f>
        <v>171</v>
      </c>
      <c r="K165" s="1201"/>
      <c r="L165" s="1200"/>
      <c r="M165" s="1200"/>
      <c r="N165" s="1200"/>
      <c r="O165" s="1200"/>
      <c r="P165" s="1200"/>
      <c r="Q165" s="1206" t="s">
        <v>1607</v>
      </c>
      <c r="R165" s="1200">
        <f>ROW(T172)</f>
        <v>172</v>
      </c>
      <c r="S165" s="1200" t="s">
        <v>1608</v>
      </c>
      <c r="T165" s="1200">
        <f>ROW(T173)</f>
        <v>173</v>
      </c>
      <c r="U165" s="1200"/>
      <c r="V165" s="1200"/>
      <c r="W165" s="1200"/>
      <c r="X165" s="1200"/>
      <c r="Y165" s="1200"/>
      <c r="Z165" s="1200"/>
      <c r="AA165" s="1200"/>
      <c r="AB165" s="1200"/>
      <c r="AC165" s="1200"/>
      <c r="AD165" s="1200"/>
      <c r="AE165" s="1200"/>
      <c r="AF165" s="1200"/>
      <c r="AG165" s="1200"/>
      <c r="AH165" s="1200"/>
      <c r="AI165" s="325"/>
      <c r="AJ165" s="703"/>
      <c r="AK165" s="703"/>
      <c r="AL165" s="703"/>
      <c r="AM165" s="703"/>
      <c r="AN165" s="703"/>
      <c r="AO165" s="703"/>
      <c r="AP165" s="703"/>
      <c r="AQ165" s="703"/>
      <c r="AR165" s="703"/>
      <c r="AS165" s="703"/>
    </row>
    <row r="166" spans="1:45" s="278" customFormat="1" ht="37.5" customHeight="1">
      <c r="A166" s="272"/>
      <c r="B166" s="1203"/>
      <c r="C166" s="1204"/>
      <c r="D166" s="1204"/>
      <c r="E166" s="1205" t="s">
        <v>1610</v>
      </c>
      <c r="F166" s="1200">
        <f>ROW(F170)</f>
        <v>170</v>
      </c>
      <c r="G166" s="1202" t="s">
        <v>13</v>
      </c>
      <c r="H166" s="245" t="s">
        <v>12</v>
      </c>
      <c r="I166" s="246" t="s">
        <v>10</v>
      </c>
      <c r="J166" s="247" t="s">
        <v>9</v>
      </c>
      <c r="K166" s="248" t="s">
        <v>11</v>
      </c>
      <c r="L166" s="418"/>
      <c r="M166" s="418"/>
      <c r="N166" s="418"/>
      <c r="O166" s="418"/>
      <c r="P166" s="418"/>
      <c r="Q166" s="418"/>
      <c r="R166" s="1207"/>
      <c r="S166" s="1207" t="s">
        <v>1609</v>
      </c>
      <c r="T166" s="418">
        <f>ROW(T174)</f>
        <v>174</v>
      </c>
      <c r="U166" s="418"/>
      <c r="V166" s="418"/>
      <c r="W166" s="418"/>
      <c r="X166" s="418"/>
      <c r="Y166" s="418"/>
      <c r="Z166" s="418"/>
      <c r="AA166" s="418"/>
      <c r="AB166" s="418"/>
      <c r="AC166" s="418"/>
      <c r="AD166" s="418"/>
      <c r="AE166" s="418"/>
      <c r="AF166" s="418"/>
      <c r="AG166" s="418"/>
      <c r="AH166" s="418"/>
      <c r="AI166" s="325"/>
      <c r="AJ166" s="703"/>
      <c r="AK166" s="703"/>
      <c r="AL166" s="703"/>
      <c r="AM166" s="703"/>
      <c r="AN166" s="703"/>
      <c r="AO166" s="703"/>
      <c r="AP166" s="703"/>
      <c r="AQ166" s="703"/>
      <c r="AR166" s="703"/>
      <c r="AS166" s="703"/>
    </row>
    <row r="167" spans="1:45" ht="15" customHeight="1" thickBot="1">
      <c r="A167" s="1436" t="s">
        <v>856</v>
      </c>
      <c r="B167" s="2908"/>
      <c r="C167" s="2908"/>
      <c r="D167" s="2908"/>
      <c r="E167" s="2908"/>
      <c r="F167" s="2908"/>
      <c r="G167" s="2908"/>
      <c r="H167" s="2908"/>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908"/>
      <c r="AD167" s="2908"/>
      <c r="AE167" s="2908"/>
      <c r="AF167" s="2908"/>
      <c r="AG167" s="2908"/>
      <c r="AH167" s="2908"/>
      <c r="AI167" s="632"/>
      <c r="AJ167" s="632"/>
      <c r="AK167" s="632"/>
      <c r="AL167" s="632"/>
      <c r="AM167" s="632"/>
      <c r="AN167" s="632"/>
      <c r="AO167" s="632"/>
      <c r="AP167" s="632"/>
      <c r="AQ167" s="632"/>
      <c r="AR167" s="632"/>
      <c r="AS167" s="632"/>
    </row>
    <row r="168" spans="1:45" s="431" customFormat="1" ht="93" customHeight="1" thickTop="1">
      <c r="A168" s="2907"/>
      <c r="B168" s="2977" t="s">
        <v>28</v>
      </c>
      <c r="C168" s="2978"/>
      <c r="D168" s="2979" t="s">
        <v>18</v>
      </c>
      <c r="E168" s="2979"/>
      <c r="F168" s="2979"/>
      <c r="G168" s="2979"/>
      <c r="H168" s="2979"/>
      <c r="I168" s="2979"/>
      <c r="J168" s="2979"/>
      <c r="K168" s="2979"/>
      <c r="L168" s="2979"/>
      <c r="M168" s="2980"/>
      <c r="N168" s="2981" t="s">
        <v>102</v>
      </c>
      <c r="O168" s="2982"/>
      <c r="P168" s="2983"/>
      <c r="Q168" s="2992" t="s">
        <v>1599</v>
      </c>
      <c r="R168" s="2993"/>
      <c r="S168" s="2994"/>
      <c r="T168" s="2992" t="s">
        <v>1600</v>
      </c>
      <c r="U168" s="2993"/>
      <c r="V168" s="2994"/>
      <c r="W168" s="2992" t="s">
        <v>1601</v>
      </c>
      <c r="X168" s="2993"/>
      <c r="Y168" s="2994"/>
      <c r="Z168" s="2992" t="s">
        <v>1602</v>
      </c>
      <c r="AA168" s="2993"/>
      <c r="AB168" s="2994"/>
      <c r="AC168" s="2992" t="s">
        <v>1603</v>
      </c>
      <c r="AD168" s="2993"/>
      <c r="AE168" s="2995"/>
      <c r="AF168" s="1398"/>
      <c r="AG168" s="1398"/>
      <c r="AH168" s="1399"/>
      <c r="AI168" s="1437"/>
      <c r="AJ168" s="1441" t="s">
        <v>159</v>
      </c>
      <c r="AK168" s="1437"/>
      <c r="AL168" s="1437"/>
      <c r="AM168" s="1437"/>
      <c r="AN168" s="1437"/>
      <c r="AO168" s="1437"/>
      <c r="AP168" s="1437"/>
      <c r="AQ168" s="1437"/>
      <c r="AR168" s="1437"/>
      <c r="AS168" s="1437"/>
    </row>
    <row r="169" spans="1:45" ht="30" customHeight="1" thickBot="1">
      <c r="A169" s="2907"/>
      <c r="B169" s="433"/>
      <c r="C169" s="434" t="s">
        <v>14</v>
      </c>
      <c r="D169" s="3000">
        <v>43102</v>
      </c>
      <c r="E169" s="3000"/>
      <c r="F169" s="3000"/>
      <c r="G169" s="3000"/>
      <c r="H169" s="3000"/>
      <c r="I169" s="3000"/>
      <c r="J169" s="3000"/>
      <c r="K169" s="3000"/>
      <c r="L169" s="3000"/>
      <c r="M169" s="3001"/>
      <c r="N169" s="1421" t="s">
        <v>16</v>
      </c>
      <c r="O169" s="1422"/>
      <c r="P169" s="1423"/>
      <c r="Q169" s="1421">
        <v>102</v>
      </c>
      <c r="R169" s="1422"/>
      <c r="S169" s="1424"/>
      <c r="T169" s="1421">
        <v>103</v>
      </c>
      <c r="U169" s="1422"/>
      <c r="V169" s="1424"/>
      <c r="W169" s="1421">
        <v>104</v>
      </c>
      <c r="X169" s="1422"/>
      <c r="Y169" s="1424"/>
      <c r="Z169" s="1421">
        <v>105</v>
      </c>
      <c r="AA169" s="1422"/>
      <c r="AB169" s="1424"/>
      <c r="AC169" s="1421">
        <v>106</v>
      </c>
      <c r="AD169" s="1422"/>
      <c r="AE169" s="1425"/>
      <c r="AF169" s="410"/>
      <c r="AG169" s="410"/>
      <c r="AH169" s="1287"/>
      <c r="AI169" s="632"/>
      <c r="AJ169" s="4" t="str">
        <f>ADDRESS(ROW(),COLUMN(),4)</f>
        <v>AJ169</v>
      </c>
      <c r="AK169" s="1311" t="s">
        <v>160</v>
      </c>
      <c r="AS169" s="632"/>
    </row>
    <row r="170" spans="1:45" ht="30" customHeight="1">
      <c r="A170" s="2907"/>
      <c r="B170" s="25" t="s">
        <v>103</v>
      </c>
      <c r="C170" s="306" t="s">
        <v>13</v>
      </c>
      <c r="D170" s="307" t="s">
        <v>12</v>
      </c>
      <c r="E170" s="308" t="s">
        <v>10</v>
      </c>
      <c r="F170" s="309" t="s">
        <v>9</v>
      </c>
      <c r="G170" s="310" t="s">
        <v>11</v>
      </c>
      <c r="H170" s="311" t="s">
        <v>16</v>
      </c>
      <c r="I170" s="334" t="s">
        <v>91</v>
      </c>
      <c r="J170" s="335" t="s">
        <v>92</v>
      </c>
      <c r="K170" s="336" t="s">
        <v>95</v>
      </c>
      <c r="L170" s="440" t="s">
        <v>110</v>
      </c>
      <c r="M170" s="342"/>
      <c r="N170" s="1417" t="s">
        <v>92</v>
      </c>
      <c r="O170" s="1417" t="s">
        <v>92</v>
      </c>
      <c r="P170" s="1418" t="s">
        <v>95</v>
      </c>
      <c r="Q170" s="1419" t="s">
        <v>91</v>
      </c>
      <c r="R170" s="1417" t="s">
        <v>92</v>
      </c>
      <c r="S170" s="1418" t="s">
        <v>95</v>
      </c>
      <c r="T170" s="1418" t="s">
        <v>95</v>
      </c>
      <c r="U170" s="1418" t="s">
        <v>95</v>
      </c>
      <c r="V170" s="1418" t="s">
        <v>95</v>
      </c>
      <c r="W170" s="1417" t="s">
        <v>92</v>
      </c>
      <c r="X170" s="1417" t="s">
        <v>92</v>
      </c>
      <c r="Y170" s="1418" t="s">
        <v>95</v>
      </c>
      <c r="Z170" s="1417" t="s">
        <v>92</v>
      </c>
      <c r="AA170" s="1417" t="s">
        <v>92</v>
      </c>
      <c r="AB170" s="1418" t="s">
        <v>95</v>
      </c>
      <c r="AC170" s="1417" t="s">
        <v>92</v>
      </c>
      <c r="AD170" s="1417" t="s">
        <v>92</v>
      </c>
      <c r="AE170" s="1420" t="s">
        <v>95</v>
      </c>
      <c r="AF170" s="410"/>
      <c r="AG170" s="410"/>
      <c r="AH170" s="1287"/>
      <c r="AI170" s="632"/>
      <c r="AJ170" s="1193" t="s">
        <v>91</v>
      </c>
      <c r="AK170" s="1194" t="s">
        <v>92</v>
      </c>
      <c r="AL170" s="1195" t="s">
        <v>95</v>
      </c>
      <c r="AM170" s="1196" t="s">
        <v>149</v>
      </c>
      <c r="AN170" s="1196" t="s">
        <v>150</v>
      </c>
      <c r="AO170" s="1196" t="s">
        <v>151</v>
      </c>
      <c r="AP170" s="1197" t="s">
        <v>152</v>
      </c>
      <c r="AQ170" s="1198" t="s">
        <v>110</v>
      </c>
      <c r="AR170" s="1199"/>
      <c r="AS170" s="632"/>
    </row>
    <row r="171" spans="1:45" ht="21.75" customHeight="1">
      <c r="A171" s="2907"/>
      <c r="B171" s="24" t="s">
        <v>15</v>
      </c>
      <c r="C171" s="1161">
        <v>0.06</v>
      </c>
      <c r="D171" s="1162">
        <v>6.5000000000000002E-2</v>
      </c>
      <c r="E171" s="1163">
        <v>7.0000000000000007E-2</v>
      </c>
      <c r="F171" s="1163">
        <v>0.08</v>
      </c>
      <c r="G171" s="1164">
        <v>0.09</v>
      </c>
      <c r="H171" s="1165"/>
      <c r="I171" s="233">
        <v>1.5</v>
      </c>
      <c r="J171" s="234">
        <v>2.5</v>
      </c>
      <c r="K171" s="235">
        <v>3</v>
      </c>
      <c r="L171" s="346" t="s">
        <v>20</v>
      </c>
      <c r="M171" s="347" t="s">
        <v>111</v>
      </c>
      <c r="N171" s="444" t="s">
        <v>12</v>
      </c>
      <c r="O171" s="445" t="s">
        <v>10</v>
      </c>
      <c r="P171" s="247" t="s">
        <v>9</v>
      </c>
      <c r="Q171" s="244" t="s">
        <v>13</v>
      </c>
      <c r="R171" s="445" t="s">
        <v>10</v>
      </c>
      <c r="S171" s="247" t="s">
        <v>9</v>
      </c>
      <c r="T171" s="247" t="s">
        <v>9</v>
      </c>
      <c r="U171" s="247" t="s">
        <v>9</v>
      </c>
      <c r="V171" s="247" t="s">
        <v>9</v>
      </c>
      <c r="W171" s="446" t="s">
        <v>11</v>
      </c>
      <c r="X171" s="445" t="s">
        <v>10</v>
      </c>
      <c r="Y171" s="247" t="s">
        <v>9</v>
      </c>
      <c r="Z171" s="444" t="s">
        <v>12</v>
      </c>
      <c r="AA171" s="445" t="s">
        <v>10</v>
      </c>
      <c r="AB171" s="247" t="s">
        <v>9</v>
      </c>
      <c r="AC171" s="444" t="s">
        <v>12</v>
      </c>
      <c r="AD171" s="445" t="s">
        <v>10</v>
      </c>
      <c r="AE171" s="449" t="s">
        <v>9</v>
      </c>
      <c r="AF171" s="1400"/>
      <c r="AG171" s="1400"/>
      <c r="AH171" s="1401"/>
      <c r="AI171" s="1438"/>
      <c r="AJ171" s="1312">
        <v>1.5</v>
      </c>
      <c r="AK171" s="234">
        <v>2.5</v>
      </c>
      <c r="AL171" s="235">
        <v>3</v>
      </c>
      <c r="AM171" s="235">
        <v>3.5</v>
      </c>
      <c r="AN171" s="235">
        <v>4</v>
      </c>
      <c r="AO171" s="235">
        <v>4.5</v>
      </c>
      <c r="AP171" s="235">
        <v>5</v>
      </c>
      <c r="AQ171" s="1313" t="s">
        <v>20</v>
      </c>
      <c r="AR171" s="1314" t="s">
        <v>111</v>
      </c>
      <c r="AS171" s="203" t="s">
        <v>145</v>
      </c>
    </row>
    <row r="172" spans="1:45" ht="48.75" customHeight="1">
      <c r="A172" s="2907"/>
      <c r="B172" s="1166" t="s">
        <v>93</v>
      </c>
      <c r="C172" s="236">
        <f>SUMIFS($N172:$AE172,$N171:$AE171,C170)</f>
        <v>16</v>
      </c>
      <c r="D172" s="236">
        <f>SUMIFS($N172:$AE172,$N171:$AE171,D170)</f>
        <v>44</v>
      </c>
      <c r="E172" s="236">
        <f>SUMIFS($N172:$AE172,$N171:$AE171,E170)</f>
        <v>13</v>
      </c>
      <c r="F172" s="236">
        <f>SUMIFS($N172:$AE172,$N171:$AE171,F170)</f>
        <v>60</v>
      </c>
      <c r="G172" s="236">
        <f>SUMIFS($N172:$AE172,$N171:$AE171,G170)</f>
        <v>21</v>
      </c>
      <c r="H172" s="1165"/>
      <c r="I172" s="1127">
        <f>SUMIFS($N172:$AE172,$N170:$AE170,I170)*I171</f>
        <v>24</v>
      </c>
      <c r="J172" s="1128">
        <f>SUMIFS($N172:$AE172,$N170:$AE170,J170)*J171</f>
        <v>195</v>
      </c>
      <c r="K172" s="1129">
        <f>SUMIFS($N172:$AE172,$N170:$AE170,K170)*K171</f>
        <v>180</v>
      </c>
      <c r="L172" s="1130">
        <f>SUM(I172:K172)</f>
        <v>399</v>
      </c>
      <c r="M172" s="1167" t="s">
        <v>93</v>
      </c>
      <c r="N172" s="453">
        <v>10</v>
      </c>
      <c r="O172" s="454"/>
      <c r="P172" s="455"/>
      <c r="Q172" s="456">
        <v>16</v>
      </c>
      <c r="R172" s="454">
        <v>2</v>
      </c>
      <c r="S172" s="455">
        <v>1</v>
      </c>
      <c r="T172" s="456"/>
      <c r="U172" s="454">
        <v>58</v>
      </c>
      <c r="V172" s="455"/>
      <c r="W172" s="456">
        <v>21</v>
      </c>
      <c r="X172" s="454">
        <v>3</v>
      </c>
      <c r="Y172" s="455"/>
      <c r="Z172" s="456">
        <v>12</v>
      </c>
      <c r="AA172" s="454">
        <v>5</v>
      </c>
      <c r="AB172" s="455"/>
      <c r="AC172" s="456">
        <v>22</v>
      </c>
      <c r="AD172" s="454">
        <v>3</v>
      </c>
      <c r="AE172" s="455">
        <v>1</v>
      </c>
      <c r="AF172" s="1402" t="s">
        <v>1604</v>
      </c>
      <c r="AG172" s="1403"/>
      <c r="AH172" s="1404"/>
      <c r="AI172" s="1439"/>
      <c r="AJ172" s="1315">
        <f t="shared" ref="AJ172:AP172" si="7">SUMIFS($N172:$AE172,$N170:$AE170,AJ170)*AJ171</f>
        <v>24</v>
      </c>
      <c r="AK172" s="1128">
        <f t="shared" si="7"/>
        <v>195</v>
      </c>
      <c r="AL172" s="1129">
        <f t="shared" si="7"/>
        <v>180</v>
      </c>
      <c r="AM172" s="1129">
        <f t="shared" si="7"/>
        <v>0</v>
      </c>
      <c r="AN172" s="1129">
        <f t="shared" si="7"/>
        <v>0</v>
      </c>
      <c r="AO172" s="1129">
        <f t="shared" si="7"/>
        <v>0</v>
      </c>
      <c r="AP172" s="1129">
        <f t="shared" si="7"/>
        <v>0</v>
      </c>
      <c r="AQ172" s="1130">
        <f>SUM(AJ172:AP172)</f>
        <v>399</v>
      </c>
      <c r="AR172" s="1316" t="s">
        <v>93</v>
      </c>
      <c r="AS172" s="632"/>
    </row>
    <row r="173" spans="1:45" ht="48.75" customHeight="1" thickBot="1">
      <c r="A173" s="2907"/>
      <c r="B173" s="1166" t="s">
        <v>94</v>
      </c>
      <c r="C173" s="236">
        <f>SUMIFS($N173:$AE173,$N171:$AE171,C170)</f>
        <v>8</v>
      </c>
      <c r="D173" s="236">
        <f>SUMIFS($N173:$AE173,$N171:$AE171,D170)</f>
        <v>47</v>
      </c>
      <c r="E173" s="236">
        <f>SUMIFS($N173:$AE173,$N171:$AE171,E170)</f>
        <v>15</v>
      </c>
      <c r="F173" s="236">
        <f>SUMIFS($N173:$AE173,$N171:$AE171,F170)</f>
        <v>62</v>
      </c>
      <c r="G173" s="236">
        <f>SUMIFS($N173:$AE173,$N171:$AE171,G170)</f>
        <v>32</v>
      </c>
      <c r="H173" s="1165"/>
      <c r="I173" s="1131">
        <f>SUMIFS($N173:$AE173,$N170:$AE170,I170)*I171</f>
        <v>12</v>
      </c>
      <c r="J173" s="1132">
        <f>SUMIFS($N173:$AE173,$N170:$AE170,J170)*J171</f>
        <v>235</v>
      </c>
      <c r="K173" s="1133">
        <f>SUMIFS($N173:$AE173,$N170:$AE170,K170)*K171</f>
        <v>186</v>
      </c>
      <c r="L173" s="1302">
        <f>SUM(I173:K173)</f>
        <v>433</v>
      </c>
      <c r="M173" s="1303" t="s">
        <v>94</v>
      </c>
      <c r="N173" s="1304">
        <v>21</v>
      </c>
      <c r="O173" s="1305"/>
      <c r="P173" s="1306"/>
      <c r="Q173" s="1307">
        <v>8</v>
      </c>
      <c r="R173" s="1305">
        <v>3</v>
      </c>
      <c r="S173" s="1306"/>
      <c r="T173" s="1307">
        <v>22</v>
      </c>
      <c r="U173" s="1305">
        <v>30</v>
      </c>
      <c r="V173" s="1306">
        <v>7</v>
      </c>
      <c r="W173" s="1307">
        <v>32</v>
      </c>
      <c r="X173" s="1305">
        <v>5</v>
      </c>
      <c r="Y173" s="1306">
        <v>2</v>
      </c>
      <c r="Z173" s="1307">
        <v>8</v>
      </c>
      <c r="AA173" s="1305">
        <v>3</v>
      </c>
      <c r="AB173" s="1306">
        <v>1</v>
      </c>
      <c r="AC173" s="1307">
        <v>18</v>
      </c>
      <c r="AD173" s="1305">
        <v>4</v>
      </c>
      <c r="AE173" s="1306"/>
      <c r="AF173" s="1405" t="s">
        <v>1605</v>
      </c>
      <c r="AG173" s="1403"/>
      <c r="AH173" s="1404"/>
      <c r="AI173" s="1439"/>
      <c r="AJ173" s="1317">
        <f t="shared" ref="AJ173:AP173" si="8">SUMIFS($N173:$AE173,$N170:$AE170,AJ170)*AJ171</f>
        <v>12</v>
      </c>
      <c r="AK173" s="1132">
        <f t="shared" si="8"/>
        <v>235</v>
      </c>
      <c r="AL173" s="1133">
        <f t="shared" si="8"/>
        <v>186</v>
      </c>
      <c r="AM173" s="1133">
        <f t="shared" si="8"/>
        <v>0</v>
      </c>
      <c r="AN173" s="1133">
        <f t="shared" si="8"/>
        <v>0</v>
      </c>
      <c r="AO173" s="1133">
        <f t="shared" si="8"/>
        <v>0</v>
      </c>
      <c r="AP173" s="1133">
        <f t="shared" si="8"/>
        <v>0</v>
      </c>
      <c r="AQ173" s="1318">
        <f>SUM(AJ173:AP173)</f>
        <v>433</v>
      </c>
      <c r="AR173" s="1319" t="s">
        <v>94</v>
      </c>
      <c r="AS173" s="632"/>
    </row>
    <row r="174" spans="1:45" ht="30.75" customHeight="1" thickBot="1">
      <c r="A174" s="2907"/>
      <c r="B174" s="1134" t="s">
        <v>36</v>
      </c>
      <c r="C174" s="1188">
        <f t="shared" ref="C174:K174" si="9">IF(C172&gt;C173,C172-C173,IF(C173&gt;C172,C173-C172,IF(C172=C173,C172)))</f>
        <v>8</v>
      </c>
      <c r="D174" s="1188">
        <f t="shared" si="9"/>
        <v>3</v>
      </c>
      <c r="E174" s="1188">
        <f t="shared" si="9"/>
        <v>2</v>
      </c>
      <c r="F174" s="1188">
        <f t="shared" si="9"/>
        <v>2</v>
      </c>
      <c r="G174" s="1188">
        <f t="shared" si="9"/>
        <v>11</v>
      </c>
      <c r="H174" s="1168"/>
      <c r="I174" s="1135">
        <f t="shared" si="9"/>
        <v>12</v>
      </c>
      <c r="J174" s="1136">
        <f t="shared" si="9"/>
        <v>40</v>
      </c>
      <c r="K174" s="1137">
        <f t="shared" si="9"/>
        <v>6</v>
      </c>
      <c r="L174" s="3002" t="s">
        <v>96</v>
      </c>
      <c r="M174" s="3003"/>
      <c r="N174" s="1308">
        <v>4</v>
      </c>
      <c r="O174" s="1309">
        <v>2</v>
      </c>
      <c r="P174" s="1310">
        <v>1</v>
      </c>
      <c r="Q174" s="1308">
        <v>6</v>
      </c>
      <c r="R174" s="1309">
        <v>1</v>
      </c>
      <c r="S174" s="1310">
        <v>1</v>
      </c>
      <c r="T174" s="1308">
        <v>6</v>
      </c>
      <c r="U174" s="1309">
        <v>2</v>
      </c>
      <c r="V174" s="1310">
        <v>1</v>
      </c>
      <c r="W174" s="1308">
        <v>4</v>
      </c>
      <c r="X174" s="1309">
        <v>2</v>
      </c>
      <c r="Y174" s="1310">
        <v>1</v>
      </c>
      <c r="Z174" s="1308">
        <v>6</v>
      </c>
      <c r="AA174" s="1309">
        <v>2</v>
      </c>
      <c r="AB174" s="1310">
        <v>1</v>
      </c>
      <c r="AC174" s="1308">
        <v>6</v>
      </c>
      <c r="AD174" s="1309">
        <v>2</v>
      </c>
      <c r="AE174" s="1310">
        <v>1</v>
      </c>
      <c r="AF174" s="2909" t="s">
        <v>1606</v>
      </c>
      <c r="AG174" s="2909"/>
      <c r="AH174" s="2910"/>
      <c r="AI174" s="1440"/>
      <c r="AJ174" s="1320">
        <f t="shared" ref="AJ174:AQ174" si="10">IF(AJ172&gt;AJ173,AJ172-AJ173,IF(AJ173&gt;AJ172,AJ173-AJ172,IF(AJ172=AJ173,AJ172)))</f>
        <v>12</v>
      </c>
      <c r="AK174" s="1321">
        <f t="shared" si="10"/>
        <v>40</v>
      </c>
      <c r="AL174" s="1321">
        <f t="shared" si="10"/>
        <v>6</v>
      </c>
      <c r="AM174" s="1321">
        <f t="shared" si="10"/>
        <v>0</v>
      </c>
      <c r="AN174" s="1321">
        <f t="shared" si="10"/>
        <v>0</v>
      </c>
      <c r="AO174" s="1321">
        <f t="shared" si="10"/>
        <v>0</v>
      </c>
      <c r="AP174" s="1321">
        <f t="shared" si="10"/>
        <v>0</v>
      </c>
      <c r="AQ174" s="1322">
        <f t="shared" si="10"/>
        <v>34</v>
      </c>
      <c r="AR174" s="1323" t="s">
        <v>36</v>
      </c>
      <c r="AS174" s="632"/>
    </row>
    <row r="175" spans="1:45" ht="15" customHeight="1">
      <c r="A175" s="2907"/>
      <c r="B175" s="3004" t="s">
        <v>104</v>
      </c>
      <c r="C175" s="3005"/>
      <c r="D175" s="1169" t="s">
        <v>105</v>
      </c>
      <c r="E175" s="1170">
        <f>SUM(C172:G172)</f>
        <v>154</v>
      </c>
      <c r="F175" s="1169"/>
      <c r="G175" s="1171" t="s">
        <v>108</v>
      </c>
      <c r="H175" s="1169" t="s">
        <v>107</v>
      </c>
      <c r="I175" s="1172">
        <f>J185</f>
        <v>10.770000000000001</v>
      </c>
      <c r="J175" s="1173" t="str">
        <f>$J$182</f>
        <v>Kg</v>
      </c>
      <c r="K175" s="1174"/>
      <c r="L175" s="1189"/>
      <c r="M175" s="1190" t="s">
        <v>32</v>
      </c>
      <c r="N175" s="470">
        <f t="shared" ref="N175:AE175" si="11">IF(N172="",0,N172)</f>
        <v>10</v>
      </c>
      <c r="O175" s="471">
        <f t="shared" si="11"/>
        <v>0</v>
      </c>
      <c r="P175" s="472">
        <f t="shared" si="11"/>
        <v>0</v>
      </c>
      <c r="Q175" s="470">
        <f t="shared" si="11"/>
        <v>16</v>
      </c>
      <c r="R175" s="471">
        <f t="shared" si="11"/>
        <v>2</v>
      </c>
      <c r="S175" s="472">
        <f t="shared" si="11"/>
        <v>1</v>
      </c>
      <c r="T175" s="470">
        <f t="shared" si="11"/>
        <v>0</v>
      </c>
      <c r="U175" s="471">
        <f t="shared" si="11"/>
        <v>58</v>
      </c>
      <c r="V175" s="472">
        <f t="shared" si="11"/>
        <v>0</v>
      </c>
      <c r="W175" s="470">
        <f t="shared" si="11"/>
        <v>21</v>
      </c>
      <c r="X175" s="471">
        <f t="shared" si="11"/>
        <v>3</v>
      </c>
      <c r="Y175" s="472">
        <f t="shared" si="11"/>
        <v>0</v>
      </c>
      <c r="Z175" s="470">
        <f t="shared" si="11"/>
        <v>12</v>
      </c>
      <c r="AA175" s="471">
        <f t="shared" si="11"/>
        <v>5</v>
      </c>
      <c r="AB175" s="472">
        <f t="shared" si="11"/>
        <v>0</v>
      </c>
      <c r="AC175" s="470">
        <f t="shared" si="11"/>
        <v>22</v>
      </c>
      <c r="AD175" s="471">
        <f t="shared" si="11"/>
        <v>3</v>
      </c>
      <c r="AE175" s="1407">
        <f t="shared" si="11"/>
        <v>1</v>
      </c>
      <c r="AF175" s="410"/>
      <c r="AG175" s="410"/>
      <c r="AH175" s="1287"/>
      <c r="AI175" s="632"/>
      <c r="AJ175" s="632"/>
      <c r="AK175" s="632"/>
      <c r="AL175" s="632"/>
      <c r="AM175" s="632"/>
      <c r="AN175" s="632"/>
      <c r="AO175" s="632"/>
      <c r="AP175" s="632"/>
      <c r="AQ175" s="632"/>
      <c r="AR175" s="632"/>
      <c r="AS175" s="632"/>
    </row>
    <row r="176" spans="1:45" ht="15" customHeight="1">
      <c r="A176" s="2907"/>
      <c r="B176" s="1175"/>
      <c r="C176" s="152"/>
      <c r="D176" s="1176" t="s">
        <v>106</v>
      </c>
      <c r="E176" s="1177">
        <f>SUM(C173:G173)</f>
        <v>164</v>
      </c>
      <c r="F176" s="1178"/>
      <c r="G176" s="1178"/>
      <c r="H176" s="1176" t="s">
        <v>109</v>
      </c>
      <c r="I176" s="1179">
        <f>J191</f>
        <v>11.06</v>
      </c>
      <c r="J176" s="1180" t="str">
        <f t="shared" ref="J176:J177" si="12">$J$182</f>
        <v>Kg</v>
      </c>
      <c r="K176" s="1181"/>
      <c r="L176" s="1189"/>
      <c r="M176" s="1190" t="s">
        <v>33</v>
      </c>
      <c r="N176" s="470">
        <f t="shared" ref="N176:AE176" si="13">IF(N173="",0,IF(N173&gt;0,N173))</f>
        <v>21</v>
      </c>
      <c r="O176" s="471">
        <f t="shared" si="13"/>
        <v>0</v>
      </c>
      <c r="P176" s="472">
        <f t="shared" si="13"/>
        <v>0</v>
      </c>
      <c r="Q176" s="475">
        <f t="shared" si="13"/>
        <v>8</v>
      </c>
      <c r="R176" s="471">
        <f t="shared" si="13"/>
        <v>3</v>
      </c>
      <c r="S176" s="472">
        <f t="shared" si="13"/>
        <v>0</v>
      </c>
      <c r="T176" s="475">
        <f t="shared" si="13"/>
        <v>22</v>
      </c>
      <c r="U176" s="471">
        <f t="shared" si="13"/>
        <v>30</v>
      </c>
      <c r="V176" s="472">
        <f t="shared" si="13"/>
        <v>7</v>
      </c>
      <c r="W176" s="475">
        <f t="shared" si="13"/>
        <v>32</v>
      </c>
      <c r="X176" s="471">
        <f t="shared" si="13"/>
        <v>5</v>
      </c>
      <c r="Y176" s="472">
        <f t="shared" si="13"/>
        <v>2</v>
      </c>
      <c r="Z176" s="475">
        <f t="shared" si="13"/>
        <v>8</v>
      </c>
      <c r="AA176" s="471">
        <f t="shared" si="13"/>
        <v>3</v>
      </c>
      <c r="AB176" s="472">
        <f t="shared" si="13"/>
        <v>1</v>
      </c>
      <c r="AC176" s="1408">
        <f t="shared" si="13"/>
        <v>18</v>
      </c>
      <c r="AD176" s="471">
        <f t="shared" si="13"/>
        <v>4</v>
      </c>
      <c r="AE176" s="1407">
        <f t="shared" si="13"/>
        <v>0</v>
      </c>
      <c r="AF176" s="410"/>
      <c r="AG176" s="410"/>
      <c r="AH176" s="1287"/>
      <c r="AI176" s="632"/>
      <c r="AJ176" s="632"/>
      <c r="AK176" s="632"/>
      <c r="AL176" s="632"/>
      <c r="AM176" s="632"/>
      <c r="AN176" s="632"/>
      <c r="AO176" s="632"/>
      <c r="AP176" s="632"/>
      <c r="AQ176" s="632"/>
      <c r="AR176" s="632"/>
      <c r="AS176" s="632"/>
    </row>
    <row r="177" spans="1:45" ht="15" customHeight="1" thickBot="1">
      <c r="A177" s="2907"/>
      <c r="B177" s="1182"/>
      <c r="C177" s="1183"/>
      <c r="D177" s="1184" t="s">
        <v>36</v>
      </c>
      <c r="E177" s="1185">
        <f>IF(E175&gt;E176,E175-E176,IF(E176&gt;E175,E176-E175,IF(E175=E176,E175)))</f>
        <v>10</v>
      </c>
      <c r="F177" s="1183"/>
      <c r="G177" s="1183"/>
      <c r="H177" s="1184" t="s">
        <v>36</v>
      </c>
      <c r="I177" s="1186">
        <f>IF(I175&gt;I176,I175-I176,IF(I176&gt;I175,I176-I175,IF(I175=I176,I175)))</f>
        <v>0.28999999999999915</v>
      </c>
      <c r="J177" s="1184" t="str">
        <f t="shared" si="12"/>
        <v>Kg</v>
      </c>
      <c r="K177" s="1187"/>
      <c r="L177" s="1191"/>
      <c r="M177" s="1192" t="s">
        <v>35</v>
      </c>
      <c r="N177" s="481">
        <f t="shared" ref="N177:AE177" si="14">IF(N176&gt;0,N176,0)</f>
        <v>21</v>
      </c>
      <c r="O177" s="482">
        <f t="shared" si="14"/>
        <v>0</v>
      </c>
      <c r="P177" s="483">
        <f t="shared" si="14"/>
        <v>0</v>
      </c>
      <c r="Q177" s="481">
        <f t="shared" si="14"/>
        <v>8</v>
      </c>
      <c r="R177" s="482">
        <f t="shared" si="14"/>
        <v>3</v>
      </c>
      <c r="S177" s="483">
        <f t="shared" si="14"/>
        <v>0</v>
      </c>
      <c r="T177" s="481">
        <f t="shared" si="14"/>
        <v>22</v>
      </c>
      <c r="U177" s="482">
        <f t="shared" si="14"/>
        <v>30</v>
      </c>
      <c r="V177" s="483">
        <f t="shared" si="14"/>
        <v>7</v>
      </c>
      <c r="W177" s="481">
        <f t="shared" si="14"/>
        <v>32</v>
      </c>
      <c r="X177" s="482">
        <f t="shared" si="14"/>
        <v>5</v>
      </c>
      <c r="Y177" s="483">
        <f t="shared" si="14"/>
        <v>2</v>
      </c>
      <c r="Z177" s="481">
        <f t="shared" si="14"/>
        <v>8</v>
      </c>
      <c r="AA177" s="482">
        <f t="shared" si="14"/>
        <v>3</v>
      </c>
      <c r="AB177" s="483">
        <f t="shared" si="14"/>
        <v>1</v>
      </c>
      <c r="AC177" s="481">
        <f t="shared" si="14"/>
        <v>18</v>
      </c>
      <c r="AD177" s="1409">
        <f t="shared" si="14"/>
        <v>4</v>
      </c>
      <c r="AE177" s="1410">
        <f t="shared" si="14"/>
        <v>0</v>
      </c>
      <c r="AF177" s="410"/>
      <c r="AG177" s="410"/>
      <c r="AH177" s="1287"/>
      <c r="AI177" s="632"/>
      <c r="AJ177" s="632"/>
      <c r="AK177" s="632"/>
      <c r="AL177" s="632"/>
      <c r="AM177" s="632"/>
      <c r="AN177" s="632"/>
      <c r="AO177" s="632"/>
      <c r="AP177" s="632"/>
      <c r="AQ177" s="632"/>
      <c r="AR177" s="632"/>
      <c r="AS177" s="632"/>
    </row>
    <row r="178" spans="1:45" ht="29.25" customHeight="1" thickBot="1">
      <c r="A178" s="2907"/>
      <c r="B178" s="1283" t="s">
        <v>14</v>
      </c>
      <c r="C178" s="3011">
        <f>$D$169</f>
        <v>43102</v>
      </c>
      <c r="D178" s="3011"/>
      <c r="E178" s="3011"/>
      <c r="F178" s="1214"/>
      <c r="G178" s="1213" t="s">
        <v>144</v>
      </c>
      <c r="H178" s="3010">
        <f ca="1">NOW()</f>
        <v>45233.415158912037</v>
      </c>
      <c r="I178" s="3010"/>
      <c r="J178" s="3010"/>
      <c r="K178" s="3010"/>
      <c r="L178" s="1209"/>
      <c r="M178" s="1210"/>
      <c r="N178" s="1209"/>
      <c r="O178" s="1209"/>
      <c r="P178" s="1284"/>
      <c r="Q178" s="1209"/>
      <c r="R178" s="1209"/>
      <c r="S178" s="1284"/>
      <c r="T178" s="1285"/>
      <c r="U178" s="1285"/>
      <c r="V178" s="1284"/>
      <c r="W178" s="410"/>
      <c r="X178" s="410"/>
      <c r="Y178" s="410"/>
      <c r="Z178" s="410"/>
      <c r="AA178" s="410"/>
      <c r="AB178" s="410"/>
      <c r="AC178" s="410"/>
      <c r="AD178" s="410"/>
      <c r="AE178" s="410"/>
      <c r="AF178" s="410"/>
      <c r="AG178" s="410"/>
      <c r="AH178" s="1287"/>
      <c r="AI178" s="632"/>
      <c r="AJ178" s="632"/>
      <c r="AK178" s="632"/>
      <c r="AL178" s="632"/>
      <c r="AM178" s="632"/>
      <c r="AN178" s="632"/>
      <c r="AO178" s="632"/>
      <c r="AP178" s="632"/>
      <c r="AQ178" s="632"/>
      <c r="AR178" s="632"/>
      <c r="AS178" s="632"/>
    </row>
    <row r="179" spans="1:45" ht="29.25" customHeight="1">
      <c r="A179" s="2907"/>
      <c r="B179" s="1286"/>
      <c r="C179" s="1211"/>
      <c r="D179" s="1212" t="s">
        <v>14</v>
      </c>
      <c r="E179" s="3006">
        <f>D169</f>
        <v>43102</v>
      </c>
      <c r="F179" s="3006"/>
      <c r="G179" s="3006"/>
      <c r="H179" s="3006"/>
      <c r="I179" s="3006"/>
      <c r="J179" s="3006"/>
      <c r="K179" s="3007"/>
      <c r="L179" s="410"/>
      <c r="M179" s="410"/>
      <c r="N179" s="1157" t="str">
        <f>N169</f>
        <v>RAB</v>
      </c>
      <c r="O179" s="3008" t="str">
        <f>IF(N171="p","Primaires",IF(N171="m","Maternelles",IF(N171="a","Adultes",IF(N171="a+","Adultes +",IF(N171="f","Ainés")))))</f>
        <v>Primaires</v>
      </c>
      <c r="P179" s="3009"/>
      <c r="Q179" s="1157">
        <f>Q169</f>
        <v>102</v>
      </c>
      <c r="R179" s="3008" t="str">
        <f>IF(Q171="p","Primaires",IF(Q171="m","Maternelles",IF(Q171="a","Adultes",IF(Q171="a+","Adultes +",IF(Q171="f","Ainés")))))</f>
        <v>Maternelles</v>
      </c>
      <c r="S179" s="3009"/>
      <c r="T179" s="1157">
        <f>T169</f>
        <v>103</v>
      </c>
      <c r="U179" s="3008" t="str">
        <f>IF(T171="p","Primaires",IF(T171="m","Maternelles",IF(T171="a","Adultes",IF(T171="a+","Adultes +",IF(T171="f","Ainés")))))</f>
        <v>Adultes +</v>
      </c>
      <c r="V179" s="3009"/>
      <c r="W179" s="1157">
        <f>W169</f>
        <v>104</v>
      </c>
      <c r="X179" s="3008" t="str">
        <f>IF(W171="p","Primaires",IF(W171="m","Maternelles",IF(W171="a","Adultes",IF(W171="a+","Adultes +",IF(W171="f","Ainés")))))</f>
        <v>Ainés</v>
      </c>
      <c r="Y179" s="3009"/>
      <c r="Z179" s="1157">
        <f>Z169</f>
        <v>105</v>
      </c>
      <c r="AA179" s="3008" t="str">
        <f>IF(Z171="p","Primaires",IF(Z171="m","Maternelles",IF(Z171="a","Adultes",IF(Z171="a+","Adultes +",IF(Z171="f","Ainés")))))</f>
        <v>Primaires</v>
      </c>
      <c r="AB179" s="3009"/>
      <c r="AC179" s="1157">
        <f>AC169</f>
        <v>106</v>
      </c>
      <c r="AD179" s="3008" t="str">
        <f>IF(AC171="p","Primaires",IF(AC171="m","Maternelles",IF(AC171="a","Adultes",IF(AC171="a+","Adultes +",IF(AC171="f","Ainés")))))</f>
        <v>Primaires</v>
      </c>
      <c r="AE179" s="3009"/>
      <c r="AF179" s="1390" t="s">
        <v>40</v>
      </c>
      <c r="AG179" s="410"/>
      <c r="AH179" s="1287"/>
      <c r="AI179" s="632"/>
      <c r="AJ179" s="632"/>
      <c r="AK179" s="632"/>
      <c r="AL179" s="632"/>
      <c r="AM179" s="632"/>
      <c r="AN179" s="632"/>
      <c r="AO179" s="632"/>
      <c r="AP179" s="632"/>
      <c r="AQ179" s="632"/>
      <c r="AR179" s="632"/>
      <c r="AS179" s="632"/>
    </row>
    <row r="180" spans="1:45" ht="24.95" customHeight="1">
      <c r="A180" s="2907"/>
      <c r="B180" s="3015" t="s">
        <v>42</v>
      </c>
      <c r="C180" s="501" t="s">
        <v>28</v>
      </c>
      <c r="D180" s="3017" t="str">
        <f>D168</f>
        <v>CAROTTES RAPÉES</v>
      </c>
      <c r="E180" s="3018"/>
      <c r="F180" s="3018"/>
      <c r="G180" s="3018"/>
      <c r="H180" s="3018"/>
      <c r="I180" s="3018"/>
      <c r="J180" s="3018"/>
      <c r="K180" s="3019"/>
      <c r="L180" s="410"/>
      <c r="M180" s="410"/>
      <c r="N180" s="3012" t="str">
        <f>N168</f>
        <v>RAB Supplément de sécurité -grammage médian P</v>
      </c>
      <c r="O180" s="3013"/>
      <c r="P180" s="3014"/>
      <c r="Q180" s="3012" t="str">
        <f>Q168</f>
        <v>Client N° 1</v>
      </c>
      <c r="R180" s="3013"/>
      <c r="S180" s="3014"/>
      <c r="T180" s="3012" t="str">
        <f>T168</f>
        <v>Client N° 2</v>
      </c>
      <c r="U180" s="3013"/>
      <c r="V180" s="3014"/>
      <c r="W180" s="3012" t="str">
        <f>W168</f>
        <v>Client N° 3</v>
      </c>
      <c r="X180" s="3013"/>
      <c r="Y180" s="3014"/>
      <c r="Z180" s="3012" t="str">
        <f>Z168</f>
        <v>Client N° 4</v>
      </c>
      <c r="AA180" s="3013"/>
      <c r="AB180" s="3014"/>
      <c r="AC180" s="3012" t="str">
        <f>AC168</f>
        <v>Client N° 5</v>
      </c>
      <c r="AD180" s="3013"/>
      <c r="AE180" s="3014"/>
      <c r="AF180" s="1390" t="s">
        <v>43</v>
      </c>
      <c r="AG180" s="410"/>
      <c r="AH180" s="1287"/>
      <c r="AI180" s="632"/>
      <c r="AJ180" s="632"/>
      <c r="AK180" s="632"/>
      <c r="AL180" s="632"/>
      <c r="AM180" s="632"/>
      <c r="AN180" s="632"/>
      <c r="AO180" s="632"/>
      <c r="AP180" s="632"/>
      <c r="AQ180" s="632"/>
      <c r="AR180" s="632"/>
      <c r="AS180" s="632"/>
    </row>
    <row r="181" spans="1:45" ht="24.95" customHeight="1">
      <c r="A181" s="2907"/>
      <c r="B181" s="3015"/>
      <c r="C181" s="1426" t="s">
        <v>29</v>
      </c>
      <c r="D181" s="306" t="s">
        <v>13</v>
      </c>
      <c r="E181" s="307" t="s">
        <v>12</v>
      </c>
      <c r="F181" s="308" t="s">
        <v>10</v>
      </c>
      <c r="G181" s="309" t="s">
        <v>9</v>
      </c>
      <c r="H181" s="333" t="s">
        <v>11</v>
      </c>
      <c r="I181" s="311" t="s">
        <v>16</v>
      </c>
      <c r="J181" s="3020" t="s">
        <v>47</v>
      </c>
      <c r="K181" s="3021"/>
      <c r="L181" s="410"/>
      <c r="M181" s="410"/>
      <c r="N181" s="503" t="str">
        <f t="shared" ref="N181:AE181" si="15">N171</f>
        <v>P</v>
      </c>
      <c r="O181" s="504" t="str">
        <f t="shared" si="15"/>
        <v>A</v>
      </c>
      <c r="P181" s="505" t="str">
        <f t="shared" si="15"/>
        <v>A+</v>
      </c>
      <c r="Q181" s="503" t="str">
        <f t="shared" si="15"/>
        <v>M</v>
      </c>
      <c r="R181" s="504" t="str">
        <f t="shared" si="15"/>
        <v>A</v>
      </c>
      <c r="S181" s="505" t="str">
        <f t="shared" si="15"/>
        <v>A+</v>
      </c>
      <c r="T181" s="503" t="str">
        <f t="shared" si="15"/>
        <v>A+</v>
      </c>
      <c r="U181" s="504" t="str">
        <f t="shared" si="15"/>
        <v>A+</v>
      </c>
      <c r="V181" s="505" t="str">
        <f t="shared" si="15"/>
        <v>A+</v>
      </c>
      <c r="W181" s="503" t="str">
        <f t="shared" si="15"/>
        <v>F</v>
      </c>
      <c r="X181" s="504" t="str">
        <f t="shared" si="15"/>
        <v>A</v>
      </c>
      <c r="Y181" s="505" t="str">
        <f t="shared" si="15"/>
        <v>A+</v>
      </c>
      <c r="Z181" s="503" t="str">
        <f t="shared" si="15"/>
        <v>P</v>
      </c>
      <c r="AA181" s="504" t="str">
        <f t="shared" si="15"/>
        <v>A</v>
      </c>
      <c r="AB181" s="505" t="str">
        <f t="shared" si="15"/>
        <v>A+</v>
      </c>
      <c r="AC181" s="503" t="str">
        <f t="shared" si="15"/>
        <v>P</v>
      </c>
      <c r="AD181" s="504" t="str">
        <f t="shared" si="15"/>
        <v>A</v>
      </c>
      <c r="AE181" s="505" t="str">
        <f t="shared" si="15"/>
        <v>A+</v>
      </c>
      <c r="AF181" s="1390" t="s">
        <v>39</v>
      </c>
      <c r="AG181" s="410"/>
      <c r="AH181" s="1287"/>
      <c r="AI181" s="632"/>
      <c r="AJ181" s="632"/>
      <c r="AK181" s="632"/>
      <c r="AL181" s="632"/>
      <c r="AM181" s="632"/>
      <c r="AN181" s="632"/>
      <c r="AO181" s="632"/>
      <c r="AP181" s="632"/>
      <c r="AQ181" s="632"/>
      <c r="AR181" s="632"/>
      <c r="AS181" s="632"/>
    </row>
    <row r="182" spans="1:45" s="278" customFormat="1" ht="14.25" customHeight="1">
      <c r="A182" s="2907"/>
      <c r="B182" s="3015"/>
      <c r="C182" s="1427" t="s">
        <v>15</v>
      </c>
      <c r="D182" s="1258">
        <f>C171</f>
        <v>0.06</v>
      </c>
      <c r="E182" s="1259">
        <f>D171</f>
        <v>6.5000000000000002E-2</v>
      </c>
      <c r="F182" s="1260">
        <f>E171</f>
        <v>7.0000000000000007E-2</v>
      </c>
      <c r="G182" s="1260">
        <f>F171</f>
        <v>0.08</v>
      </c>
      <c r="H182" s="1261">
        <f>G171</f>
        <v>0.09</v>
      </c>
      <c r="I182" s="1261"/>
      <c r="J182" s="3022" t="s">
        <v>19</v>
      </c>
      <c r="K182" s="3023"/>
      <c r="L182" s="412"/>
      <c r="M182" s="412"/>
      <c r="N182" s="1254">
        <f t="shared" ref="N182:AE182" si="16">HLOOKUP(N181,$D181:$H182,2,0)</f>
        <v>6.5000000000000002E-2</v>
      </c>
      <c r="O182" s="1255">
        <f t="shared" si="16"/>
        <v>7.0000000000000007E-2</v>
      </c>
      <c r="P182" s="1256">
        <f t="shared" si="16"/>
        <v>0.08</v>
      </c>
      <c r="Q182" s="1254">
        <f t="shared" si="16"/>
        <v>0.06</v>
      </c>
      <c r="R182" s="1255">
        <f t="shared" si="16"/>
        <v>7.0000000000000007E-2</v>
      </c>
      <c r="S182" s="1256">
        <f t="shared" si="16"/>
        <v>0.08</v>
      </c>
      <c r="T182" s="1254">
        <f t="shared" si="16"/>
        <v>0.08</v>
      </c>
      <c r="U182" s="1255">
        <f t="shared" si="16"/>
        <v>0.08</v>
      </c>
      <c r="V182" s="1256">
        <f t="shared" si="16"/>
        <v>0.08</v>
      </c>
      <c r="W182" s="1254">
        <f t="shared" si="16"/>
        <v>0.09</v>
      </c>
      <c r="X182" s="1255">
        <f t="shared" si="16"/>
        <v>7.0000000000000007E-2</v>
      </c>
      <c r="Y182" s="1256">
        <f t="shared" si="16"/>
        <v>0.08</v>
      </c>
      <c r="Z182" s="1254">
        <f t="shared" si="16"/>
        <v>6.5000000000000002E-2</v>
      </c>
      <c r="AA182" s="1255">
        <f t="shared" si="16"/>
        <v>7.0000000000000007E-2</v>
      </c>
      <c r="AB182" s="1256">
        <f t="shared" si="16"/>
        <v>0.08</v>
      </c>
      <c r="AC182" s="1254">
        <f t="shared" si="16"/>
        <v>6.5000000000000002E-2</v>
      </c>
      <c r="AD182" s="1255">
        <f t="shared" si="16"/>
        <v>7.0000000000000007E-2</v>
      </c>
      <c r="AE182" s="1256">
        <f t="shared" si="16"/>
        <v>0.08</v>
      </c>
      <c r="AF182" s="1391" t="s">
        <v>15</v>
      </c>
      <c r="AG182" s="412"/>
      <c r="AH182" s="1288"/>
      <c r="AI182" s="703"/>
      <c r="AJ182" s="703"/>
      <c r="AK182" s="703"/>
      <c r="AL182" s="703"/>
      <c r="AM182" s="703"/>
      <c r="AN182" s="703"/>
      <c r="AO182" s="703"/>
      <c r="AP182" s="703"/>
      <c r="AQ182" s="703"/>
      <c r="AR182" s="632"/>
      <c r="AS182" s="632"/>
    </row>
    <row r="183" spans="1:45" ht="20.25" customHeight="1">
      <c r="A183" s="2907"/>
      <c r="B183" s="3015"/>
      <c r="C183" s="1428" t="s">
        <v>34</v>
      </c>
      <c r="D183" s="1262">
        <f>SUMIFS($N183:$AE183,$N181:$AE181,D181)</f>
        <v>16</v>
      </c>
      <c r="E183" s="1262">
        <f>SUMIFS($N183:$AE183,$N181:$AE181,E181)</f>
        <v>44</v>
      </c>
      <c r="F183" s="1262">
        <f>SUMIFS($N183:$AE183,$N181:$AE181,F181)</f>
        <v>13</v>
      </c>
      <c r="G183" s="1262">
        <f>SUMIFS($N183:$AE183,$N181:$AE181,G181)</f>
        <v>60</v>
      </c>
      <c r="H183" s="1262">
        <f>SUMIFS($N183:$AE183,$N181:$AE181,H181)</f>
        <v>21</v>
      </c>
      <c r="I183" s="1262">
        <f>SUM(N183:P183)</f>
        <v>10</v>
      </c>
      <c r="J183" s="1263">
        <f>SUM(D183:H183)</f>
        <v>154</v>
      </c>
      <c r="K183" s="1289"/>
      <c r="L183" s="410"/>
      <c r="M183" s="410"/>
      <c r="N183" s="1248">
        <f t="shared" ref="N183:AE183" si="17">N175</f>
        <v>10</v>
      </c>
      <c r="O183" s="1249">
        <f t="shared" si="17"/>
        <v>0</v>
      </c>
      <c r="P183" s="1250">
        <f t="shared" si="17"/>
        <v>0</v>
      </c>
      <c r="Q183" s="1248">
        <f t="shared" si="17"/>
        <v>16</v>
      </c>
      <c r="R183" s="1249">
        <f t="shared" si="17"/>
        <v>2</v>
      </c>
      <c r="S183" s="1250">
        <f t="shared" si="17"/>
        <v>1</v>
      </c>
      <c r="T183" s="1248">
        <f t="shared" si="17"/>
        <v>0</v>
      </c>
      <c r="U183" s="1249">
        <f t="shared" si="17"/>
        <v>58</v>
      </c>
      <c r="V183" s="1250">
        <f t="shared" si="17"/>
        <v>0</v>
      </c>
      <c r="W183" s="1248">
        <f t="shared" si="17"/>
        <v>21</v>
      </c>
      <c r="X183" s="1249">
        <f t="shared" si="17"/>
        <v>3</v>
      </c>
      <c r="Y183" s="1250">
        <f t="shared" si="17"/>
        <v>0</v>
      </c>
      <c r="Z183" s="1248">
        <f t="shared" si="17"/>
        <v>12</v>
      </c>
      <c r="AA183" s="1249">
        <f t="shared" si="17"/>
        <v>5</v>
      </c>
      <c r="AB183" s="1250">
        <f t="shared" si="17"/>
        <v>0</v>
      </c>
      <c r="AC183" s="1248">
        <f t="shared" si="17"/>
        <v>22</v>
      </c>
      <c r="AD183" s="1249">
        <f t="shared" si="17"/>
        <v>3</v>
      </c>
      <c r="AE183" s="1250">
        <f t="shared" si="17"/>
        <v>1</v>
      </c>
      <c r="AF183" s="1392" t="s">
        <v>32</v>
      </c>
      <c r="AG183" s="410"/>
      <c r="AH183" s="1287"/>
      <c r="AI183" s="632"/>
      <c r="AJ183" s="632"/>
      <c r="AK183" s="632"/>
      <c r="AL183" s="632"/>
      <c r="AM183" s="632"/>
      <c r="AN183" s="632"/>
      <c r="AO183" s="632"/>
      <c r="AP183" s="632"/>
      <c r="AQ183" s="632"/>
      <c r="AR183" s="632"/>
      <c r="AS183" s="632"/>
    </row>
    <row r="184" spans="1:45" ht="15" customHeight="1">
      <c r="A184" s="2907"/>
      <c r="B184" s="3015"/>
      <c r="C184" s="1427" t="str">
        <f>J182</f>
        <v>Kg</v>
      </c>
      <c r="D184" s="1266">
        <f t="shared" ref="D184:H184" si="18">D182*D183</f>
        <v>0.96</v>
      </c>
      <c r="E184" s="1267">
        <f t="shared" si="18"/>
        <v>2.8600000000000003</v>
      </c>
      <c r="F184" s="1266">
        <f t="shared" si="18"/>
        <v>0.91000000000000014</v>
      </c>
      <c r="G184" s="1266">
        <f t="shared" si="18"/>
        <v>4.8</v>
      </c>
      <c r="H184" s="1268">
        <f t="shared" si="18"/>
        <v>1.89</v>
      </c>
      <c r="I184" s="1269">
        <f>SUM(N184:P184)</f>
        <v>0.65</v>
      </c>
      <c r="J184" s="1264">
        <f>SUM(D184:H184)</f>
        <v>11.420000000000002</v>
      </c>
      <c r="K184" s="1290" t="str">
        <f>J182</f>
        <v>Kg</v>
      </c>
      <c r="L184" s="410"/>
      <c r="M184" s="410"/>
      <c r="N184" s="1251">
        <f t="shared" ref="N184:P184" si="19">N182*N183</f>
        <v>0.65</v>
      </c>
      <c r="O184" s="1252">
        <f t="shared" si="19"/>
        <v>0</v>
      </c>
      <c r="P184" s="1253">
        <f t="shared" si="19"/>
        <v>0</v>
      </c>
      <c r="Q184" s="1251">
        <f t="shared" ref="Q184:AE184" si="20">Q182*Q183</f>
        <v>0.96</v>
      </c>
      <c r="R184" s="1252">
        <f t="shared" si="20"/>
        <v>0.14000000000000001</v>
      </c>
      <c r="S184" s="1253">
        <f t="shared" si="20"/>
        <v>0.08</v>
      </c>
      <c r="T184" s="1251">
        <f t="shared" si="20"/>
        <v>0</v>
      </c>
      <c r="U184" s="1252">
        <f t="shared" si="20"/>
        <v>4.6399999999999997</v>
      </c>
      <c r="V184" s="1253">
        <f t="shared" si="20"/>
        <v>0</v>
      </c>
      <c r="W184" s="1251">
        <f t="shared" si="20"/>
        <v>1.89</v>
      </c>
      <c r="X184" s="1252">
        <f t="shared" si="20"/>
        <v>0.21000000000000002</v>
      </c>
      <c r="Y184" s="1253">
        <f t="shared" si="20"/>
        <v>0</v>
      </c>
      <c r="Z184" s="1251">
        <f t="shared" si="20"/>
        <v>0.78</v>
      </c>
      <c r="AA184" s="1252">
        <f t="shared" si="20"/>
        <v>0.35000000000000003</v>
      </c>
      <c r="AB184" s="1253">
        <f t="shared" si="20"/>
        <v>0</v>
      </c>
      <c r="AC184" s="1251">
        <f t="shared" si="20"/>
        <v>1.4300000000000002</v>
      </c>
      <c r="AD184" s="1252">
        <f t="shared" si="20"/>
        <v>0.21000000000000002</v>
      </c>
      <c r="AE184" s="1253">
        <f t="shared" si="20"/>
        <v>0.08</v>
      </c>
      <c r="AF184" s="1393" t="str">
        <f>$J$182</f>
        <v>Kg</v>
      </c>
      <c r="AG184" s="410"/>
      <c r="AH184" s="1287"/>
      <c r="AI184" s="632"/>
      <c r="AJ184" s="632"/>
      <c r="AK184" s="632"/>
      <c r="AL184" s="632"/>
      <c r="AM184" s="632"/>
      <c r="AN184" s="632"/>
      <c r="AO184" s="632"/>
      <c r="AP184" s="632"/>
      <c r="AQ184" s="632"/>
      <c r="AR184" s="632"/>
      <c r="AS184" s="632"/>
    </row>
    <row r="185" spans="1:45" ht="21" customHeight="1">
      <c r="A185" s="2907"/>
      <c r="B185" s="3015"/>
      <c r="C185" s="1429"/>
      <c r="D185" s="1270"/>
      <c r="E185" s="1271"/>
      <c r="F185" s="1208"/>
      <c r="G185" s="1208"/>
      <c r="H185" s="152"/>
      <c r="I185" s="1272" t="s">
        <v>17</v>
      </c>
      <c r="J185" s="1265">
        <f>SUM(D184:H184)-I184</f>
        <v>10.770000000000001</v>
      </c>
      <c r="K185" s="1290" t="str">
        <f>K184</f>
        <v>Kg</v>
      </c>
      <c r="L185" s="410"/>
      <c r="M185" s="410"/>
      <c r="N185" s="555">
        <f t="shared" ref="N185:AE185" si="21">N177</f>
        <v>21</v>
      </c>
      <c r="O185" s="556">
        <f t="shared" si="21"/>
        <v>0</v>
      </c>
      <c r="P185" s="557">
        <f t="shared" si="21"/>
        <v>0</v>
      </c>
      <c r="Q185" s="555">
        <f t="shared" si="21"/>
        <v>8</v>
      </c>
      <c r="R185" s="556">
        <f t="shared" si="21"/>
        <v>3</v>
      </c>
      <c r="S185" s="557">
        <f t="shared" si="21"/>
        <v>0</v>
      </c>
      <c r="T185" s="555">
        <f t="shared" si="21"/>
        <v>22</v>
      </c>
      <c r="U185" s="556">
        <f t="shared" si="21"/>
        <v>30</v>
      </c>
      <c r="V185" s="557">
        <f t="shared" si="21"/>
        <v>7</v>
      </c>
      <c r="W185" s="555">
        <f t="shared" si="21"/>
        <v>32</v>
      </c>
      <c r="X185" s="556">
        <f t="shared" si="21"/>
        <v>5</v>
      </c>
      <c r="Y185" s="557">
        <f t="shared" si="21"/>
        <v>2</v>
      </c>
      <c r="Z185" s="555">
        <f t="shared" si="21"/>
        <v>8</v>
      </c>
      <c r="AA185" s="556">
        <f t="shared" si="21"/>
        <v>3</v>
      </c>
      <c r="AB185" s="557">
        <f t="shared" si="21"/>
        <v>1</v>
      </c>
      <c r="AC185" s="555">
        <f t="shared" si="21"/>
        <v>18</v>
      </c>
      <c r="AD185" s="556">
        <f t="shared" si="21"/>
        <v>4</v>
      </c>
      <c r="AE185" s="557">
        <f t="shared" si="21"/>
        <v>0</v>
      </c>
      <c r="AF185" s="1391" t="s">
        <v>33</v>
      </c>
      <c r="AG185" s="410"/>
      <c r="AH185" s="1287"/>
      <c r="AI185" s="632"/>
      <c r="AJ185" s="632"/>
      <c r="AK185" s="632"/>
      <c r="AL185" s="632"/>
      <c r="AM185" s="632"/>
      <c r="AN185" s="632"/>
      <c r="AO185" s="632"/>
      <c r="AP185" s="632"/>
      <c r="AQ185" s="632"/>
      <c r="AR185" s="632"/>
      <c r="AS185" s="632"/>
    </row>
    <row r="186" spans="1:45" ht="12" customHeight="1">
      <c r="A186" s="2907"/>
      <c r="B186" s="3015"/>
      <c r="C186" s="1430"/>
      <c r="D186" s="562"/>
      <c r="E186" s="563" t="s">
        <v>41</v>
      </c>
      <c r="F186" s="3024">
        <f>J184/F182</f>
        <v>163.14285714285714</v>
      </c>
      <c r="G186" s="3024"/>
      <c r="H186" s="562"/>
      <c r="I186" s="562"/>
      <c r="J186" s="562"/>
      <c r="K186" s="564"/>
      <c r="L186" s="410"/>
      <c r="M186" s="410"/>
      <c r="N186" s="1229">
        <f>N182*N185</f>
        <v>1.365</v>
      </c>
      <c r="O186" s="1227">
        <f t="shared" ref="O186:P186" si="22">O182*O185</f>
        <v>0</v>
      </c>
      <c r="P186" s="1228">
        <f t="shared" si="22"/>
        <v>0</v>
      </c>
      <c r="Q186" s="1229">
        <f>Q182*Q185</f>
        <v>0.48</v>
      </c>
      <c r="R186" s="1227">
        <f>R182*R185</f>
        <v>0.21000000000000002</v>
      </c>
      <c r="S186" s="1228">
        <f>S182*S185</f>
        <v>0</v>
      </c>
      <c r="T186" s="1229">
        <f>T182*T185</f>
        <v>1.76</v>
      </c>
      <c r="U186" s="1227">
        <f t="shared" ref="U186:V186" si="23">U182*U185</f>
        <v>2.4</v>
      </c>
      <c r="V186" s="1228">
        <f t="shared" si="23"/>
        <v>0.56000000000000005</v>
      </c>
      <c r="W186" s="1229">
        <f>W182*W185</f>
        <v>2.88</v>
      </c>
      <c r="X186" s="1227">
        <f t="shared" ref="X186:Y186" si="24">X182*X185</f>
        <v>0.35000000000000003</v>
      </c>
      <c r="Y186" s="1228">
        <f t="shared" si="24"/>
        <v>0.16</v>
      </c>
      <c r="Z186" s="1229">
        <f>Z182*Z185</f>
        <v>0.52</v>
      </c>
      <c r="AA186" s="1227">
        <f t="shared" ref="AA186:AB186" si="25">AA182*AA185</f>
        <v>0.21000000000000002</v>
      </c>
      <c r="AB186" s="1228">
        <f t="shared" si="25"/>
        <v>0.08</v>
      </c>
      <c r="AC186" s="1229">
        <f>AC182*AC185</f>
        <v>1.17</v>
      </c>
      <c r="AD186" s="1227">
        <f t="shared" ref="AD186:AE186" si="26">AD182*AD185</f>
        <v>0.28000000000000003</v>
      </c>
      <c r="AE186" s="1228">
        <f t="shared" si="26"/>
        <v>0</v>
      </c>
      <c r="AF186" s="1390" t="s">
        <v>118</v>
      </c>
      <c r="AG186" s="410"/>
      <c r="AH186" s="1287"/>
      <c r="AI186" s="632"/>
      <c r="AJ186" s="632"/>
      <c r="AK186" s="632"/>
      <c r="AL186" s="632"/>
      <c r="AM186" s="632"/>
      <c r="AN186" s="632"/>
      <c r="AO186" s="632"/>
      <c r="AP186" s="632"/>
      <c r="AQ186" s="632"/>
      <c r="AR186" s="632"/>
      <c r="AS186" s="632"/>
    </row>
    <row r="187" spans="1:45" ht="18" customHeight="1">
      <c r="A187" s="2907"/>
      <c r="B187" s="3015"/>
      <c r="C187" s="1431" t="s">
        <v>29</v>
      </c>
      <c r="D187" s="1291" t="s">
        <v>13</v>
      </c>
      <c r="E187" s="1292" t="s">
        <v>12</v>
      </c>
      <c r="F187" s="1293" t="s">
        <v>10</v>
      </c>
      <c r="G187" s="1294" t="s">
        <v>9</v>
      </c>
      <c r="H187" s="1295" t="s">
        <v>11</v>
      </c>
      <c r="I187" s="1296" t="s">
        <v>16</v>
      </c>
      <c r="J187" s="575"/>
      <c r="K187" s="1297"/>
      <c r="L187" s="410"/>
      <c r="M187" s="410"/>
      <c r="N187" s="1230">
        <f>N185/N191</f>
        <v>5.25</v>
      </c>
      <c r="O187" s="1231">
        <f t="shared" ref="O187:P187" si="27">O185/O191</f>
        <v>0</v>
      </c>
      <c r="P187" s="1232">
        <f t="shared" si="27"/>
        <v>0</v>
      </c>
      <c r="Q187" s="1230">
        <f>Q185/Q191</f>
        <v>1.3333333333333333</v>
      </c>
      <c r="R187" s="1231">
        <f>R185/R191</f>
        <v>3</v>
      </c>
      <c r="S187" s="1232">
        <f>S185/S191</f>
        <v>0</v>
      </c>
      <c r="T187" s="1230">
        <f>T185/T191</f>
        <v>3.6666666666666665</v>
      </c>
      <c r="U187" s="1231">
        <f t="shared" ref="U187:V187" si="28">U185/U191</f>
        <v>15</v>
      </c>
      <c r="V187" s="1232">
        <f t="shared" si="28"/>
        <v>7</v>
      </c>
      <c r="W187" s="1230">
        <f>W185/W191</f>
        <v>8</v>
      </c>
      <c r="X187" s="1231">
        <f t="shared" ref="X187:Y187" si="29">X185/X191</f>
        <v>2.5</v>
      </c>
      <c r="Y187" s="1232">
        <f t="shared" si="29"/>
        <v>2</v>
      </c>
      <c r="Z187" s="1230">
        <f>Z185/Z191</f>
        <v>1.3333333333333333</v>
      </c>
      <c r="AA187" s="1231">
        <f t="shared" ref="AA187:AB187" si="30">AA185/AA191</f>
        <v>1.5</v>
      </c>
      <c r="AB187" s="1232">
        <f t="shared" si="30"/>
        <v>1</v>
      </c>
      <c r="AC187" s="1230">
        <f>AC185/AC191</f>
        <v>3</v>
      </c>
      <c r="AD187" s="1231">
        <f t="shared" ref="AD187:AE187" si="31">AD185/AD191</f>
        <v>2</v>
      </c>
      <c r="AE187" s="1232">
        <f t="shared" si="31"/>
        <v>0</v>
      </c>
      <c r="AF187" s="1390" t="s">
        <v>122</v>
      </c>
      <c r="AG187" s="410"/>
      <c r="AH187" s="1287"/>
      <c r="AI187" s="632"/>
      <c r="AJ187" s="632"/>
      <c r="AK187" s="632"/>
      <c r="AL187" s="632"/>
      <c r="AM187" s="632"/>
      <c r="AN187" s="632"/>
      <c r="AO187" s="632"/>
      <c r="AP187" s="632"/>
      <c r="AQ187" s="632"/>
      <c r="AR187" s="632"/>
      <c r="AS187" s="632"/>
    </row>
    <row r="188" spans="1:45" ht="21" customHeight="1">
      <c r="A188" s="2907"/>
      <c r="B188" s="3015"/>
      <c r="C188" s="1432" t="s">
        <v>33</v>
      </c>
      <c r="D188" s="1110">
        <f>SUMIFS($N185:$AE185,$N181:$AE181,D187)</f>
        <v>8</v>
      </c>
      <c r="E188" s="1110">
        <f>SUMIFS($N185:$AE185,$N181:$AE181,E187)</f>
        <v>47</v>
      </c>
      <c r="F188" s="1110">
        <f>SUMIFS($N185:$AE185,$N181:$AE181,F187)</f>
        <v>15</v>
      </c>
      <c r="G188" s="1110">
        <f>SUMIFS($N185:$AE185,$N181:$AE181,G187)</f>
        <v>62</v>
      </c>
      <c r="H188" s="1110">
        <f>SUMIFS($N185:$AE185,$N181:$AE181,H187)</f>
        <v>32</v>
      </c>
      <c r="I188" s="1110">
        <f>SUM(N185:P185)</f>
        <v>21</v>
      </c>
      <c r="J188" s="1263">
        <f>SUM(D188:H188)</f>
        <v>164</v>
      </c>
      <c r="K188" s="1289"/>
      <c r="L188" s="410"/>
      <c r="M188" s="410"/>
      <c r="N188" s="1235">
        <f>(N182*N191)*N190</f>
        <v>1.3</v>
      </c>
      <c r="O188" s="1233">
        <f t="shared" ref="O188:P188" si="32">(O182*O191)*O190</f>
        <v>0</v>
      </c>
      <c r="P188" s="1234">
        <f t="shared" si="32"/>
        <v>0</v>
      </c>
      <c r="Q188" s="1235">
        <f>(Q182*Q191)*Q190</f>
        <v>0.36</v>
      </c>
      <c r="R188" s="1233">
        <f>(R182*R191)*R190</f>
        <v>0.21000000000000002</v>
      </c>
      <c r="S188" s="1234">
        <f>(S182*S191)*S190</f>
        <v>0</v>
      </c>
      <c r="T188" s="1235">
        <f>(T182*T191)*T190</f>
        <v>1.44</v>
      </c>
      <c r="U188" s="1233">
        <f t="shared" ref="U188:V188" si="33">(U182*U191)*U190</f>
        <v>2.4</v>
      </c>
      <c r="V188" s="1234">
        <f t="shared" si="33"/>
        <v>0.56000000000000005</v>
      </c>
      <c r="W188" s="1235">
        <f>(W182*W191)*W190</f>
        <v>2.88</v>
      </c>
      <c r="X188" s="1233">
        <f t="shared" ref="X188:Y188" si="34">(X182*X191)*X190</f>
        <v>0.28000000000000003</v>
      </c>
      <c r="Y188" s="1234">
        <f t="shared" si="34"/>
        <v>0.16</v>
      </c>
      <c r="Z188" s="1235">
        <f>(Z182*Z191)*Z190</f>
        <v>0.39</v>
      </c>
      <c r="AA188" s="1233">
        <f t="shared" ref="AA188:AB188" si="35">(AA182*AA191)*AA190</f>
        <v>0.14000000000000001</v>
      </c>
      <c r="AB188" s="1234">
        <f t="shared" si="35"/>
        <v>0.08</v>
      </c>
      <c r="AC188" s="1235">
        <f>(AC182*AC191)*AC190</f>
        <v>1.17</v>
      </c>
      <c r="AD188" s="1233">
        <f t="shared" ref="AD188:AE188" si="36">(AD182*AD191)*AD190</f>
        <v>0.28000000000000003</v>
      </c>
      <c r="AE188" s="1234">
        <f t="shared" si="36"/>
        <v>0</v>
      </c>
      <c r="AF188" s="1390" t="s">
        <v>169</v>
      </c>
      <c r="AG188" s="410"/>
      <c r="AH188" s="1287"/>
      <c r="AI188" s="632"/>
      <c r="AJ188" s="632"/>
      <c r="AK188" s="632"/>
      <c r="AL188" s="632"/>
      <c r="AM188" s="632"/>
      <c r="AN188" s="632"/>
      <c r="AO188" s="632"/>
      <c r="AP188" s="632"/>
      <c r="AQ188" s="632"/>
      <c r="AR188" s="632"/>
      <c r="AS188" s="632"/>
    </row>
    <row r="189" spans="1:45" ht="18" customHeight="1">
      <c r="A189" s="2907"/>
      <c r="B189" s="3015"/>
      <c r="C189" s="1433" t="str">
        <f>$J$182</f>
        <v>Kg</v>
      </c>
      <c r="D189" s="1266">
        <f t="shared" ref="D189:H189" si="37">D182*D188</f>
        <v>0.48</v>
      </c>
      <c r="E189" s="1267">
        <f t="shared" si="37"/>
        <v>3.0550000000000002</v>
      </c>
      <c r="F189" s="1266">
        <f t="shared" si="37"/>
        <v>1.05</v>
      </c>
      <c r="G189" s="1266">
        <f t="shared" si="37"/>
        <v>4.96</v>
      </c>
      <c r="H189" s="1268">
        <f t="shared" si="37"/>
        <v>2.88</v>
      </c>
      <c r="I189" s="1279">
        <f>SUM(N186:P186)</f>
        <v>1.365</v>
      </c>
      <c r="J189" s="1264">
        <f>SUM(D189:H189)</f>
        <v>12.425000000000001</v>
      </c>
      <c r="K189" s="1290" t="str">
        <f>$J$182</f>
        <v>Kg</v>
      </c>
      <c r="L189" s="410"/>
      <c r="M189" s="410"/>
      <c r="N189" s="1236">
        <f>N190*N191</f>
        <v>20</v>
      </c>
      <c r="O189" s="1237">
        <f t="shared" ref="O189:P189" si="38">O190*O191</f>
        <v>0</v>
      </c>
      <c r="P189" s="1238">
        <f t="shared" si="38"/>
        <v>0</v>
      </c>
      <c r="Q189" s="1236">
        <f>Q190*Q191</f>
        <v>6</v>
      </c>
      <c r="R189" s="1237">
        <f>R190*R191</f>
        <v>3</v>
      </c>
      <c r="S189" s="1238">
        <f>S190*S191</f>
        <v>0</v>
      </c>
      <c r="T189" s="1236">
        <f>T190*T191</f>
        <v>18</v>
      </c>
      <c r="U189" s="1237">
        <f t="shared" ref="U189:V189" si="39">U190*U191</f>
        <v>30</v>
      </c>
      <c r="V189" s="1238">
        <f t="shared" si="39"/>
        <v>7</v>
      </c>
      <c r="W189" s="1236">
        <f>W190*W191</f>
        <v>32</v>
      </c>
      <c r="X189" s="1237">
        <f t="shared" ref="X189:Y189" si="40">X190*X191</f>
        <v>4</v>
      </c>
      <c r="Y189" s="1238">
        <f t="shared" si="40"/>
        <v>2</v>
      </c>
      <c r="Z189" s="1236">
        <f>Z190*Z191</f>
        <v>6</v>
      </c>
      <c r="AA189" s="1237">
        <f t="shared" ref="AA189:AB189" si="41">AA190*AA191</f>
        <v>2</v>
      </c>
      <c r="AB189" s="1238">
        <f t="shared" si="41"/>
        <v>1</v>
      </c>
      <c r="AC189" s="1236">
        <f>AC190*AC191</f>
        <v>18</v>
      </c>
      <c r="AD189" s="1237">
        <f t="shared" ref="AD189:AE189" si="42">AD190*AD191</f>
        <v>4</v>
      </c>
      <c r="AE189" s="1238">
        <f t="shared" si="42"/>
        <v>0</v>
      </c>
      <c r="AF189" s="1390" t="s">
        <v>170</v>
      </c>
      <c r="AG189" s="410"/>
      <c r="AH189" s="1287"/>
      <c r="AI189" s="632"/>
      <c r="AJ189" s="632"/>
      <c r="AK189" s="632"/>
      <c r="AL189" s="632"/>
      <c r="AM189" s="632"/>
      <c r="AN189" s="632"/>
      <c r="AO189" s="632"/>
      <c r="AP189" s="632"/>
      <c r="AQ189" s="632"/>
      <c r="AR189" s="632"/>
      <c r="AS189" s="632"/>
    </row>
    <row r="190" spans="1:45" ht="21.75" customHeight="1">
      <c r="A190" s="2907"/>
      <c r="B190" s="3015"/>
      <c r="C190" s="1434" t="s">
        <v>31</v>
      </c>
      <c r="D190" s="1110">
        <f>SUMIFS($N187:$AE187,$N181:$AE181,D187)</f>
        <v>1.3333333333333333</v>
      </c>
      <c r="E190" s="1110">
        <f>SUMIFS($N187:$AE187,$N181:$AE181,E187)</f>
        <v>9.5833333333333321</v>
      </c>
      <c r="F190" s="1110">
        <f>SUMIFS($N187:$AE187,$N181:$AE181,F187)</f>
        <v>9</v>
      </c>
      <c r="G190" s="1110">
        <f>SUMIFS($N187:$AE187,$N181:$AE181,G187)</f>
        <v>28.666666666666668</v>
      </c>
      <c r="H190" s="1110">
        <f>SUMIFS($N187:$AE187,$N181:$AE181,H187)</f>
        <v>8</v>
      </c>
      <c r="I190" s="1279">
        <f>SUM(N187:P187)</f>
        <v>5.25</v>
      </c>
      <c r="J190" s="1111">
        <f>SUM(D190:H190)</f>
        <v>56.583333333333329</v>
      </c>
      <c r="K190" s="1298" t="s">
        <v>48</v>
      </c>
      <c r="L190" s="410"/>
      <c r="M190" s="410"/>
      <c r="N190" s="1217">
        <f>INT(N187)</f>
        <v>5</v>
      </c>
      <c r="O190" s="1215">
        <f t="shared" ref="O190:P190" si="43">INT(O187)</f>
        <v>0</v>
      </c>
      <c r="P190" s="1216">
        <f t="shared" si="43"/>
        <v>0</v>
      </c>
      <c r="Q190" s="1217">
        <f>INT(Q187)</f>
        <v>1</v>
      </c>
      <c r="R190" s="1215">
        <f>INT(R187)</f>
        <v>3</v>
      </c>
      <c r="S190" s="1216">
        <f>INT(S187)</f>
        <v>0</v>
      </c>
      <c r="T190" s="1217">
        <f>INT(T187)</f>
        <v>3</v>
      </c>
      <c r="U190" s="1215">
        <f t="shared" ref="U190:V190" si="44">INT(U187)</f>
        <v>15</v>
      </c>
      <c r="V190" s="1216">
        <f t="shared" si="44"/>
        <v>7</v>
      </c>
      <c r="W190" s="1217">
        <f>INT(W187)</f>
        <v>8</v>
      </c>
      <c r="X190" s="1215">
        <f t="shared" ref="X190:Y190" si="45">INT(X187)</f>
        <v>2</v>
      </c>
      <c r="Y190" s="1216">
        <f t="shared" si="45"/>
        <v>2</v>
      </c>
      <c r="Z190" s="1217">
        <f>INT(Z187)</f>
        <v>1</v>
      </c>
      <c r="AA190" s="1215">
        <f t="shared" ref="AA190:AB190" si="46">INT(AA187)</f>
        <v>1</v>
      </c>
      <c r="AB190" s="1216">
        <f t="shared" si="46"/>
        <v>1</v>
      </c>
      <c r="AC190" s="1217">
        <f>INT(AC187)</f>
        <v>3</v>
      </c>
      <c r="AD190" s="1215">
        <f t="shared" ref="AD190:AE190" si="47">INT(AD187)</f>
        <v>2</v>
      </c>
      <c r="AE190" s="1216">
        <f t="shared" si="47"/>
        <v>0</v>
      </c>
      <c r="AF190" s="1394" t="s">
        <v>171</v>
      </c>
      <c r="AG190" s="410"/>
      <c r="AH190" s="1287"/>
      <c r="AI190" s="632"/>
      <c r="AJ190" s="632"/>
      <c r="AK190" s="632"/>
      <c r="AL190" s="632"/>
      <c r="AM190" s="632"/>
      <c r="AN190" s="632"/>
      <c r="AO190" s="632"/>
      <c r="AP190" s="632"/>
      <c r="AQ190" s="632"/>
      <c r="AR190" s="632"/>
      <c r="AS190" s="632"/>
    </row>
    <row r="191" spans="1:45" ht="15" customHeight="1" thickBot="1">
      <c r="A191" s="2907"/>
      <c r="B191" s="3016"/>
      <c r="C191" s="1435"/>
      <c r="D191" s="592" t="s">
        <v>41</v>
      </c>
      <c r="E191" s="1274">
        <f>J189/F182</f>
        <v>177.5</v>
      </c>
      <c r="F191" s="1275"/>
      <c r="G191" s="1276"/>
      <c r="H191" s="1276"/>
      <c r="I191" s="1273" t="s">
        <v>17</v>
      </c>
      <c r="J191" s="1277">
        <f>SUM(D189:H189)-I189</f>
        <v>11.06</v>
      </c>
      <c r="K191" s="1278" t="str">
        <f>$J$182</f>
        <v>Kg</v>
      </c>
      <c r="L191" s="410"/>
      <c r="M191" s="410"/>
      <c r="N191" s="1223">
        <f t="shared" ref="N191:AE191" si="48">N174</f>
        <v>4</v>
      </c>
      <c r="O191" s="1221">
        <f t="shared" si="48"/>
        <v>2</v>
      </c>
      <c r="P191" s="1222">
        <f t="shared" si="48"/>
        <v>1</v>
      </c>
      <c r="Q191" s="1223">
        <f t="shared" si="48"/>
        <v>6</v>
      </c>
      <c r="R191" s="1221">
        <f t="shared" si="48"/>
        <v>1</v>
      </c>
      <c r="S191" s="1222">
        <f t="shared" si="48"/>
        <v>1</v>
      </c>
      <c r="T191" s="1223">
        <f t="shared" si="48"/>
        <v>6</v>
      </c>
      <c r="U191" s="1221">
        <f t="shared" si="48"/>
        <v>2</v>
      </c>
      <c r="V191" s="1222">
        <f t="shared" si="48"/>
        <v>1</v>
      </c>
      <c r="W191" s="1223">
        <f t="shared" si="48"/>
        <v>4</v>
      </c>
      <c r="X191" s="1221">
        <f t="shared" si="48"/>
        <v>2</v>
      </c>
      <c r="Y191" s="1222">
        <f t="shared" si="48"/>
        <v>1</v>
      </c>
      <c r="Z191" s="1223">
        <f t="shared" si="48"/>
        <v>6</v>
      </c>
      <c r="AA191" s="1221">
        <f t="shared" si="48"/>
        <v>2</v>
      </c>
      <c r="AB191" s="1222">
        <f t="shared" si="48"/>
        <v>1</v>
      </c>
      <c r="AC191" s="1223">
        <f t="shared" si="48"/>
        <v>6</v>
      </c>
      <c r="AD191" s="1221">
        <f t="shared" si="48"/>
        <v>2</v>
      </c>
      <c r="AE191" s="1222">
        <f t="shared" si="48"/>
        <v>1</v>
      </c>
      <c r="AF191" s="1390" t="s">
        <v>121</v>
      </c>
      <c r="AG191" s="410"/>
      <c r="AH191" s="1287"/>
      <c r="AI191" s="632"/>
      <c r="AJ191" s="632"/>
      <c r="AK191" s="632"/>
      <c r="AL191" s="632"/>
      <c r="AM191" s="632"/>
      <c r="AN191" s="632"/>
      <c r="AO191" s="632"/>
      <c r="AP191" s="632"/>
      <c r="AQ191" s="632"/>
      <c r="AR191" s="632"/>
      <c r="AS191" s="632"/>
    </row>
    <row r="192" spans="1:45" ht="15" customHeight="1">
      <c r="A192" s="2907"/>
      <c r="B192" s="1299"/>
      <c r="C192" s="1280"/>
      <c r="D192" s="52"/>
      <c r="E192" s="53"/>
      <c r="F192" s="54"/>
      <c r="G192" s="55"/>
      <c r="H192" s="55"/>
      <c r="I192" s="1257"/>
      <c r="J192" s="1281"/>
      <c r="K192" s="1282"/>
      <c r="L192" s="410"/>
      <c r="M192" s="410"/>
      <c r="N192" s="1224">
        <f>IF(N182*N191&gt;N186,0,N182*N191)</f>
        <v>0.26</v>
      </c>
      <c r="O192" s="1225">
        <f t="shared" ref="O192:P192" si="49">IF(O182*O191&gt;O186,0,O182*O191)</f>
        <v>0</v>
      </c>
      <c r="P192" s="1226">
        <f t="shared" si="49"/>
        <v>0</v>
      </c>
      <c r="Q192" s="1224">
        <f>IF(Q182*Q191&gt;Q186,0,Q182*Q191)</f>
        <v>0.36</v>
      </c>
      <c r="R192" s="1225">
        <f>IF(R182*R191&gt;R186,0,R182*R191)</f>
        <v>7.0000000000000007E-2</v>
      </c>
      <c r="S192" s="1226">
        <f>IF(S182*S191&gt;S186,0,S182*S191)</f>
        <v>0</v>
      </c>
      <c r="T192" s="1224">
        <f>IF(T182*T191&gt;T186,0,T182*T191)</f>
        <v>0.48</v>
      </c>
      <c r="U192" s="1225">
        <f t="shared" ref="U192:V192" si="50">IF(U182*U191&gt;U186,0,U182*U191)</f>
        <v>0.16</v>
      </c>
      <c r="V192" s="1226">
        <f t="shared" si="50"/>
        <v>0.08</v>
      </c>
      <c r="W192" s="1224">
        <f>IF(W182*W191&gt;W186,0,W182*W191)</f>
        <v>0.36</v>
      </c>
      <c r="X192" s="1225">
        <f t="shared" ref="X192:Y192" si="51">IF(X182*X191&gt;X186,0,X182*X191)</f>
        <v>0.14000000000000001</v>
      </c>
      <c r="Y192" s="1226">
        <f t="shared" si="51"/>
        <v>0.08</v>
      </c>
      <c r="Z192" s="1224">
        <f>IF(Z182*Z191&gt;Z186,0,Z182*Z191)</f>
        <v>0.39</v>
      </c>
      <c r="AA192" s="1225">
        <f t="shared" ref="AA192:AB192" si="52">IF(AA182*AA191&gt;AA186,0,AA182*AA191)</f>
        <v>0.14000000000000001</v>
      </c>
      <c r="AB192" s="1226">
        <f t="shared" si="52"/>
        <v>0.08</v>
      </c>
      <c r="AC192" s="1224">
        <f>IF(AC182*AC191&gt;AC186,0,AC182*AC191)</f>
        <v>0.39</v>
      </c>
      <c r="AD192" s="1225">
        <f t="shared" ref="AD192:AE192" si="53">IF(AD182*AD191&gt;AD186,0,AD182*AD191)</f>
        <v>0.14000000000000001</v>
      </c>
      <c r="AE192" s="1226">
        <f t="shared" si="53"/>
        <v>0</v>
      </c>
      <c r="AF192" s="1390" t="s">
        <v>116</v>
      </c>
      <c r="AG192" s="410"/>
      <c r="AH192" s="1287"/>
      <c r="AI192" s="632"/>
      <c r="AJ192" s="632"/>
      <c r="AK192" s="632"/>
      <c r="AL192" s="632"/>
      <c r="AM192" s="632"/>
      <c r="AN192" s="632"/>
      <c r="AO192" s="632"/>
      <c r="AP192" s="632"/>
      <c r="AQ192" s="632"/>
      <c r="AR192" s="632"/>
      <c r="AS192" s="632"/>
    </row>
    <row r="193" spans="1:45" ht="15" customHeight="1">
      <c r="A193" s="2907"/>
      <c r="B193" s="1299"/>
      <c r="C193" s="1280"/>
      <c r="D193" s="52"/>
      <c r="E193" s="53"/>
      <c r="F193" s="54"/>
      <c r="G193" s="55"/>
      <c r="H193" s="55"/>
      <c r="I193" s="1257"/>
      <c r="J193" s="1281"/>
      <c r="K193" s="1282"/>
      <c r="L193" s="410"/>
      <c r="M193" s="410"/>
      <c r="N193" s="1158">
        <f>ROUNDUP(N187-N190,0)</f>
        <v>1</v>
      </c>
      <c r="O193" s="392">
        <f t="shared" ref="O193:P193" si="54">ROUNDUP(O187-O190,0)</f>
        <v>0</v>
      </c>
      <c r="P193" s="393">
        <f t="shared" si="54"/>
        <v>0</v>
      </c>
      <c r="Q193" s="1158">
        <f>ROUNDUP(Q187-Q190,0)</f>
        <v>1</v>
      </c>
      <c r="R193" s="392">
        <f>ROUNDUP(R187-R190,0)</f>
        <v>0</v>
      </c>
      <c r="S193" s="393">
        <f>ROUNDUP(S187-S190,0)</f>
        <v>0</v>
      </c>
      <c r="T193" s="1158">
        <f>ROUNDUP(T187-T190,0)</f>
        <v>1</v>
      </c>
      <c r="U193" s="392">
        <f t="shared" ref="U193:V193" si="55">ROUNDUP(U187-U190,0)</f>
        <v>0</v>
      </c>
      <c r="V193" s="393">
        <f t="shared" si="55"/>
        <v>0</v>
      </c>
      <c r="W193" s="1158">
        <f>ROUNDUP(W187-W190,0)</f>
        <v>0</v>
      </c>
      <c r="X193" s="392">
        <f t="shared" ref="X193:Y193" si="56">ROUNDUP(X187-X190,0)</f>
        <v>1</v>
      </c>
      <c r="Y193" s="393">
        <f t="shared" si="56"/>
        <v>0</v>
      </c>
      <c r="Z193" s="1158">
        <f>ROUNDUP(Z187-Z190,0)</f>
        <v>1</v>
      </c>
      <c r="AA193" s="392">
        <f t="shared" ref="AA193:AB193" si="57">ROUNDUP(AA187-AA190,0)</f>
        <v>1</v>
      </c>
      <c r="AB193" s="393">
        <f t="shared" si="57"/>
        <v>0</v>
      </c>
      <c r="AC193" s="1158">
        <f>ROUNDUP(AC187-AC190,0)</f>
        <v>0</v>
      </c>
      <c r="AD193" s="392">
        <f t="shared" ref="AD193:AE193" si="58">ROUNDUP(AD187-AD190,0)</f>
        <v>0</v>
      </c>
      <c r="AE193" s="393">
        <f t="shared" si="58"/>
        <v>0</v>
      </c>
      <c r="AF193" s="1395" t="s">
        <v>125</v>
      </c>
      <c r="AG193" s="410"/>
      <c r="AH193" s="1287"/>
      <c r="AI193" s="632"/>
      <c r="AJ193" s="632"/>
      <c r="AK193" s="632"/>
      <c r="AL193" s="632"/>
      <c r="AM193" s="632"/>
      <c r="AN193" s="632"/>
      <c r="AO193" s="632"/>
      <c r="AP193" s="632"/>
      <c r="AQ193" s="632"/>
      <c r="AR193" s="632"/>
      <c r="AS193" s="632"/>
    </row>
    <row r="194" spans="1:45" ht="15" customHeight="1">
      <c r="A194" s="2907"/>
      <c r="B194" s="1299"/>
      <c r="C194" s="1280"/>
      <c r="D194" s="52"/>
      <c r="E194" s="53"/>
      <c r="F194" s="54"/>
      <c r="G194" s="55"/>
      <c r="H194" s="55"/>
      <c r="I194" s="1257"/>
      <c r="J194" s="1281"/>
      <c r="K194" s="1282"/>
      <c r="L194" s="410"/>
      <c r="M194" s="410"/>
      <c r="N194" s="1220">
        <f>N195/N182</f>
        <v>0.99999999999999911</v>
      </c>
      <c r="O194" s="1218">
        <f t="shared" ref="O194:P194" si="59">O195/O182</f>
        <v>0</v>
      </c>
      <c r="P194" s="1219">
        <f t="shared" si="59"/>
        <v>0</v>
      </c>
      <c r="Q194" s="1220">
        <f>Q195/Q182</f>
        <v>2</v>
      </c>
      <c r="R194" s="1218">
        <f>R195/R182</f>
        <v>0</v>
      </c>
      <c r="S194" s="1219">
        <f>S195/S182</f>
        <v>0</v>
      </c>
      <c r="T194" s="1220">
        <f>T195/T182</f>
        <v>4.0000000000000009</v>
      </c>
      <c r="U194" s="1218">
        <f t="shared" ref="U194:V194" si="60">U195/U182</f>
        <v>0</v>
      </c>
      <c r="V194" s="1219">
        <f t="shared" si="60"/>
        <v>0</v>
      </c>
      <c r="W194" s="1220">
        <f>W195/W182</f>
        <v>0</v>
      </c>
      <c r="X194" s="1218">
        <f t="shared" ref="X194:Y194" si="61">X195/X182</f>
        <v>1</v>
      </c>
      <c r="Y194" s="1219">
        <f t="shared" si="61"/>
        <v>0</v>
      </c>
      <c r="Z194" s="1220">
        <f>Z195/Z182</f>
        <v>2</v>
      </c>
      <c r="AA194" s="1218">
        <f t="shared" ref="AA194:AB194" si="62">AA195/AA182</f>
        <v>1</v>
      </c>
      <c r="AB194" s="1219">
        <f t="shared" si="62"/>
        <v>0</v>
      </c>
      <c r="AC194" s="1220">
        <f>AC195/AC182</f>
        <v>0</v>
      </c>
      <c r="AD194" s="1218">
        <f t="shared" ref="AD194:AE194" si="63">AD195/AD182</f>
        <v>0</v>
      </c>
      <c r="AE194" s="1219">
        <f t="shared" si="63"/>
        <v>0</v>
      </c>
      <c r="AF194" s="1390" t="s">
        <v>172</v>
      </c>
      <c r="AG194" s="410"/>
      <c r="AH194" s="1287"/>
      <c r="AI194" s="632"/>
      <c r="AJ194" s="632"/>
      <c r="AK194" s="632"/>
      <c r="AL194" s="632"/>
      <c r="AM194" s="632"/>
      <c r="AN194" s="632"/>
      <c r="AO194" s="632"/>
      <c r="AP194" s="632"/>
      <c r="AQ194" s="632"/>
      <c r="AR194" s="632"/>
      <c r="AS194" s="632"/>
    </row>
    <row r="195" spans="1:45" ht="15" customHeight="1">
      <c r="A195" s="2907"/>
      <c r="B195" s="1299"/>
      <c r="C195" s="1280"/>
      <c r="D195" s="52"/>
      <c r="E195" s="53"/>
      <c r="F195" s="54"/>
      <c r="G195" s="55"/>
      <c r="H195" s="55"/>
      <c r="I195" s="1257"/>
      <c r="J195" s="1281"/>
      <c r="K195" s="1282"/>
      <c r="L195" s="410"/>
      <c r="M195" s="410"/>
      <c r="N195" s="1241">
        <f>N186-N188</f>
        <v>6.4999999999999947E-2</v>
      </c>
      <c r="O195" s="1239">
        <f t="shared" ref="O195:P195" si="64">O186-O188</f>
        <v>0</v>
      </c>
      <c r="P195" s="1240">
        <f t="shared" si="64"/>
        <v>0</v>
      </c>
      <c r="Q195" s="1241">
        <f>Q186-Q188</f>
        <v>0.12</v>
      </c>
      <c r="R195" s="1239">
        <f>R186-R188</f>
        <v>0</v>
      </c>
      <c r="S195" s="1240">
        <f>S186-S188</f>
        <v>0</v>
      </c>
      <c r="T195" s="1241">
        <f>T186-T188</f>
        <v>0.32000000000000006</v>
      </c>
      <c r="U195" s="1239">
        <f t="shared" ref="U195:V195" si="65">U186-U188</f>
        <v>0</v>
      </c>
      <c r="V195" s="1240">
        <f t="shared" si="65"/>
        <v>0</v>
      </c>
      <c r="W195" s="1241">
        <f>W186-W188</f>
        <v>0</v>
      </c>
      <c r="X195" s="1239">
        <f t="shared" ref="X195:Y195" si="66">X186-X188</f>
        <v>7.0000000000000007E-2</v>
      </c>
      <c r="Y195" s="1240">
        <f t="shared" si="66"/>
        <v>0</v>
      </c>
      <c r="Z195" s="1241">
        <f>Z186-Z188</f>
        <v>0.13</v>
      </c>
      <c r="AA195" s="1239">
        <f t="shared" ref="AA195:AB195" si="67">AA186-AA188</f>
        <v>7.0000000000000007E-2</v>
      </c>
      <c r="AB195" s="1240">
        <f t="shared" si="67"/>
        <v>0</v>
      </c>
      <c r="AC195" s="1241">
        <f>AC186-AC188</f>
        <v>0</v>
      </c>
      <c r="AD195" s="1239">
        <f t="shared" ref="AD195:AE195" si="68">AD186-AD188</f>
        <v>0</v>
      </c>
      <c r="AE195" s="1240">
        <f t="shared" si="68"/>
        <v>0</v>
      </c>
      <c r="AF195" s="1390" t="s">
        <v>119</v>
      </c>
      <c r="AG195" s="410"/>
      <c r="AH195" s="1287"/>
      <c r="AI195" s="632"/>
      <c r="AJ195" s="632"/>
      <c r="AK195" s="632"/>
      <c r="AL195" s="632"/>
      <c r="AM195" s="632"/>
      <c r="AN195" s="632"/>
      <c r="AO195" s="632"/>
      <c r="AP195" s="632"/>
      <c r="AQ195" s="632"/>
      <c r="AR195" s="632"/>
      <c r="AS195" s="632"/>
    </row>
    <row r="196" spans="1:45" ht="15" customHeight="1">
      <c r="A196" s="2907"/>
      <c r="B196" s="1299"/>
      <c r="C196" s="1280"/>
      <c r="D196" s="52"/>
      <c r="E196" s="53"/>
      <c r="F196" s="54"/>
      <c r="G196" s="55"/>
      <c r="H196" s="55"/>
      <c r="I196" s="1257"/>
      <c r="J196" s="1281"/>
      <c r="K196" s="1282"/>
      <c r="L196" s="410"/>
      <c r="M196" s="410"/>
      <c r="N196" s="1244" t="s">
        <v>19</v>
      </c>
      <c r="O196" s="1242" t="s">
        <v>19</v>
      </c>
      <c r="P196" s="1243" t="s">
        <v>19</v>
      </c>
      <c r="Q196" s="1244" t="s">
        <v>19</v>
      </c>
      <c r="R196" s="1242" t="s">
        <v>19</v>
      </c>
      <c r="S196" s="1243" t="s">
        <v>19</v>
      </c>
      <c r="T196" s="1244" t="s">
        <v>19</v>
      </c>
      <c r="U196" s="1242" t="s">
        <v>19</v>
      </c>
      <c r="V196" s="1243" t="s">
        <v>19</v>
      </c>
      <c r="W196" s="1244" t="s">
        <v>19</v>
      </c>
      <c r="X196" s="1242" t="s">
        <v>19</v>
      </c>
      <c r="Y196" s="1243" t="s">
        <v>19</v>
      </c>
      <c r="Z196" s="1244" t="s">
        <v>19</v>
      </c>
      <c r="AA196" s="1242" t="s">
        <v>19</v>
      </c>
      <c r="AB196" s="1243" t="s">
        <v>19</v>
      </c>
      <c r="AC196" s="1244" t="s">
        <v>19</v>
      </c>
      <c r="AD196" s="1242" t="s">
        <v>19</v>
      </c>
      <c r="AE196" s="1243" t="s">
        <v>19</v>
      </c>
      <c r="AF196" s="1390" t="s">
        <v>38</v>
      </c>
      <c r="AG196" s="410"/>
      <c r="AH196" s="1287"/>
      <c r="AI196" s="632"/>
      <c r="AJ196" s="632"/>
      <c r="AK196" s="632"/>
      <c r="AL196" s="632"/>
      <c r="AM196" s="632"/>
      <c r="AN196" s="632"/>
      <c r="AO196" s="632"/>
      <c r="AP196" s="632"/>
      <c r="AQ196" s="632"/>
      <c r="AR196" s="632"/>
      <c r="AS196" s="632"/>
    </row>
    <row r="197" spans="1:45" ht="15" customHeight="1" thickBot="1">
      <c r="A197" s="2907"/>
      <c r="B197" s="1411"/>
      <c r="C197" s="1412"/>
      <c r="D197" s="1159"/>
      <c r="E197" s="1160"/>
      <c r="F197" s="1413"/>
      <c r="G197" s="1300"/>
      <c r="H197" s="1300"/>
      <c r="I197" s="1414"/>
      <c r="J197" s="1415"/>
      <c r="K197" s="1416"/>
      <c r="L197" s="1406"/>
      <c r="M197" s="1301"/>
      <c r="N197" s="1245">
        <f t="shared" ref="N197:P197" si="69">IF(N186&gt;N184,N186-N184,IF(N184&gt;N186,N184-N186,IF(N184=N186,N184)))</f>
        <v>0.71499999999999997</v>
      </c>
      <c r="O197" s="1246">
        <f t="shared" si="69"/>
        <v>0</v>
      </c>
      <c r="P197" s="1247">
        <f t="shared" si="69"/>
        <v>0</v>
      </c>
      <c r="Q197" s="1245">
        <f t="shared" ref="Q197:AE197" si="70">IF(Q186&gt;Q184,Q186-Q184,IF(Q184&gt;Q186,Q184-Q186,IF(Q184=Q186,Q184)))</f>
        <v>0.48</v>
      </c>
      <c r="R197" s="1246">
        <f t="shared" si="70"/>
        <v>7.0000000000000007E-2</v>
      </c>
      <c r="S197" s="1247">
        <f t="shared" si="70"/>
        <v>0.08</v>
      </c>
      <c r="T197" s="1245">
        <f t="shared" si="70"/>
        <v>1.76</v>
      </c>
      <c r="U197" s="1246">
        <f t="shared" si="70"/>
        <v>2.2399999999999998</v>
      </c>
      <c r="V197" s="1247">
        <f t="shared" si="70"/>
        <v>0.56000000000000005</v>
      </c>
      <c r="W197" s="1245">
        <f t="shared" si="70"/>
        <v>0.99</v>
      </c>
      <c r="X197" s="1246">
        <f t="shared" si="70"/>
        <v>0.14000000000000001</v>
      </c>
      <c r="Y197" s="1247">
        <f t="shared" si="70"/>
        <v>0.16</v>
      </c>
      <c r="Z197" s="1245">
        <f t="shared" si="70"/>
        <v>0.26</v>
      </c>
      <c r="AA197" s="1246">
        <f t="shared" si="70"/>
        <v>0.14000000000000001</v>
      </c>
      <c r="AB197" s="1247">
        <f t="shared" si="70"/>
        <v>0.08</v>
      </c>
      <c r="AC197" s="1245">
        <f t="shared" si="70"/>
        <v>0.26000000000000023</v>
      </c>
      <c r="AD197" s="1246">
        <f t="shared" si="70"/>
        <v>7.0000000000000007E-2</v>
      </c>
      <c r="AE197" s="1247">
        <f t="shared" si="70"/>
        <v>0.08</v>
      </c>
      <c r="AF197" s="1396" t="s">
        <v>37</v>
      </c>
      <c r="AG197" s="1406"/>
      <c r="AH197" s="1397"/>
      <c r="AI197" s="632"/>
      <c r="AJ197" s="632"/>
      <c r="AK197" s="632"/>
      <c r="AL197" s="632"/>
      <c r="AM197" s="632"/>
      <c r="AN197" s="632"/>
      <c r="AO197" s="632"/>
      <c r="AP197" s="632"/>
      <c r="AQ197" s="632"/>
      <c r="AR197" s="632"/>
      <c r="AS197" s="632"/>
    </row>
  </sheetData>
  <sheetProtection password="CFC3"/>
  <mergeCells count="92">
    <mergeCell ref="B180:B191"/>
    <mergeCell ref="D180:K180"/>
    <mergeCell ref="N180:P180"/>
    <mergeCell ref="Q180:S180"/>
    <mergeCell ref="T180:V180"/>
    <mergeCell ref="J181:K181"/>
    <mergeCell ref="J182:K182"/>
    <mergeCell ref="F186:G186"/>
    <mergeCell ref="W180:Y180"/>
    <mergeCell ref="Z180:AB180"/>
    <mergeCell ref="AC180:AE180"/>
    <mergeCell ref="AA179:AB179"/>
    <mergeCell ref="AD179:AE179"/>
    <mergeCell ref="X179:Y179"/>
    <mergeCell ref="B175:C175"/>
    <mergeCell ref="E179:K179"/>
    <mergeCell ref="O179:P179"/>
    <mergeCell ref="R179:S179"/>
    <mergeCell ref="U179:V179"/>
    <mergeCell ref="H178:K178"/>
    <mergeCell ref="C178:E178"/>
    <mergeCell ref="D169:M169"/>
    <mergeCell ref="L174:M174"/>
    <mergeCell ref="Q168:S168"/>
    <mergeCell ref="T168:V168"/>
    <mergeCell ref="W168:Y168"/>
    <mergeCell ref="Z168:AB168"/>
    <mergeCell ref="AC168:AE168"/>
    <mergeCell ref="F63:G63"/>
    <mergeCell ref="H63:I63"/>
    <mergeCell ref="J63:K63"/>
    <mergeCell ref="B168:C168"/>
    <mergeCell ref="D168:M168"/>
    <mergeCell ref="N168:P168"/>
    <mergeCell ref="F61:G61"/>
    <mergeCell ref="H61:I61"/>
    <mergeCell ref="J61:K61"/>
    <mergeCell ref="F62:G62"/>
    <mergeCell ref="H62:I62"/>
    <mergeCell ref="J62:K62"/>
    <mergeCell ref="F59:G59"/>
    <mergeCell ref="H59:I59"/>
    <mergeCell ref="J59:K59"/>
    <mergeCell ref="F60:G60"/>
    <mergeCell ref="H60:I60"/>
    <mergeCell ref="J60:K60"/>
    <mergeCell ref="F57:G57"/>
    <mergeCell ref="H57:I57"/>
    <mergeCell ref="J57:K57"/>
    <mergeCell ref="F58:G58"/>
    <mergeCell ref="H58:I58"/>
    <mergeCell ref="J58:K58"/>
    <mergeCell ref="F55:G55"/>
    <mergeCell ref="H55:I55"/>
    <mergeCell ref="J55:K55"/>
    <mergeCell ref="F56:G56"/>
    <mergeCell ref="H56:I56"/>
    <mergeCell ref="J56:K56"/>
    <mergeCell ref="F53:G53"/>
    <mergeCell ref="H53:I53"/>
    <mergeCell ref="J53:K53"/>
    <mergeCell ref="F54:G54"/>
    <mergeCell ref="H54:I54"/>
    <mergeCell ref="J54:K54"/>
    <mergeCell ref="F51:G51"/>
    <mergeCell ref="H51:I51"/>
    <mergeCell ref="J51:K51"/>
    <mergeCell ref="F52:G52"/>
    <mergeCell ref="H52:I52"/>
    <mergeCell ref="J52:K52"/>
    <mergeCell ref="F49:G49"/>
    <mergeCell ref="H49:I49"/>
    <mergeCell ref="J49:K49"/>
    <mergeCell ref="F50:G50"/>
    <mergeCell ref="H50:I50"/>
    <mergeCell ref="J50:K50"/>
    <mergeCell ref="A168:A197"/>
    <mergeCell ref="B167:AH167"/>
    <mergeCell ref="AF174:AH174"/>
    <mergeCell ref="D4:J5"/>
    <mergeCell ref="D6:J7"/>
    <mergeCell ref="D22:E22"/>
    <mergeCell ref="F37:M37"/>
    <mergeCell ref="F45:G45"/>
    <mergeCell ref="H45:K45"/>
    <mergeCell ref="F46:K46"/>
    <mergeCell ref="F47:G47"/>
    <mergeCell ref="H47:I47"/>
    <mergeCell ref="J47:K47"/>
    <mergeCell ref="F48:G48"/>
    <mergeCell ref="H48:I48"/>
    <mergeCell ref="J48:K48"/>
  </mergeCells>
  <phoneticPr fontId="11" type="noConversion"/>
  <printOptions horizontalCentered="1"/>
  <pageMargins left="3.937007874015748E-2" right="3.937007874015748E-2" top="0.39370078740157483" bottom="0.15748031496062992" header="0.19685039370078741" footer="0.11811023622047245"/>
  <pageSetup paperSize="9" scale="48" orientation="landscape" r:id="rId1"/>
  <headerFooter alignWithMargins="0">
    <oddFooter>&amp;R&amp;D-&amp;F-&amp;A-&amp;T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5554C-B1C1-4F34-AC67-894049A8F3EE}">
  <dimension ref="A1:GS241"/>
  <sheetViews>
    <sheetView showZeros="0" showWhiteSpace="0" zoomScaleNormal="100" zoomScaleSheetLayoutView="75" workbookViewId="0">
      <selection activeCell="Y2" sqref="Y2"/>
    </sheetView>
  </sheetViews>
  <sheetFormatPr baseColWidth="10" defaultRowHeight="12.75"/>
  <cols>
    <col min="1" max="1" width="1.85546875" style="272" customWidth="1"/>
    <col min="2" max="2" width="6" style="277" customWidth="1"/>
    <col min="3" max="3" width="9.5703125" style="277" customWidth="1"/>
    <col min="4" max="4" width="6.7109375" style="277" customWidth="1"/>
    <col min="5" max="5" width="9.28515625" style="277" customWidth="1"/>
    <col min="6" max="6" width="7.85546875" style="277" customWidth="1"/>
    <col min="7" max="7" width="8.28515625" style="277" customWidth="1"/>
    <col min="8" max="8" width="6.7109375" style="277" customWidth="1"/>
    <col min="9" max="11" width="9.7109375" style="277" customWidth="1"/>
    <col min="12" max="12" width="9.7109375" style="272" customWidth="1"/>
    <col min="13" max="15" width="8.7109375" style="272" customWidth="1"/>
    <col min="16" max="16" width="8.7109375" style="494" customWidth="1"/>
    <col min="17" max="18" width="8.7109375" style="272" customWidth="1"/>
    <col min="19" max="19" width="8.7109375" style="494" customWidth="1"/>
    <col min="20" max="21" width="8.7109375" style="495" customWidth="1"/>
    <col min="22" max="22" width="8.7109375" style="494" customWidth="1"/>
    <col min="23" max="24" width="8.7109375" style="272" customWidth="1"/>
    <col min="25" max="25" width="8.7109375" style="494" customWidth="1"/>
    <col min="26" max="27" width="8.7109375" style="272" customWidth="1"/>
    <col min="28" max="28" width="8.7109375" style="494" customWidth="1"/>
    <col min="29" max="30" width="8.7109375" style="272" customWidth="1"/>
    <col min="31" max="31" width="8.7109375" style="494" customWidth="1"/>
    <col min="32" max="33" width="8.7109375" style="272" customWidth="1"/>
    <col min="34" max="34" width="8.7109375" style="494" customWidth="1"/>
    <col min="35" max="36" width="8.7109375" style="272" customWidth="1"/>
    <col min="37" max="37" width="8.7109375" style="494" customWidth="1"/>
    <col min="38" max="39" width="8.7109375" style="272" customWidth="1"/>
    <col min="40" max="40" width="8.7109375" style="494" customWidth="1"/>
    <col min="41" max="42" width="8.7109375" style="272" customWidth="1"/>
    <col min="43" max="43" width="8.7109375" style="494" customWidth="1"/>
    <col min="44" max="45" width="8.7109375" style="272" customWidth="1"/>
    <col min="46" max="46" width="8.7109375" style="494" customWidth="1"/>
    <col min="47" max="48" width="8.7109375" style="272" customWidth="1"/>
    <col min="49" max="49" width="8.7109375" style="494" customWidth="1"/>
    <col min="50" max="51" width="8.7109375" style="272" customWidth="1"/>
    <col min="52" max="52" width="8.7109375" style="494" customWidth="1"/>
    <col min="53" max="54" width="8.7109375" style="495" customWidth="1"/>
    <col min="55" max="55" width="8.7109375" style="494" customWidth="1"/>
    <col min="56" max="57" width="8.7109375" style="495" customWidth="1"/>
    <col min="58" max="58" width="8.7109375" style="494" customWidth="1"/>
    <col min="59" max="60" width="8.7109375" style="495" customWidth="1"/>
    <col min="61" max="61" width="8.7109375" style="494" customWidth="1"/>
    <col min="62" max="63" width="8.7109375" style="495" customWidth="1"/>
    <col min="64" max="64" width="8.7109375" style="494" customWidth="1"/>
    <col min="65" max="66" width="8.7109375" style="495" customWidth="1"/>
    <col min="67" max="67" width="8.7109375" style="494" customWidth="1"/>
    <col min="68" max="69" width="8.7109375" style="495" customWidth="1"/>
    <col min="70" max="70" width="8.7109375" style="494" customWidth="1"/>
    <col min="71" max="72" width="8.7109375" style="495" customWidth="1"/>
    <col min="73" max="73" width="8.7109375" style="494" customWidth="1"/>
    <col min="74" max="75" width="8.7109375" style="272" customWidth="1"/>
    <col min="76" max="76" width="8.7109375" style="494" customWidth="1"/>
    <col min="77" max="78" width="8.7109375" style="495" customWidth="1"/>
    <col min="79" max="79" width="8.7109375" style="494" customWidth="1"/>
    <col min="80" max="81" width="8.7109375" style="495" customWidth="1"/>
    <col min="82" max="82" width="8.7109375" style="494" customWidth="1"/>
    <col min="83" max="84" width="8.7109375" style="495" customWidth="1"/>
    <col min="85" max="85" width="8.7109375" style="494" customWidth="1"/>
    <col min="86" max="87" width="8.7109375" style="272" customWidth="1"/>
    <col min="88" max="88" width="8.7109375" style="494" customWidth="1"/>
    <col min="89" max="90" width="8.7109375" style="272" customWidth="1"/>
    <col min="91" max="91" width="8.7109375" style="494" customWidth="1"/>
    <col min="92" max="93" width="8.7109375" style="272" customWidth="1"/>
    <col min="94" max="94" width="8.7109375" style="494" customWidth="1"/>
    <col min="95" max="96" width="8.7109375" style="495" customWidth="1"/>
    <col min="97" max="97" width="8.7109375" style="494" customWidth="1"/>
    <col min="98" max="99" width="8.7109375" style="272" customWidth="1"/>
    <col min="100" max="100" width="8.7109375" style="494" customWidth="1"/>
    <col min="101" max="102" width="8.7109375" style="272" customWidth="1"/>
    <col min="103" max="103" width="8.7109375" style="494" customWidth="1"/>
    <col min="104" max="105" width="8.7109375" style="272" customWidth="1"/>
    <col min="106" max="106" width="8.7109375" style="494" customWidth="1"/>
    <col min="107" max="108" width="8.7109375" style="272" customWidth="1"/>
    <col min="109" max="109" width="8.7109375" style="494" customWidth="1"/>
    <col min="110" max="111" width="8.7109375" style="272" customWidth="1"/>
    <col min="112" max="112" width="8.7109375" style="494" customWidth="1"/>
    <col min="113" max="114" width="8.7109375" style="272" customWidth="1"/>
    <col min="115" max="115" width="8.7109375" style="494" customWidth="1"/>
    <col min="116" max="117" width="8.7109375" style="495" customWidth="1"/>
    <col min="118" max="118" width="8.7109375" style="494" customWidth="1"/>
    <col min="119" max="120" width="8.7109375" style="495" customWidth="1"/>
    <col min="121" max="121" width="8.7109375" style="494" customWidth="1"/>
    <col min="122" max="123" width="8.7109375" style="272" customWidth="1"/>
    <col min="124" max="124" width="8.7109375" style="494" customWidth="1"/>
    <col min="125" max="126" width="8.7109375" style="272" customWidth="1"/>
    <col min="127" max="127" width="8.7109375" style="494" customWidth="1"/>
    <col min="128" max="129" width="8.7109375" style="272" customWidth="1"/>
    <col min="130" max="130" width="8.7109375" style="494" customWidth="1"/>
    <col min="131" max="132" width="8.7109375" style="272" customWidth="1"/>
    <col min="133" max="133" width="8.7109375" style="494" customWidth="1"/>
    <col min="134" max="135" width="8.7109375" style="495" customWidth="1"/>
    <col min="136" max="136" width="8.7109375" style="494" customWidth="1"/>
    <col min="137" max="138" width="8.7109375" style="272" customWidth="1"/>
    <col min="139" max="139" width="8.7109375" style="494" customWidth="1"/>
    <col min="140" max="141" width="8.7109375" style="495" customWidth="1"/>
    <col min="142" max="142" width="8.7109375" style="494" customWidth="1"/>
    <col min="143" max="144" width="8.7109375" style="272" customWidth="1"/>
    <col min="145" max="145" width="8.7109375" style="494" customWidth="1"/>
    <col min="146" max="147" width="8.7109375" style="272" customWidth="1"/>
    <col min="148" max="148" width="8.7109375" style="494" customWidth="1"/>
    <col min="149" max="150" width="8.7109375" style="272" customWidth="1"/>
    <col min="151" max="151" width="8.7109375" style="494" customWidth="1"/>
    <col min="152" max="153" width="8.7109375" style="495" customWidth="1"/>
    <col min="154" max="154" width="8.7109375" style="494" customWidth="1"/>
    <col min="155" max="156" width="8.7109375" style="495" customWidth="1"/>
    <col min="157" max="157" width="8.7109375" style="494" customWidth="1"/>
    <col min="158" max="159" width="8.7109375" style="495" customWidth="1"/>
    <col min="160" max="160" width="8.7109375" style="494" customWidth="1"/>
    <col min="161" max="162" width="8.7109375" style="495" customWidth="1"/>
    <col min="163" max="163" width="8.7109375" style="494" customWidth="1"/>
    <col min="164" max="165" width="8.7109375" style="495" customWidth="1"/>
    <col min="166" max="166" width="8.7109375" style="494" customWidth="1"/>
    <col min="167" max="168" width="8.7109375" style="495" customWidth="1"/>
    <col min="169" max="169" width="8.7109375" style="494" customWidth="1"/>
    <col min="170" max="171" width="8.7109375" style="495" customWidth="1"/>
    <col min="172" max="172" width="8.7109375" style="494" customWidth="1"/>
    <col min="173" max="174" width="8.7109375" style="495" customWidth="1"/>
    <col min="175" max="175" width="8.7109375" style="494" customWidth="1"/>
    <col min="176" max="177" width="8.7109375" style="495" customWidth="1"/>
    <col min="178" max="178" width="8.7109375" style="494" customWidth="1"/>
    <col min="179" max="180" width="8.7109375" style="495" customWidth="1"/>
    <col min="181" max="181" width="8.7109375" style="494" customWidth="1"/>
    <col min="182" max="183" width="8.7109375" style="495" customWidth="1"/>
    <col min="184" max="184" width="8.7109375" style="494" customWidth="1"/>
    <col min="185" max="186" width="8.7109375" style="272" customWidth="1"/>
    <col min="187" max="187" width="8.7109375" style="494" customWidth="1"/>
    <col min="188" max="189" width="8.7109375" style="272" customWidth="1"/>
    <col min="190" max="190" width="8.7109375" style="494" customWidth="1"/>
    <col min="191" max="191" width="11.85546875" style="272" customWidth="1"/>
    <col min="192" max="192" width="11" style="272" customWidth="1"/>
    <col min="193" max="16384" width="11.42578125" style="272"/>
  </cols>
  <sheetData>
    <row r="1" spans="1:201" s="278" customFormat="1" ht="34.5" customHeight="1">
      <c r="A1" s="272"/>
      <c r="B1" s="273" t="s">
        <v>0</v>
      </c>
      <c r="C1" s="274"/>
      <c r="D1" s="274"/>
      <c r="E1" s="274"/>
      <c r="F1" s="274"/>
      <c r="G1" s="274"/>
      <c r="H1" s="274"/>
      <c r="I1" s="274"/>
      <c r="J1" s="274"/>
      <c r="K1" s="274"/>
      <c r="L1" s="274"/>
      <c r="M1" s="274"/>
      <c r="N1" s="274"/>
      <c r="O1" s="274"/>
      <c r="P1" s="275"/>
      <c r="Q1" s="274"/>
      <c r="R1" s="274"/>
      <c r="S1" s="275"/>
      <c r="T1" s="276"/>
      <c r="U1" s="276"/>
      <c r="V1" s="275"/>
      <c r="W1" s="274"/>
      <c r="X1" s="274"/>
      <c r="Y1" s="275"/>
      <c r="Z1" s="274"/>
      <c r="AA1" s="274"/>
      <c r="AB1" s="275"/>
      <c r="AC1" s="274"/>
      <c r="AD1" s="274"/>
      <c r="AE1" s="275"/>
      <c r="AF1" s="274"/>
      <c r="AG1" s="274"/>
      <c r="AH1" s="275"/>
      <c r="AI1" s="274"/>
      <c r="AJ1" s="274"/>
      <c r="AK1" s="275"/>
      <c r="AL1" s="274"/>
      <c r="AM1" s="274"/>
      <c r="AN1" s="275"/>
      <c r="AO1" s="274"/>
      <c r="AP1" s="274"/>
      <c r="AQ1" s="275"/>
      <c r="AR1" s="274"/>
      <c r="AS1" s="274"/>
      <c r="AT1" s="275"/>
      <c r="AU1" s="274"/>
      <c r="AV1" s="274"/>
      <c r="AW1" s="275"/>
      <c r="AX1" s="274"/>
      <c r="AY1" s="274"/>
      <c r="AZ1" s="275"/>
      <c r="BA1" s="276"/>
      <c r="BB1" s="276"/>
      <c r="BC1" s="275"/>
      <c r="BD1" s="276"/>
      <c r="BE1" s="276"/>
      <c r="BF1" s="275"/>
      <c r="BG1" s="276"/>
      <c r="BH1" s="276"/>
      <c r="BI1" s="275"/>
      <c r="BJ1" s="276"/>
      <c r="BK1" s="276"/>
      <c r="BL1" s="275"/>
      <c r="BM1" s="276"/>
      <c r="BN1" s="276"/>
      <c r="BO1" s="275"/>
      <c r="BP1" s="276"/>
      <c r="BQ1" s="276"/>
      <c r="BR1" s="275"/>
      <c r="BS1" s="276"/>
      <c r="BT1" s="276"/>
      <c r="BU1" s="275"/>
      <c r="BV1" s="274"/>
      <c r="BW1" s="274"/>
      <c r="BX1" s="275"/>
      <c r="BY1" s="276"/>
      <c r="BZ1" s="276"/>
      <c r="CA1" s="275"/>
      <c r="CB1" s="276"/>
      <c r="CC1" s="276"/>
      <c r="CD1" s="275"/>
      <c r="CE1" s="276"/>
      <c r="CF1" s="276"/>
      <c r="CG1" s="275"/>
      <c r="CH1" s="274"/>
      <c r="CI1" s="274"/>
      <c r="CJ1" s="275"/>
      <c r="CK1" s="274"/>
      <c r="CL1" s="274"/>
      <c r="CM1" s="275"/>
      <c r="CN1" s="274"/>
      <c r="CO1" s="274"/>
      <c r="CP1" s="275"/>
      <c r="CQ1" s="276"/>
      <c r="CR1" s="276"/>
      <c r="CS1" s="275"/>
      <c r="CT1" s="274"/>
      <c r="CU1" s="274"/>
      <c r="CV1" s="275"/>
      <c r="CW1" s="274"/>
      <c r="CX1" s="274"/>
      <c r="CY1" s="275"/>
      <c r="CZ1" s="274"/>
      <c r="DA1" s="274"/>
      <c r="DB1" s="275"/>
      <c r="DC1" s="274"/>
      <c r="DD1" s="274"/>
      <c r="DE1" s="275"/>
      <c r="DF1" s="274"/>
      <c r="DG1" s="274"/>
      <c r="DH1" s="275"/>
      <c r="DI1" s="274"/>
      <c r="DJ1" s="274"/>
      <c r="DK1" s="275"/>
      <c r="DL1" s="276"/>
      <c r="DM1" s="276"/>
      <c r="DN1" s="275"/>
      <c r="DO1" s="276"/>
      <c r="DP1" s="276"/>
      <c r="DQ1" s="275"/>
      <c r="DR1" s="274"/>
      <c r="DS1" s="274"/>
      <c r="DT1" s="275"/>
      <c r="DU1" s="274"/>
      <c r="DV1" s="274"/>
      <c r="DW1" s="275"/>
      <c r="DX1" s="274"/>
      <c r="DY1" s="274"/>
      <c r="DZ1" s="275"/>
      <c r="EA1" s="274"/>
      <c r="EB1" s="274"/>
      <c r="EC1" s="275"/>
      <c r="ED1" s="276"/>
      <c r="EE1" s="276"/>
      <c r="EF1" s="275"/>
      <c r="EG1" s="274"/>
      <c r="EH1" s="274"/>
      <c r="EI1" s="275"/>
      <c r="EJ1" s="276"/>
      <c r="EK1" s="276"/>
      <c r="EL1" s="275"/>
      <c r="EM1" s="274"/>
      <c r="EN1" s="274"/>
      <c r="EO1" s="275"/>
      <c r="EP1" s="274"/>
      <c r="EQ1" s="274"/>
      <c r="ER1" s="275"/>
      <c r="ES1" s="274"/>
      <c r="ET1" s="274"/>
      <c r="EU1" s="275"/>
      <c r="EV1" s="276"/>
      <c r="EW1" s="276"/>
      <c r="EX1" s="275"/>
      <c r="EY1" s="276"/>
      <c r="EZ1" s="276"/>
      <c r="FA1" s="275"/>
      <c r="FB1" s="276"/>
      <c r="FC1" s="276"/>
      <c r="FD1" s="275"/>
      <c r="FE1" s="276"/>
      <c r="FF1" s="276"/>
      <c r="FG1" s="275"/>
      <c r="FH1" s="276"/>
      <c r="FI1" s="276"/>
      <c r="FJ1" s="275"/>
      <c r="FK1" s="276"/>
      <c r="FL1" s="276"/>
      <c r="FM1" s="275"/>
      <c r="FN1" s="276"/>
      <c r="FO1" s="276"/>
      <c r="FP1" s="275"/>
      <c r="FQ1" s="276"/>
      <c r="FR1" s="276"/>
      <c r="FS1" s="275"/>
      <c r="FT1" s="276"/>
      <c r="FU1" s="276"/>
      <c r="FV1" s="275"/>
      <c r="FW1" s="276"/>
      <c r="FX1" s="276"/>
      <c r="FY1" s="275"/>
      <c r="FZ1" s="276"/>
      <c r="GA1" s="276"/>
      <c r="GB1" s="275"/>
      <c r="GC1" s="274"/>
      <c r="GD1" s="274"/>
      <c r="GE1" s="275"/>
      <c r="GF1" s="274"/>
      <c r="GG1" s="274"/>
      <c r="GH1" s="275"/>
      <c r="GI1" s="277"/>
    </row>
    <row r="2" spans="1:201" s="278" customFormat="1" ht="24" customHeight="1">
      <c r="A2" s="272"/>
      <c r="B2" s="279" t="s">
        <v>115</v>
      </c>
      <c r="C2" s="280"/>
      <c r="D2" s="1" t="str">
        <f ca="1">SUBSTITUTE(SUBSTITUTE(LEFT(CELL("filename",D2),SEARCH("]",CELL("filename",D2))),"[",""),"]","")</f>
        <v>D:\Données\1.UPRT\0-UPRT.fait\uprt-php\www\mesimages\fichiers-uprt\ff-fiches-fabrication\ff-fiches-fabrication-maj-08-2020\ff-5-A.collectivite-conditionnement-au-poids.xlsx</v>
      </c>
      <c r="E2" s="280"/>
      <c r="F2" s="280"/>
      <c r="G2" s="280"/>
      <c r="H2" s="280"/>
      <c r="I2" s="280"/>
      <c r="J2" s="280"/>
      <c r="K2" s="280"/>
      <c r="L2" s="280"/>
      <c r="M2" s="280"/>
      <c r="N2" s="280"/>
      <c r="O2" s="280"/>
      <c r="P2" s="281"/>
      <c r="Q2" s="280"/>
      <c r="R2" s="280"/>
      <c r="S2" s="281"/>
      <c r="T2" s="282"/>
      <c r="U2" s="282"/>
      <c r="V2" s="281"/>
      <c r="W2" s="280"/>
      <c r="X2" s="280"/>
      <c r="Y2" s="281"/>
      <c r="Z2" s="280"/>
      <c r="AA2" s="280"/>
      <c r="AB2" s="281"/>
      <c r="AC2" s="3025" t="s">
        <v>1544</v>
      </c>
      <c r="AD2" s="3025"/>
      <c r="AE2" s="3025"/>
      <c r="AF2" s="3025"/>
      <c r="AG2" s="3025"/>
      <c r="AH2" s="3025"/>
      <c r="AI2" s="3025"/>
      <c r="AJ2" s="3025"/>
      <c r="AK2" s="3025"/>
      <c r="AL2" s="3025"/>
      <c r="AM2" s="3025"/>
      <c r="AN2" s="281"/>
      <c r="AO2" s="280"/>
      <c r="AP2" s="280"/>
      <c r="AQ2" s="281"/>
      <c r="AR2" s="280"/>
      <c r="AS2" s="280"/>
      <c r="AT2" s="281"/>
      <c r="AU2" s="280"/>
      <c r="AV2" s="280"/>
      <c r="AW2" s="281"/>
      <c r="AX2" s="280"/>
      <c r="AY2" s="280"/>
      <c r="AZ2" s="281"/>
      <c r="BA2" s="282"/>
      <c r="BB2" s="282"/>
      <c r="BC2" s="281"/>
      <c r="BD2" s="282"/>
      <c r="BE2" s="282"/>
      <c r="BF2" s="281"/>
      <c r="BG2" s="282"/>
      <c r="BH2" s="282"/>
      <c r="BI2" s="281"/>
      <c r="BJ2" s="282"/>
      <c r="BK2" s="282"/>
      <c r="BL2" s="281"/>
      <c r="BM2" s="282"/>
      <c r="BN2" s="282"/>
      <c r="BO2" s="281"/>
      <c r="BP2" s="282"/>
      <c r="BQ2" s="282"/>
      <c r="BR2" s="281"/>
      <c r="BS2" s="282"/>
      <c r="BT2" s="282"/>
      <c r="BU2" s="281"/>
      <c r="BV2" s="280"/>
      <c r="BW2" s="280"/>
      <c r="BX2" s="281"/>
      <c r="BY2" s="282"/>
      <c r="BZ2" s="282"/>
      <c r="CA2" s="281"/>
      <c r="CB2" s="282"/>
      <c r="CC2" s="282"/>
      <c r="CD2" s="281"/>
      <c r="CE2" s="282"/>
      <c r="CF2" s="282"/>
      <c r="CG2" s="281"/>
      <c r="CH2" s="280"/>
      <c r="CI2" s="280"/>
      <c r="CJ2" s="281"/>
      <c r="CK2" s="280"/>
      <c r="CL2" s="280"/>
      <c r="CM2" s="281"/>
      <c r="CN2" s="280"/>
      <c r="CO2" s="280"/>
      <c r="CP2" s="281"/>
      <c r="CQ2" s="282"/>
      <c r="CR2" s="282"/>
      <c r="CS2" s="281"/>
      <c r="CT2" s="280"/>
      <c r="CU2" s="280"/>
      <c r="CV2" s="281"/>
      <c r="CW2" s="280"/>
      <c r="CX2" s="280"/>
      <c r="CY2" s="281"/>
      <c r="CZ2" s="280"/>
      <c r="DA2" s="280"/>
      <c r="DB2" s="281"/>
      <c r="DC2" s="280"/>
      <c r="DD2" s="280"/>
      <c r="DE2" s="281"/>
      <c r="DF2" s="280"/>
      <c r="DG2" s="280"/>
      <c r="DH2" s="281"/>
      <c r="DI2" s="280"/>
      <c r="DJ2" s="280"/>
      <c r="DK2" s="281"/>
      <c r="DL2" s="283" t="s">
        <v>1</v>
      </c>
      <c r="DM2" s="284"/>
      <c r="DN2" s="285"/>
      <c r="DO2" s="284"/>
      <c r="DP2" s="282"/>
      <c r="DQ2" s="281"/>
      <c r="DR2" s="280"/>
      <c r="DS2" s="280"/>
      <c r="DT2" s="281"/>
      <c r="DU2" s="280"/>
      <c r="DV2" s="280"/>
      <c r="DW2" s="281"/>
      <c r="DX2" s="280"/>
      <c r="DY2" s="280"/>
      <c r="DZ2" s="281"/>
      <c r="EA2" s="280"/>
      <c r="EB2" s="280"/>
      <c r="EC2" s="281"/>
      <c r="ED2" s="282"/>
      <c r="EE2" s="282"/>
      <c r="EF2" s="281"/>
      <c r="EG2" s="280"/>
      <c r="EH2" s="280"/>
      <c r="EI2" s="281"/>
      <c r="EJ2" s="282"/>
      <c r="EK2" s="282"/>
      <c r="EL2" s="281"/>
      <c r="EM2" s="280"/>
      <c r="EN2" s="280"/>
      <c r="EO2" s="281"/>
      <c r="EP2" s="280"/>
      <c r="EQ2" s="280"/>
      <c r="ER2" s="281"/>
      <c r="ES2" s="280"/>
      <c r="ET2" s="280"/>
      <c r="EU2" s="281"/>
      <c r="EV2" s="282"/>
      <c r="EW2" s="282"/>
      <c r="EX2" s="281"/>
      <c r="EY2" s="282"/>
      <c r="EZ2" s="282"/>
      <c r="FA2" s="281"/>
      <c r="FB2" s="282"/>
      <c r="FC2" s="282"/>
      <c r="FD2" s="281"/>
      <c r="FE2" s="282"/>
      <c r="FF2" s="282"/>
      <c r="FG2" s="281"/>
      <c r="FH2" s="282"/>
      <c r="FI2" s="282"/>
      <c r="FJ2" s="281"/>
      <c r="FK2" s="282"/>
      <c r="FL2" s="282"/>
      <c r="FM2" s="281"/>
      <c r="FN2" s="282"/>
      <c r="FO2" s="282"/>
      <c r="FP2" s="281"/>
      <c r="FQ2" s="282"/>
      <c r="FR2" s="282"/>
      <c r="FS2" s="281"/>
      <c r="FT2" s="282"/>
      <c r="FU2" s="282"/>
      <c r="FV2" s="281"/>
      <c r="FW2" s="282"/>
      <c r="FX2" s="282"/>
      <c r="FY2" s="281"/>
      <c r="FZ2" s="282"/>
      <c r="GA2" s="282"/>
      <c r="GB2" s="281"/>
      <c r="GC2" s="280"/>
      <c r="GD2" s="280"/>
      <c r="GE2" s="281"/>
      <c r="GF2" s="280"/>
      <c r="GG2" s="280"/>
      <c r="GH2" s="281"/>
      <c r="GI2" s="277"/>
    </row>
    <row r="3" spans="1:201" s="278" customFormat="1" ht="9.9499999999999993" customHeight="1">
      <c r="A3" s="272"/>
      <c r="B3" s="286"/>
      <c r="C3" s="287"/>
      <c r="D3" s="287"/>
      <c r="E3" s="287"/>
      <c r="F3" s="287"/>
      <c r="G3" s="287"/>
      <c r="H3" s="287"/>
      <c r="I3" s="287"/>
      <c r="J3" s="287"/>
      <c r="K3" s="287"/>
      <c r="L3" s="287"/>
      <c r="M3" s="287"/>
      <c r="N3" s="287"/>
      <c r="O3" s="287"/>
      <c r="P3" s="288"/>
      <c r="Q3" s="287"/>
      <c r="R3" s="287"/>
      <c r="S3" s="288"/>
      <c r="T3" s="289"/>
      <c r="U3" s="289"/>
      <c r="V3" s="288"/>
      <c r="W3" s="287"/>
      <c r="X3" s="287"/>
      <c r="Y3" s="288"/>
      <c r="Z3" s="287"/>
      <c r="AA3" s="287"/>
      <c r="AB3" s="288"/>
      <c r="AC3" s="3026"/>
      <c r="AD3" s="3026"/>
      <c r="AE3" s="3026"/>
      <c r="AF3" s="3026"/>
      <c r="AG3" s="3026"/>
      <c r="AH3" s="3026"/>
      <c r="AI3" s="3026"/>
      <c r="AJ3" s="3026"/>
      <c r="AK3" s="3026"/>
      <c r="AL3" s="3026"/>
      <c r="AM3" s="3026"/>
      <c r="AN3" s="288"/>
      <c r="AO3" s="287"/>
      <c r="AP3" s="287"/>
      <c r="AQ3" s="288"/>
      <c r="AR3" s="287"/>
      <c r="AS3" s="287"/>
      <c r="AT3" s="288"/>
      <c r="AU3" s="287"/>
      <c r="AV3" s="287"/>
      <c r="AW3" s="288"/>
      <c r="AX3" s="287"/>
      <c r="AY3" s="287"/>
      <c r="AZ3" s="288"/>
      <c r="BA3" s="289"/>
      <c r="BB3" s="289"/>
      <c r="BC3" s="288"/>
      <c r="BD3" s="289"/>
      <c r="BE3" s="289"/>
      <c r="BF3" s="288"/>
      <c r="BG3" s="289"/>
      <c r="BH3" s="289"/>
      <c r="BI3" s="288"/>
      <c r="BJ3" s="289"/>
      <c r="BK3" s="289"/>
      <c r="BL3" s="288"/>
      <c r="BM3" s="289"/>
      <c r="BN3" s="289"/>
      <c r="BO3" s="288"/>
      <c r="BP3" s="289"/>
      <c r="BQ3" s="289"/>
      <c r="BR3" s="288"/>
      <c r="BS3" s="289"/>
      <c r="BT3" s="289"/>
      <c r="BU3" s="288"/>
      <c r="BV3" s="287"/>
      <c r="BW3" s="287"/>
      <c r="BX3" s="288"/>
      <c r="BY3" s="289"/>
      <c r="BZ3" s="289"/>
      <c r="CA3" s="288"/>
      <c r="CB3" s="289"/>
      <c r="CC3" s="289"/>
      <c r="CD3" s="288"/>
      <c r="CE3" s="289"/>
      <c r="CF3" s="289"/>
      <c r="CG3" s="288"/>
      <c r="CH3" s="287"/>
      <c r="CI3" s="287"/>
      <c r="CJ3" s="288"/>
      <c r="CK3" s="287"/>
      <c r="CL3" s="287"/>
      <c r="CM3" s="288"/>
      <c r="CN3" s="287"/>
      <c r="CO3" s="287"/>
      <c r="CP3" s="288"/>
      <c r="CQ3" s="289"/>
      <c r="CR3" s="289"/>
      <c r="CS3" s="288"/>
      <c r="CT3" s="287"/>
      <c r="CU3" s="287"/>
      <c r="CV3" s="288"/>
      <c r="CW3" s="287"/>
      <c r="CX3" s="287"/>
      <c r="CY3" s="288"/>
      <c r="CZ3" s="287"/>
      <c r="DA3" s="287"/>
      <c r="DB3" s="288"/>
      <c r="DC3" s="287"/>
      <c r="DD3" s="287"/>
      <c r="DE3" s="288"/>
      <c r="DF3" s="287"/>
      <c r="DG3" s="287"/>
      <c r="DH3" s="288"/>
      <c r="DI3" s="287"/>
      <c r="DJ3" s="287"/>
      <c r="DK3" s="288"/>
      <c r="DL3" s="290" t="s">
        <v>2</v>
      </c>
      <c r="DM3" s="291"/>
      <c r="DN3" s="292"/>
      <c r="DO3" s="291"/>
      <c r="DP3" s="289"/>
      <c r="DQ3" s="288"/>
      <c r="DR3" s="287"/>
      <c r="DS3" s="287"/>
      <c r="DT3" s="288"/>
      <c r="DU3" s="287"/>
      <c r="DV3" s="287"/>
      <c r="DW3" s="288"/>
      <c r="DX3" s="287"/>
      <c r="DY3" s="287"/>
      <c r="DZ3" s="288"/>
      <c r="EA3" s="287"/>
      <c r="EB3" s="287"/>
      <c r="EC3" s="288"/>
      <c r="ED3" s="289"/>
      <c r="EE3" s="289"/>
      <c r="EF3" s="288"/>
      <c r="EG3" s="287"/>
      <c r="EH3" s="287"/>
      <c r="EI3" s="288"/>
      <c r="EJ3" s="289"/>
      <c r="EK3" s="289"/>
      <c r="EL3" s="288"/>
      <c r="EM3" s="287"/>
      <c r="EN3" s="287"/>
      <c r="EO3" s="288"/>
      <c r="EP3" s="287"/>
      <c r="EQ3" s="287"/>
      <c r="ER3" s="288"/>
      <c r="ES3" s="287"/>
      <c r="ET3" s="287"/>
      <c r="EU3" s="288"/>
      <c r="EV3" s="289"/>
      <c r="EW3" s="289"/>
      <c r="EX3" s="288"/>
      <c r="EY3" s="289"/>
      <c r="EZ3" s="289"/>
      <c r="FA3" s="288"/>
      <c r="FB3" s="289"/>
      <c r="FC3" s="289"/>
      <c r="FD3" s="288"/>
      <c r="FE3" s="289"/>
      <c r="FF3" s="289"/>
      <c r="FG3" s="288"/>
      <c r="FH3" s="289"/>
      <c r="FI3" s="289"/>
      <c r="FJ3" s="288"/>
      <c r="FK3" s="289"/>
      <c r="FL3" s="289"/>
      <c r="FM3" s="288"/>
      <c r="FN3" s="289"/>
      <c r="FO3" s="289"/>
      <c r="FP3" s="288"/>
      <c r="FQ3" s="289"/>
      <c r="FR3" s="289"/>
      <c r="FS3" s="288"/>
      <c r="FT3" s="289"/>
      <c r="FU3" s="289"/>
      <c r="FV3" s="288"/>
      <c r="FW3" s="289"/>
      <c r="FX3" s="289"/>
      <c r="FY3" s="288"/>
      <c r="FZ3" s="289"/>
      <c r="GA3" s="289"/>
      <c r="GB3" s="288"/>
      <c r="GC3" s="287"/>
      <c r="GD3" s="287"/>
      <c r="GE3" s="288"/>
      <c r="GF3" s="287"/>
      <c r="GG3" s="287"/>
      <c r="GH3" s="288"/>
      <c r="GI3" s="277"/>
    </row>
    <row r="4" spans="1:201" s="278" customFormat="1" ht="9.9499999999999993" customHeight="1">
      <c r="A4" s="272"/>
      <c r="B4" s="279" t="s">
        <v>114</v>
      </c>
      <c r="C4" s="280"/>
      <c r="D4" s="2911">
        <f ca="1">NOW()</f>
        <v>45233.415158912037</v>
      </c>
      <c r="E4" s="2911"/>
      <c r="F4" s="2911"/>
      <c r="G4" s="2911"/>
      <c r="H4" s="2911"/>
      <c r="I4" s="2911"/>
      <c r="J4" s="2911"/>
      <c r="K4" s="280"/>
      <c r="L4" s="280"/>
      <c r="M4" s="280"/>
      <c r="N4" s="280"/>
      <c r="O4" s="280"/>
      <c r="P4" s="281"/>
      <c r="Q4" s="280"/>
      <c r="R4" s="280"/>
      <c r="S4" s="281"/>
      <c r="T4" s="282"/>
      <c r="U4" s="282"/>
      <c r="V4" s="281"/>
      <c r="W4" s="280"/>
      <c r="X4" s="280"/>
      <c r="Y4" s="281"/>
      <c r="Z4" s="280"/>
      <c r="AA4" s="280"/>
      <c r="AB4" s="281"/>
      <c r="AC4" s="280"/>
      <c r="AD4" s="280"/>
      <c r="AE4" s="281"/>
      <c r="AF4" s="280"/>
      <c r="AG4" s="280"/>
      <c r="AH4" s="281"/>
      <c r="AI4" s="280"/>
      <c r="AJ4" s="280"/>
      <c r="AK4" s="281"/>
      <c r="AL4" s="280"/>
      <c r="AM4" s="280"/>
      <c r="AN4" s="281"/>
      <c r="AO4" s="280"/>
      <c r="AP4" s="280"/>
      <c r="AQ4" s="281"/>
      <c r="AR4" s="280"/>
      <c r="AS4" s="280"/>
      <c r="AT4" s="281"/>
      <c r="AU4" s="280"/>
      <c r="AV4" s="280"/>
      <c r="AW4" s="281"/>
      <c r="AX4" s="280"/>
      <c r="AY4" s="280"/>
      <c r="AZ4" s="281"/>
      <c r="BA4" s="282"/>
      <c r="BB4" s="282"/>
      <c r="BC4" s="281"/>
      <c r="BD4" s="282"/>
      <c r="BE4" s="282"/>
      <c r="BF4" s="281"/>
      <c r="BG4" s="282"/>
      <c r="BH4" s="282"/>
      <c r="BI4" s="281"/>
      <c r="BJ4" s="282"/>
      <c r="BK4" s="282"/>
      <c r="BL4" s="281"/>
      <c r="BM4" s="282"/>
      <c r="BN4" s="282"/>
      <c r="BO4" s="281"/>
      <c r="BP4" s="282"/>
      <c r="BQ4" s="282"/>
      <c r="BR4" s="281"/>
      <c r="BS4" s="282"/>
      <c r="BT4" s="282"/>
      <c r="BU4" s="281"/>
      <c r="BV4" s="280"/>
      <c r="BW4" s="280"/>
      <c r="BX4" s="281"/>
      <c r="BY4" s="282"/>
      <c r="BZ4" s="282"/>
      <c r="CA4" s="281"/>
      <c r="CB4" s="282"/>
      <c r="CC4" s="282"/>
      <c r="CD4" s="281"/>
      <c r="CE4" s="282"/>
      <c r="CF4" s="282"/>
      <c r="CG4" s="281"/>
      <c r="CH4" s="280"/>
      <c r="CI4" s="280"/>
      <c r="CJ4" s="281"/>
      <c r="CK4" s="280"/>
      <c r="CL4" s="280"/>
      <c r="CM4" s="281"/>
      <c r="CN4" s="280"/>
      <c r="CO4" s="280"/>
      <c r="CP4" s="281"/>
      <c r="CQ4" s="282"/>
      <c r="CR4" s="282"/>
      <c r="CS4" s="281"/>
      <c r="CT4" s="280"/>
      <c r="CU4" s="280"/>
      <c r="CV4" s="281"/>
      <c r="CW4" s="280"/>
      <c r="CX4" s="280"/>
      <c r="CY4" s="281"/>
      <c r="CZ4" s="280"/>
      <c r="DA4" s="280"/>
      <c r="DB4" s="281"/>
      <c r="DC4" s="280"/>
      <c r="DD4" s="280"/>
      <c r="DE4" s="281"/>
      <c r="DF4" s="280"/>
      <c r="DG4" s="280"/>
      <c r="DH4" s="281"/>
      <c r="DI4" s="280"/>
      <c r="DJ4" s="280"/>
      <c r="DK4" s="281"/>
      <c r="DL4" s="283" t="s">
        <v>3</v>
      </c>
      <c r="DM4" s="284"/>
      <c r="DN4" s="285"/>
      <c r="DO4" s="284"/>
      <c r="DP4" s="282"/>
      <c r="DQ4" s="281"/>
      <c r="DR4" s="280"/>
      <c r="DS4" s="280"/>
      <c r="DT4" s="281"/>
      <c r="DU4" s="280"/>
      <c r="DV4" s="280"/>
      <c r="DW4" s="281"/>
      <c r="DX4" s="280"/>
      <c r="DY4" s="280"/>
      <c r="DZ4" s="281"/>
      <c r="EA4" s="280"/>
      <c r="EB4" s="280"/>
      <c r="EC4" s="281"/>
      <c r="ED4" s="282"/>
      <c r="EE4" s="282"/>
      <c r="EF4" s="281"/>
      <c r="EG4" s="280"/>
      <c r="EH4" s="280"/>
      <c r="EI4" s="281"/>
      <c r="EJ4" s="282"/>
      <c r="EK4" s="282"/>
      <c r="EL4" s="281"/>
      <c r="EM4" s="280"/>
      <c r="EN4" s="280"/>
      <c r="EO4" s="281"/>
      <c r="EP4" s="280"/>
      <c r="EQ4" s="280"/>
      <c r="ER4" s="281"/>
      <c r="ES4" s="280"/>
      <c r="ET4" s="280"/>
      <c r="EU4" s="281"/>
      <c r="EV4" s="282"/>
      <c r="EW4" s="282"/>
      <c r="EX4" s="281"/>
      <c r="EY4" s="282"/>
      <c r="EZ4" s="282"/>
      <c r="FA4" s="281"/>
      <c r="FB4" s="282"/>
      <c r="FC4" s="282"/>
      <c r="FD4" s="281"/>
      <c r="FE4" s="282"/>
      <c r="FF4" s="282"/>
      <c r="FG4" s="281"/>
      <c r="FH4" s="282"/>
      <c r="FI4" s="282"/>
      <c r="FJ4" s="281"/>
      <c r="FK4" s="282"/>
      <c r="FL4" s="282"/>
      <c r="FM4" s="281"/>
      <c r="FN4" s="282"/>
      <c r="FO4" s="282"/>
      <c r="FP4" s="281"/>
      <c r="FQ4" s="282"/>
      <c r="FR4" s="282"/>
      <c r="FS4" s="281"/>
      <c r="FT4" s="282"/>
      <c r="FU4" s="282"/>
      <c r="FV4" s="281"/>
      <c r="FW4" s="282"/>
      <c r="FX4" s="282"/>
      <c r="FY4" s="281"/>
      <c r="FZ4" s="282"/>
      <c r="GA4" s="282"/>
      <c r="GB4" s="281"/>
      <c r="GC4" s="280"/>
      <c r="GD4" s="280"/>
      <c r="GE4" s="281"/>
      <c r="GF4" s="280"/>
      <c r="GG4" s="280"/>
      <c r="GH4" s="281"/>
      <c r="GI4" s="277"/>
    </row>
    <row r="5" spans="1:201" s="278" customFormat="1" ht="9.9499999999999993" customHeight="1">
      <c r="A5" s="272"/>
      <c r="B5" s="286"/>
      <c r="C5" s="287"/>
      <c r="D5" s="2912"/>
      <c r="E5" s="2912"/>
      <c r="F5" s="2912"/>
      <c r="G5" s="2912"/>
      <c r="H5" s="2912"/>
      <c r="I5" s="2912"/>
      <c r="J5" s="2912"/>
      <c r="K5" s="287"/>
      <c r="L5" s="287"/>
      <c r="M5" s="287"/>
      <c r="N5" s="287"/>
      <c r="O5" s="287"/>
      <c r="P5" s="288"/>
      <c r="Q5" s="287"/>
      <c r="R5" s="287"/>
      <c r="S5" s="288"/>
      <c r="T5" s="289"/>
      <c r="U5" s="289"/>
      <c r="V5" s="288"/>
      <c r="W5" s="287"/>
      <c r="X5" s="287"/>
      <c r="Y5" s="288"/>
      <c r="Z5" s="287"/>
      <c r="AA5" s="287"/>
      <c r="AB5" s="288"/>
      <c r="AC5" s="287"/>
      <c r="AD5" s="287"/>
      <c r="AE5" s="288"/>
      <c r="AF5" s="287"/>
      <c r="AG5" s="287"/>
      <c r="AH5" s="288"/>
      <c r="AI5" s="287"/>
      <c r="AJ5" s="287"/>
      <c r="AK5" s="288"/>
      <c r="AL5" s="287"/>
      <c r="AM5" s="287"/>
      <c r="AN5" s="288"/>
      <c r="AO5" s="287"/>
      <c r="AP5" s="287"/>
      <c r="AQ5" s="288"/>
      <c r="AR5" s="287"/>
      <c r="AS5" s="287"/>
      <c r="AT5" s="288"/>
      <c r="AU5" s="287"/>
      <c r="AV5" s="287"/>
      <c r="AW5" s="288"/>
      <c r="AX5" s="287"/>
      <c r="AY5" s="287"/>
      <c r="AZ5" s="288"/>
      <c r="BA5" s="289"/>
      <c r="BB5" s="289"/>
      <c r="BC5" s="288"/>
      <c r="BD5" s="289"/>
      <c r="BE5" s="289"/>
      <c r="BF5" s="288"/>
      <c r="BG5" s="289"/>
      <c r="BH5" s="289"/>
      <c r="BI5" s="288"/>
      <c r="BJ5" s="289"/>
      <c r="BK5" s="289"/>
      <c r="BL5" s="288"/>
      <c r="BM5" s="289"/>
      <c r="BN5" s="289"/>
      <c r="BO5" s="288"/>
      <c r="BP5" s="289"/>
      <c r="BQ5" s="289"/>
      <c r="BR5" s="288"/>
      <c r="BS5" s="289"/>
      <c r="BT5" s="289"/>
      <c r="BU5" s="288"/>
      <c r="BV5" s="287"/>
      <c r="BW5" s="287"/>
      <c r="BX5" s="288"/>
      <c r="BY5" s="289"/>
      <c r="BZ5" s="289"/>
      <c r="CA5" s="288"/>
      <c r="CB5" s="289"/>
      <c r="CC5" s="289"/>
      <c r="CD5" s="288"/>
      <c r="CE5" s="289"/>
      <c r="CF5" s="289"/>
      <c r="CG5" s="288"/>
      <c r="CH5" s="287"/>
      <c r="CI5" s="287"/>
      <c r="CJ5" s="288"/>
      <c r="CK5" s="287"/>
      <c r="CL5" s="287"/>
      <c r="CM5" s="288"/>
      <c r="CN5" s="287"/>
      <c r="CO5" s="287"/>
      <c r="CP5" s="288"/>
      <c r="CQ5" s="289"/>
      <c r="CR5" s="289"/>
      <c r="CS5" s="288"/>
      <c r="CT5" s="287"/>
      <c r="CU5" s="287"/>
      <c r="CV5" s="288"/>
      <c r="CW5" s="287"/>
      <c r="CX5" s="287"/>
      <c r="CY5" s="288"/>
      <c r="CZ5" s="287"/>
      <c r="DA5" s="287"/>
      <c r="DB5" s="288"/>
      <c r="DC5" s="287"/>
      <c r="DD5" s="287"/>
      <c r="DE5" s="288"/>
      <c r="DF5" s="287"/>
      <c r="DG5" s="287"/>
      <c r="DH5" s="288"/>
      <c r="DI5" s="287"/>
      <c r="DJ5" s="287"/>
      <c r="DK5" s="288"/>
      <c r="DL5" s="290" t="s">
        <v>4</v>
      </c>
      <c r="DM5" s="291"/>
      <c r="DN5" s="292"/>
      <c r="DO5" s="291"/>
      <c r="DP5" s="289"/>
      <c r="DQ5" s="288"/>
      <c r="DR5" s="287"/>
      <c r="DS5" s="287"/>
      <c r="DT5" s="288"/>
      <c r="DU5" s="287"/>
      <c r="DV5" s="287"/>
      <c r="DW5" s="288"/>
      <c r="DX5" s="287"/>
      <c r="DY5" s="287"/>
      <c r="DZ5" s="288"/>
      <c r="EA5" s="287"/>
      <c r="EB5" s="287"/>
      <c r="EC5" s="288"/>
      <c r="ED5" s="289"/>
      <c r="EE5" s="289"/>
      <c r="EF5" s="288"/>
      <c r="EG5" s="287"/>
      <c r="EH5" s="287"/>
      <c r="EI5" s="288"/>
      <c r="EJ5" s="289"/>
      <c r="EK5" s="289"/>
      <c r="EL5" s="288"/>
      <c r="EM5" s="287"/>
      <c r="EN5" s="287"/>
      <c r="EO5" s="288"/>
      <c r="EP5" s="287"/>
      <c r="EQ5" s="287"/>
      <c r="ER5" s="288"/>
      <c r="ES5" s="287"/>
      <c r="ET5" s="287"/>
      <c r="EU5" s="288"/>
      <c r="EV5" s="289"/>
      <c r="EW5" s="289"/>
      <c r="EX5" s="288"/>
      <c r="EY5" s="289"/>
      <c r="EZ5" s="289"/>
      <c r="FA5" s="288"/>
      <c r="FB5" s="289"/>
      <c r="FC5" s="289"/>
      <c r="FD5" s="288"/>
      <c r="FE5" s="289"/>
      <c r="FF5" s="289"/>
      <c r="FG5" s="288"/>
      <c r="FH5" s="289"/>
      <c r="FI5" s="289"/>
      <c r="FJ5" s="288"/>
      <c r="FK5" s="289"/>
      <c r="FL5" s="289"/>
      <c r="FM5" s="288"/>
      <c r="FN5" s="289"/>
      <c r="FO5" s="289"/>
      <c r="FP5" s="288"/>
      <c r="FQ5" s="289"/>
      <c r="FR5" s="289"/>
      <c r="FS5" s="288"/>
      <c r="FT5" s="289"/>
      <c r="FU5" s="289"/>
      <c r="FV5" s="288"/>
      <c r="FW5" s="289"/>
      <c r="FX5" s="289"/>
      <c r="FY5" s="288"/>
      <c r="FZ5" s="289"/>
      <c r="GA5" s="289"/>
      <c r="GB5" s="288"/>
      <c r="GC5" s="287"/>
      <c r="GD5" s="287"/>
      <c r="GE5" s="288"/>
      <c r="GF5" s="287"/>
      <c r="GG5" s="287"/>
      <c r="GH5" s="288"/>
      <c r="GI5" s="277"/>
    </row>
    <row r="6" spans="1:201" s="278" customFormat="1" ht="9.9499999999999993" customHeight="1">
      <c r="A6" s="272"/>
      <c r="B6" s="279" t="s">
        <v>113</v>
      </c>
      <c r="C6" s="280"/>
      <c r="D6" s="2913" t="s">
        <v>97</v>
      </c>
      <c r="E6" s="2913"/>
      <c r="F6" s="2913"/>
      <c r="G6" s="2913"/>
      <c r="H6" s="2913"/>
      <c r="I6" s="2913"/>
      <c r="J6" s="2913"/>
      <c r="K6" s="280"/>
      <c r="L6" s="280"/>
      <c r="M6" s="280"/>
      <c r="N6" s="280"/>
      <c r="O6" s="280"/>
      <c r="P6" s="281"/>
      <c r="Q6" s="280"/>
      <c r="R6" s="280"/>
      <c r="S6" s="281"/>
      <c r="T6" s="282"/>
      <c r="U6" s="282"/>
      <c r="V6" s="281"/>
      <c r="W6" s="280"/>
      <c r="X6" s="280"/>
      <c r="Y6" s="281"/>
      <c r="Z6" s="280"/>
      <c r="AA6" s="280"/>
      <c r="AB6" s="281"/>
      <c r="AC6" s="280"/>
      <c r="AD6" s="280"/>
      <c r="AE6" s="281"/>
      <c r="AF6" s="280"/>
      <c r="AG6" s="280"/>
      <c r="AH6" s="281"/>
      <c r="AI6" s="280"/>
      <c r="AJ6" s="280"/>
      <c r="AK6" s="281"/>
      <c r="AL6" s="280"/>
      <c r="AM6" s="280"/>
      <c r="AN6" s="281"/>
      <c r="AO6" s="280"/>
      <c r="AP6" s="280"/>
      <c r="AQ6" s="281"/>
      <c r="AR6" s="280"/>
      <c r="AS6" s="280"/>
      <c r="AT6" s="281"/>
      <c r="AU6" s="280"/>
      <c r="AV6" s="280"/>
      <c r="AW6" s="281"/>
      <c r="AX6" s="280"/>
      <c r="AY6" s="280"/>
      <c r="AZ6" s="281"/>
      <c r="BA6" s="282"/>
      <c r="BB6" s="282"/>
      <c r="BC6" s="281"/>
      <c r="BD6" s="282"/>
      <c r="BE6" s="282"/>
      <c r="BF6" s="281"/>
      <c r="BG6" s="282"/>
      <c r="BH6" s="282"/>
      <c r="BI6" s="281"/>
      <c r="BJ6" s="282"/>
      <c r="BK6" s="282"/>
      <c r="BL6" s="281"/>
      <c r="BM6" s="282"/>
      <c r="BN6" s="282"/>
      <c r="BO6" s="281"/>
      <c r="BP6" s="282"/>
      <c r="BQ6" s="282"/>
      <c r="BR6" s="281"/>
      <c r="BS6" s="282"/>
      <c r="BT6" s="282"/>
      <c r="BU6" s="281"/>
      <c r="BV6" s="280"/>
      <c r="BW6" s="280"/>
      <c r="BX6" s="281"/>
      <c r="BY6" s="282"/>
      <c r="BZ6" s="282"/>
      <c r="CA6" s="281"/>
      <c r="CB6" s="282"/>
      <c r="CC6" s="282"/>
      <c r="CD6" s="281"/>
      <c r="CE6" s="282"/>
      <c r="CF6" s="282"/>
      <c r="CG6" s="281"/>
      <c r="CH6" s="280"/>
      <c r="CI6" s="280"/>
      <c r="CJ6" s="281"/>
      <c r="CK6" s="280"/>
      <c r="CL6" s="280"/>
      <c r="CM6" s="281"/>
      <c r="CN6" s="280"/>
      <c r="CO6" s="280"/>
      <c r="CP6" s="281"/>
      <c r="CQ6" s="282"/>
      <c r="CR6" s="282"/>
      <c r="CS6" s="281"/>
      <c r="CT6" s="280"/>
      <c r="CU6" s="280"/>
      <c r="CV6" s="281"/>
      <c r="CW6" s="280"/>
      <c r="CX6" s="280"/>
      <c r="CY6" s="281"/>
      <c r="CZ6" s="280"/>
      <c r="DA6" s="280"/>
      <c r="DB6" s="281"/>
      <c r="DC6" s="280"/>
      <c r="DD6" s="280"/>
      <c r="DE6" s="281"/>
      <c r="DF6" s="280"/>
      <c r="DG6" s="280"/>
      <c r="DH6" s="281"/>
      <c r="DI6" s="280"/>
      <c r="DJ6" s="280"/>
      <c r="DK6" s="281"/>
      <c r="DL6" s="283" t="s">
        <v>5</v>
      </c>
      <c r="DM6" s="284"/>
      <c r="DN6" s="285"/>
      <c r="DO6" s="284"/>
      <c r="DP6" s="282"/>
      <c r="DQ6" s="281"/>
      <c r="DR6" s="280"/>
      <c r="DS6" s="280"/>
      <c r="DT6" s="281"/>
      <c r="DU6" s="280"/>
      <c r="DV6" s="280"/>
      <c r="DW6" s="281"/>
      <c r="DX6" s="280"/>
      <c r="DY6" s="280"/>
      <c r="DZ6" s="281"/>
      <c r="EA6" s="280"/>
      <c r="EB6" s="280"/>
      <c r="EC6" s="281"/>
      <c r="ED6" s="282"/>
      <c r="EE6" s="282"/>
      <c r="EF6" s="281"/>
      <c r="EG6" s="280"/>
      <c r="EH6" s="280"/>
      <c r="EI6" s="281"/>
      <c r="EJ6" s="282"/>
      <c r="EK6" s="282"/>
      <c r="EL6" s="281"/>
      <c r="EM6" s="280"/>
      <c r="EN6" s="280"/>
      <c r="EO6" s="281"/>
      <c r="EP6" s="280"/>
      <c r="EQ6" s="280"/>
      <c r="ER6" s="281"/>
      <c r="ES6" s="280"/>
      <c r="ET6" s="280"/>
      <c r="EU6" s="281"/>
      <c r="EV6" s="282"/>
      <c r="EW6" s="282"/>
      <c r="EX6" s="281"/>
      <c r="EY6" s="282"/>
      <c r="EZ6" s="282"/>
      <c r="FA6" s="281"/>
      <c r="FB6" s="282"/>
      <c r="FC6" s="282"/>
      <c r="FD6" s="281"/>
      <c r="FE6" s="282"/>
      <c r="FF6" s="282"/>
      <c r="FG6" s="281"/>
      <c r="FH6" s="282"/>
      <c r="FI6" s="282"/>
      <c r="FJ6" s="281"/>
      <c r="FK6" s="282"/>
      <c r="FL6" s="282"/>
      <c r="FM6" s="281"/>
      <c r="FN6" s="282"/>
      <c r="FO6" s="282"/>
      <c r="FP6" s="281"/>
      <c r="FQ6" s="282"/>
      <c r="FR6" s="282"/>
      <c r="FS6" s="281"/>
      <c r="FT6" s="282"/>
      <c r="FU6" s="282"/>
      <c r="FV6" s="281"/>
      <c r="FW6" s="282"/>
      <c r="FX6" s="282"/>
      <c r="FY6" s="281"/>
      <c r="FZ6" s="282"/>
      <c r="GA6" s="282"/>
      <c r="GB6" s="281"/>
      <c r="GC6" s="280"/>
      <c r="GD6" s="280"/>
      <c r="GE6" s="281"/>
      <c r="GF6" s="280"/>
      <c r="GG6" s="280"/>
      <c r="GH6" s="281"/>
      <c r="GI6" s="277"/>
    </row>
    <row r="7" spans="1:201" s="278" customFormat="1" ht="9.9499999999999993" customHeight="1">
      <c r="A7" s="272"/>
      <c r="B7" s="293"/>
      <c r="C7" s="294"/>
      <c r="D7" s="2914"/>
      <c r="E7" s="2914"/>
      <c r="F7" s="2914"/>
      <c r="G7" s="2914"/>
      <c r="H7" s="2914"/>
      <c r="I7" s="2914"/>
      <c r="J7" s="2914"/>
      <c r="K7" s="295"/>
      <c r="L7" s="294"/>
      <c r="M7" s="294"/>
      <c r="N7" s="294"/>
      <c r="O7" s="294"/>
      <c r="P7" s="296"/>
      <c r="Q7" s="294"/>
      <c r="R7" s="294"/>
      <c r="S7" s="296"/>
      <c r="T7" s="297"/>
      <c r="U7" s="297"/>
      <c r="V7" s="296"/>
      <c r="W7" s="294"/>
      <c r="X7" s="294"/>
      <c r="Y7" s="296"/>
      <c r="Z7" s="294"/>
      <c r="AA7" s="294"/>
      <c r="AB7" s="296"/>
      <c r="AC7" s="294"/>
      <c r="AD7" s="294"/>
      <c r="AE7" s="296"/>
      <c r="AF7" s="294"/>
      <c r="AG7" s="294"/>
      <c r="AH7" s="296"/>
      <c r="AI7" s="294"/>
      <c r="AJ7" s="294"/>
      <c r="AK7" s="296"/>
      <c r="AL7" s="294"/>
      <c r="AM7" s="294"/>
      <c r="AN7" s="296"/>
      <c r="AO7" s="294"/>
      <c r="AP7" s="294"/>
      <c r="AQ7" s="296"/>
      <c r="AR7" s="294"/>
      <c r="AS7" s="294"/>
      <c r="AT7" s="296"/>
      <c r="AU7" s="294"/>
      <c r="AV7" s="294"/>
      <c r="AW7" s="296"/>
      <c r="AX7" s="294"/>
      <c r="AY7" s="294"/>
      <c r="AZ7" s="296"/>
      <c r="BA7" s="297"/>
      <c r="BB7" s="297"/>
      <c r="BC7" s="296"/>
      <c r="BD7" s="297"/>
      <c r="BE7" s="297"/>
      <c r="BF7" s="296"/>
      <c r="BG7" s="297"/>
      <c r="BH7" s="297"/>
      <c r="BI7" s="296"/>
      <c r="BJ7" s="297"/>
      <c r="BK7" s="297"/>
      <c r="BL7" s="296"/>
      <c r="BM7" s="297"/>
      <c r="BN7" s="297"/>
      <c r="BO7" s="296"/>
      <c r="BP7" s="297"/>
      <c r="BQ7" s="297"/>
      <c r="BR7" s="296"/>
      <c r="BS7" s="297"/>
      <c r="BT7" s="297"/>
      <c r="BU7" s="296"/>
      <c r="BV7" s="294"/>
      <c r="BW7" s="294"/>
      <c r="BX7" s="296"/>
      <c r="BY7" s="297"/>
      <c r="BZ7" s="297"/>
      <c r="CA7" s="296"/>
      <c r="CB7" s="297"/>
      <c r="CC7" s="297"/>
      <c r="CD7" s="296"/>
      <c r="CE7" s="297"/>
      <c r="CF7" s="297"/>
      <c r="CG7" s="296"/>
      <c r="CH7" s="294"/>
      <c r="CI7" s="294"/>
      <c r="CJ7" s="296"/>
      <c r="CK7" s="294"/>
      <c r="CL7" s="294"/>
      <c r="CM7" s="296"/>
      <c r="CN7" s="294"/>
      <c r="CO7" s="294"/>
      <c r="CP7" s="296"/>
      <c r="CQ7" s="297"/>
      <c r="CR7" s="297"/>
      <c r="CS7" s="296"/>
      <c r="CT7" s="294"/>
      <c r="CU7" s="294"/>
      <c r="CV7" s="296"/>
      <c r="CW7" s="294"/>
      <c r="CX7" s="294"/>
      <c r="CY7" s="296"/>
      <c r="CZ7" s="294"/>
      <c r="DA7" s="294"/>
      <c r="DB7" s="296"/>
      <c r="DC7" s="294"/>
      <c r="DD7" s="294"/>
      <c r="DE7" s="296"/>
      <c r="DF7" s="294"/>
      <c r="DG7" s="294"/>
      <c r="DH7" s="296"/>
      <c r="DI7" s="294"/>
      <c r="DJ7" s="294"/>
      <c r="DK7" s="296"/>
      <c r="DL7" s="298" t="s">
        <v>6</v>
      </c>
      <c r="DM7" s="299"/>
      <c r="DN7" s="300"/>
      <c r="DO7" s="299"/>
      <c r="DP7" s="297"/>
      <c r="DQ7" s="296"/>
      <c r="DR7" s="294"/>
      <c r="DS7" s="294"/>
      <c r="DT7" s="296"/>
      <c r="DU7" s="294"/>
      <c r="DV7" s="294"/>
      <c r="DW7" s="296"/>
      <c r="DX7" s="294"/>
      <c r="DY7" s="294"/>
      <c r="DZ7" s="296"/>
      <c r="EA7" s="294"/>
      <c r="EB7" s="294"/>
      <c r="EC7" s="296"/>
      <c r="ED7" s="297"/>
      <c r="EE7" s="297"/>
      <c r="EF7" s="296"/>
      <c r="EG7" s="294"/>
      <c r="EH7" s="294"/>
      <c r="EI7" s="296"/>
      <c r="EJ7" s="297"/>
      <c r="EK7" s="297"/>
      <c r="EL7" s="296"/>
      <c r="EM7" s="294"/>
      <c r="EN7" s="294"/>
      <c r="EO7" s="296"/>
      <c r="EP7" s="294"/>
      <c r="EQ7" s="294"/>
      <c r="ER7" s="296"/>
      <c r="ES7" s="294"/>
      <c r="ET7" s="294"/>
      <c r="EU7" s="296"/>
      <c r="EV7" s="297"/>
      <c r="EW7" s="297"/>
      <c r="EX7" s="296"/>
      <c r="EY7" s="297"/>
      <c r="EZ7" s="297"/>
      <c r="FA7" s="296"/>
      <c r="FB7" s="297"/>
      <c r="FC7" s="297"/>
      <c r="FD7" s="296"/>
      <c r="FE7" s="297"/>
      <c r="FF7" s="297"/>
      <c r="FG7" s="296"/>
      <c r="FH7" s="297"/>
      <c r="FI7" s="297"/>
      <c r="FJ7" s="296"/>
      <c r="FK7" s="297"/>
      <c r="FL7" s="297"/>
      <c r="FM7" s="296"/>
      <c r="FN7" s="297"/>
      <c r="FO7" s="297"/>
      <c r="FP7" s="296"/>
      <c r="FQ7" s="297"/>
      <c r="FR7" s="297"/>
      <c r="FS7" s="296"/>
      <c r="FT7" s="297"/>
      <c r="FU7" s="297"/>
      <c r="FV7" s="296"/>
      <c r="FW7" s="297"/>
      <c r="FX7" s="297"/>
      <c r="FY7" s="296"/>
      <c r="FZ7" s="297"/>
      <c r="GA7" s="297"/>
      <c r="GB7" s="296"/>
      <c r="GC7" s="294"/>
      <c r="GD7" s="294"/>
      <c r="GE7" s="296"/>
      <c r="GF7" s="294"/>
      <c r="GG7" s="294"/>
      <c r="GH7" s="296"/>
      <c r="GI7" s="277"/>
    </row>
    <row r="8" spans="1:201" s="278" customFormat="1" ht="37.5" customHeight="1">
      <c r="A8" s="272"/>
      <c r="B8" s="413"/>
      <c r="C8" s="414"/>
      <c r="D8" s="414"/>
      <c r="E8" s="415"/>
      <c r="F8" s="416" t="s">
        <v>44</v>
      </c>
      <c r="G8" s="244" t="s">
        <v>13</v>
      </c>
      <c r="H8" s="245" t="s">
        <v>12</v>
      </c>
      <c r="I8" s="246" t="s">
        <v>10</v>
      </c>
      <c r="J8" s="247" t="s">
        <v>9</v>
      </c>
      <c r="K8" s="248" t="s">
        <v>11</v>
      </c>
      <c r="L8" s="414"/>
      <c r="M8" s="417"/>
      <c r="N8" s="417" t="s">
        <v>46</v>
      </c>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9"/>
      <c r="AO8" s="419"/>
      <c r="AP8" s="419"/>
      <c r="AQ8" s="416" t="s">
        <v>44</v>
      </c>
      <c r="AR8" s="244" t="s">
        <v>13</v>
      </c>
      <c r="AS8" s="245" t="s">
        <v>12</v>
      </c>
      <c r="AT8" s="246" t="s">
        <v>10</v>
      </c>
      <c r="AU8" s="247" t="s">
        <v>9</v>
      </c>
      <c r="AV8" s="248" t="s">
        <v>11</v>
      </c>
      <c r="AW8" s="419"/>
      <c r="AX8" s="419"/>
      <c r="AY8" s="420" t="s">
        <v>46</v>
      </c>
      <c r="AZ8" s="421"/>
      <c r="BA8" s="421"/>
      <c r="BB8" s="421"/>
      <c r="BC8" s="421"/>
      <c r="BD8" s="421"/>
      <c r="BE8" s="421"/>
      <c r="BF8" s="421"/>
      <c r="BG8" s="421"/>
      <c r="BH8" s="421"/>
      <c r="BI8" s="421"/>
      <c r="BJ8" s="421"/>
      <c r="BK8" s="421"/>
      <c r="BL8" s="421"/>
      <c r="BM8" s="421"/>
      <c r="BN8" s="421"/>
      <c r="BO8" s="421"/>
      <c r="BP8" s="421"/>
      <c r="BQ8" s="421"/>
      <c r="BR8" s="421"/>
      <c r="BS8" s="421"/>
      <c r="BT8" s="419"/>
      <c r="BU8" s="419"/>
      <c r="BV8" s="419"/>
      <c r="BW8" s="419"/>
      <c r="BX8" s="416" t="s">
        <v>44</v>
      </c>
      <c r="BY8" s="244" t="s">
        <v>13</v>
      </c>
      <c r="BZ8" s="245" t="s">
        <v>12</v>
      </c>
      <c r="CA8" s="246" t="s">
        <v>10</v>
      </c>
      <c r="CB8" s="247" t="s">
        <v>9</v>
      </c>
      <c r="CC8" s="248" t="s">
        <v>11</v>
      </c>
      <c r="CD8" s="419"/>
      <c r="CE8" s="417" t="s">
        <v>46</v>
      </c>
      <c r="CF8" s="417"/>
      <c r="CG8" s="418"/>
      <c r="CH8" s="418"/>
      <c r="CI8" s="418"/>
      <c r="CJ8" s="418"/>
      <c r="CK8" s="418"/>
      <c r="CL8" s="418"/>
      <c r="CM8" s="418"/>
      <c r="CN8" s="418"/>
      <c r="CO8" s="418"/>
      <c r="CP8" s="418"/>
      <c r="CQ8" s="418"/>
      <c r="CR8" s="418"/>
      <c r="CS8" s="418"/>
      <c r="CT8" s="418"/>
      <c r="CU8" s="418"/>
      <c r="CV8" s="418"/>
      <c r="CW8" s="418"/>
      <c r="CX8" s="418"/>
      <c r="CY8" s="418"/>
      <c r="CZ8" s="419"/>
      <c r="DA8" s="419"/>
      <c r="DB8" s="419"/>
      <c r="DC8" s="416" t="s">
        <v>44</v>
      </c>
      <c r="DD8" s="244" t="s">
        <v>13</v>
      </c>
      <c r="DE8" s="245" t="s">
        <v>12</v>
      </c>
      <c r="DF8" s="246" t="s">
        <v>10</v>
      </c>
      <c r="DG8" s="247" t="s">
        <v>9</v>
      </c>
      <c r="DH8" s="248" t="s">
        <v>11</v>
      </c>
      <c r="DI8" s="419"/>
      <c r="DJ8" s="420" t="s">
        <v>46</v>
      </c>
      <c r="DK8" s="421"/>
      <c r="DL8" s="421"/>
      <c r="DM8" s="421"/>
      <c r="DN8" s="421"/>
      <c r="DO8" s="421"/>
      <c r="DP8" s="421"/>
      <c r="DQ8" s="421"/>
      <c r="DR8" s="421"/>
      <c r="DS8" s="421"/>
      <c r="DT8" s="421"/>
      <c r="DU8" s="421"/>
      <c r="DV8" s="421"/>
      <c r="DW8" s="421"/>
      <c r="DX8" s="421"/>
      <c r="DY8" s="421"/>
      <c r="DZ8" s="421"/>
      <c r="EA8" s="421"/>
      <c r="EB8" s="421"/>
      <c r="EC8" s="421"/>
      <c r="ED8" s="421"/>
      <c r="EE8" s="421"/>
      <c r="EF8" s="421"/>
      <c r="EG8" s="421"/>
      <c r="EH8" s="421"/>
      <c r="EI8" s="421"/>
      <c r="EJ8" s="421"/>
      <c r="EK8" s="421"/>
      <c r="EL8" s="421"/>
      <c r="EM8" s="421"/>
      <c r="EN8" s="421"/>
      <c r="EO8" s="419"/>
      <c r="EP8" s="419"/>
      <c r="EQ8" s="419"/>
      <c r="ER8" s="416" t="s">
        <v>44</v>
      </c>
      <c r="ES8" s="244" t="s">
        <v>13</v>
      </c>
      <c r="ET8" s="245" t="s">
        <v>12</v>
      </c>
      <c r="EU8" s="246" t="s">
        <v>10</v>
      </c>
      <c r="EV8" s="247" t="s">
        <v>9</v>
      </c>
      <c r="EW8" s="248" t="s">
        <v>11</v>
      </c>
      <c r="EX8" s="419"/>
      <c r="EY8" s="419"/>
      <c r="EZ8" s="417" t="s">
        <v>46</v>
      </c>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9"/>
      <c r="FZ8" s="419"/>
      <c r="GA8" s="419"/>
      <c r="GB8" s="416" t="s">
        <v>44</v>
      </c>
      <c r="GC8" s="244" t="s">
        <v>13</v>
      </c>
      <c r="GD8" s="245" t="s">
        <v>12</v>
      </c>
      <c r="GE8" s="246" t="s">
        <v>10</v>
      </c>
      <c r="GF8" s="247" t="s">
        <v>9</v>
      </c>
      <c r="GG8" s="248" t="s">
        <v>11</v>
      </c>
      <c r="GH8" s="419"/>
      <c r="GI8" s="277"/>
    </row>
    <row r="9" spans="1:201" ht="15" customHeight="1" thickBot="1">
      <c r="B9" s="272"/>
      <c r="C9" s="272"/>
      <c r="D9" s="272"/>
      <c r="E9" s="272"/>
      <c r="F9" s="272"/>
      <c r="G9" s="272"/>
      <c r="H9" s="272"/>
      <c r="I9" s="272"/>
      <c r="J9" s="272"/>
      <c r="K9" s="272"/>
      <c r="N9" s="422"/>
      <c r="O9" s="423"/>
      <c r="P9" s="424"/>
      <c r="Q9" s="425"/>
      <c r="R9" s="425"/>
      <c r="S9" s="426"/>
      <c r="T9" s="427"/>
      <c r="U9" s="427"/>
      <c r="V9" s="426"/>
      <c r="W9" s="425"/>
      <c r="X9" s="425"/>
      <c r="Y9" s="426"/>
      <c r="Z9" s="425"/>
      <c r="AA9" s="425"/>
      <c r="AB9" s="426"/>
      <c r="AC9" s="425"/>
      <c r="AD9" s="425"/>
      <c r="AE9" s="426"/>
      <c r="AF9" s="425"/>
      <c r="AG9" s="425"/>
      <c r="AH9" s="426"/>
      <c r="AI9" s="425"/>
      <c r="AJ9" s="425"/>
      <c r="AK9" s="426"/>
      <c r="AL9" s="425"/>
      <c r="AM9" s="425"/>
      <c r="AN9" s="426"/>
      <c r="AO9" s="425"/>
      <c r="AP9" s="428"/>
      <c r="AQ9" s="429"/>
      <c r="AR9" s="430"/>
      <c r="AS9" s="425"/>
      <c r="AT9" s="426"/>
      <c r="AU9" s="425"/>
      <c r="AV9" s="425"/>
      <c r="AW9" s="426"/>
      <c r="AX9" s="427"/>
      <c r="AY9" s="427"/>
      <c r="AZ9" s="426"/>
      <c r="BA9" s="425"/>
      <c r="BB9" s="425"/>
      <c r="BC9" s="426"/>
      <c r="BD9" s="425"/>
      <c r="BE9" s="425"/>
      <c r="BF9" s="426"/>
      <c r="BG9" s="425"/>
      <c r="BH9" s="425"/>
      <c r="BI9" s="426"/>
      <c r="BJ9" s="425"/>
      <c r="BK9" s="425"/>
      <c r="BL9" s="426"/>
      <c r="BM9" s="425"/>
      <c r="BN9" s="425"/>
      <c r="BO9" s="426"/>
      <c r="BP9" s="425"/>
      <c r="BQ9" s="425"/>
      <c r="BR9" s="426"/>
      <c r="BS9" s="425"/>
      <c r="BT9" s="428"/>
      <c r="BU9" s="429"/>
      <c r="BV9" s="430"/>
      <c r="BW9" s="425"/>
      <c r="BX9" s="426"/>
      <c r="BY9" s="425"/>
      <c r="BZ9" s="425"/>
      <c r="CA9" s="426"/>
      <c r="CB9" s="427"/>
      <c r="CC9" s="427"/>
      <c r="CD9" s="426"/>
      <c r="CE9" s="425"/>
      <c r="CF9" s="425"/>
      <c r="CG9" s="426"/>
      <c r="CH9" s="425"/>
      <c r="CI9" s="425"/>
      <c r="CJ9" s="426"/>
      <c r="CK9" s="425"/>
      <c r="CL9" s="425"/>
      <c r="CM9" s="426"/>
      <c r="CN9" s="425"/>
      <c r="CO9" s="425"/>
      <c r="CP9" s="426"/>
      <c r="CQ9" s="425"/>
      <c r="CR9" s="425"/>
      <c r="CS9" s="426"/>
      <c r="CT9" s="425"/>
      <c r="CU9" s="425"/>
      <c r="CV9" s="426"/>
      <c r="CW9" s="425"/>
      <c r="CX9" s="428"/>
      <c r="CY9" s="429"/>
      <c r="CZ9" s="430"/>
      <c r="DA9" s="425"/>
      <c r="DB9" s="426"/>
      <c r="DC9" s="425"/>
      <c r="DD9" s="425"/>
      <c r="DE9" s="426"/>
      <c r="DF9" s="427"/>
      <c r="DG9" s="427"/>
      <c r="DH9" s="426"/>
      <c r="DI9" s="425"/>
      <c r="DJ9" s="425"/>
      <c r="DK9" s="426"/>
      <c r="DL9" s="425"/>
      <c r="DM9" s="425"/>
      <c r="DN9" s="426"/>
      <c r="DO9" s="425"/>
      <c r="DP9" s="425"/>
      <c r="DQ9" s="426"/>
      <c r="DR9" s="425"/>
      <c r="DS9" s="425"/>
      <c r="DT9" s="426"/>
      <c r="DU9" s="425"/>
      <c r="DV9" s="425"/>
      <c r="DW9" s="426"/>
      <c r="DX9" s="425"/>
      <c r="DY9" s="425"/>
      <c r="DZ9" s="426"/>
      <c r="EA9" s="425"/>
      <c r="EB9" s="428"/>
      <c r="EC9" s="429"/>
      <c r="ED9" s="430"/>
      <c r="EE9" s="425"/>
      <c r="EF9" s="426"/>
      <c r="EG9" s="425"/>
      <c r="EH9" s="425"/>
      <c r="EI9" s="426"/>
      <c r="EJ9" s="427"/>
      <c r="EK9" s="427"/>
      <c r="EL9" s="426"/>
      <c r="EM9" s="425"/>
      <c r="EN9" s="425"/>
      <c r="EO9" s="426"/>
      <c r="EP9" s="425"/>
      <c r="EQ9" s="425"/>
      <c r="ER9" s="426"/>
      <c r="ES9" s="425"/>
      <c r="ET9" s="425"/>
      <c r="EU9" s="426"/>
      <c r="EV9" s="425"/>
      <c r="EW9" s="425"/>
      <c r="EX9" s="426"/>
      <c r="EY9" s="425"/>
      <c r="EZ9" s="425"/>
      <c r="FA9" s="426"/>
      <c r="FB9" s="425"/>
      <c r="FC9" s="425"/>
      <c r="FD9" s="426"/>
      <c r="FE9" s="425"/>
      <c r="FF9" s="428"/>
      <c r="FG9" s="429"/>
      <c r="FH9" s="430"/>
      <c r="FI9" s="425"/>
      <c r="FJ9" s="426"/>
      <c r="FK9" s="425"/>
      <c r="FL9" s="425"/>
      <c r="FM9" s="426"/>
      <c r="FN9" s="427"/>
      <c r="FO9" s="427"/>
      <c r="FP9" s="426"/>
      <c r="FQ9" s="425"/>
      <c r="FR9" s="425"/>
      <c r="FS9" s="426"/>
      <c r="FT9" s="425"/>
      <c r="FU9" s="425"/>
      <c r="FV9" s="426"/>
      <c r="FW9" s="425"/>
      <c r="FX9" s="425"/>
      <c r="FY9" s="426"/>
      <c r="FZ9" s="425"/>
      <c r="GA9" s="425"/>
      <c r="GB9" s="426"/>
      <c r="GC9" s="425"/>
      <c r="GD9" s="425"/>
      <c r="GE9" s="426"/>
      <c r="GF9" s="425"/>
      <c r="GG9" s="425"/>
      <c r="GH9" s="426"/>
    </row>
    <row r="10" spans="1:201" s="431" customFormat="1" ht="93" customHeight="1" thickTop="1">
      <c r="A10" s="272"/>
      <c r="B10" s="2977" t="s">
        <v>28</v>
      </c>
      <c r="C10" s="2978"/>
      <c r="D10" s="2979" t="s">
        <v>180</v>
      </c>
      <c r="E10" s="2979"/>
      <c r="F10" s="2979"/>
      <c r="G10" s="2979"/>
      <c r="H10" s="2979"/>
      <c r="I10" s="2979"/>
      <c r="J10" s="2979"/>
      <c r="K10" s="2979"/>
      <c r="L10" s="2979"/>
      <c r="M10" s="2980"/>
      <c r="N10" s="2981" t="s">
        <v>102</v>
      </c>
      <c r="O10" s="2982"/>
      <c r="P10" s="2983"/>
      <c r="Q10" s="3052" t="s">
        <v>181</v>
      </c>
      <c r="R10" s="3053"/>
      <c r="S10" s="3054"/>
      <c r="T10" s="3052" t="s">
        <v>182</v>
      </c>
      <c r="U10" s="3053"/>
      <c r="V10" s="3054"/>
      <c r="W10" s="3052" t="s">
        <v>183</v>
      </c>
      <c r="X10" s="3053"/>
      <c r="Y10" s="3054"/>
      <c r="Z10" s="3052" t="s">
        <v>184</v>
      </c>
      <c r="AA10" s="3053"/>
      <c r="AB10" s="3054"/>
      <c r="AC10" s="3052" t="s">
        <v>185</v>
      </c>
      <c r="AD10" s="3053"/>
      <c r="AE10" s="3054"/>
      <c r="AF10" s="3052" t="s">
        <v>186</v>
      </c>
      <c r="AG10" s="3053"/>
      <c r="AH10" s="3054"/>
      <c r="AI10" s="3052" t="s">
        <v>187</v>
      </c>
      <c r="AJ10" s="3053"/>
      <c r="AK10" s="3054"/>
      <c r="AL10" s="3052" t="s">
        <v>188</v>
      </c>
      <c r="AM10" s="3053"/>
      <c r="AN10" s="3054"/>
      <c r="AO10" s="3052" t="s">
        <v>189</v>
      </c>
      <c r="AP10" s="3053"/>
      <c r="AQ10" s="3054"/>
      <c r="AR10" s="3052" t="s">
        <v>190</v>
      </c>
      <c r="AS10" s="3053"/>
      <c r="AT10" s="3054"/>
      <c r="AU10" s="3052" t="s">
        <v>191</v>
      </c>
      <c r="AV10" s="3053"/>
      <c r="AW10" s="3054"/>
      <c r="AX10" s="3052" t="s">
        <v>192</v>
      </c>
      <c r="AY10" s="3053"/>
      <c r="AZ10" s="3054"/>
      <c r="BA10" s="3052" t="s">
        <v>193</v>
      </c>
      <c r="BB10" s="3053"/>
      <c r="BC10" s="3054"/>
      <c r="BD10" s="3052" t="s">
        <v>194</v>
      </c>
      <c r="BE10" s="3053"/>
      <c r="BF10" s="3054"/>
      <c r="BG10" s="3052" t="s">
        <v>195</v>
      </c>
      <c r="BH10" s="3053"/>
      <c r="BI10" s="3054"/>
      <c r="BJ10" s="3052" t="s">
        <v>196</v>
      </c>
      <c r="BK10" s="3053"/>
      <c r="BL10" s="3054"/>
      <c r="BM10" s="3052" t="s">
        <v>197</v>
      </c>
      <c r="BN10" s="3053"/>
      <c r="BO10" s="3054"/>
      <c r="BP10" s="3052" t="s">
        <v>198</v>
      </c>
      <c r="BQ10" s="3053"/>
      <c r="BR10" s="3054"/>
      <c r="BS10" s="3052" t="s">
        <v>199</v>
      </c>
      <c r="BT10" s="3053"/>
      <c r="BU10" s="3054"/>
      <c r="BV10" s="3052" t="s">
        <v>200</v>
      </c>
      <c r="BW10" s="3053"/>
      <c r="BX10" s="3054"/>
      <c r="BY10" s="3052" t="s">
        <v>201</v>
      </c>
      <c r="BZ10" s="3053"/>
      <c r="CA10" s="3054"/>
      <c r="CB10" s="3052" t="s">
        <v>202</v>
      </c>
      <c r="CC10" s="3053"/>
      <c r="CD10" s="3054"/>
      <c r="CE10" s="3052" t="s">
        <v>203</v>
      </c>
      <c r="CF10" s="3053"/>
      <c r="CG10" s="3054"/>
      <c r="CH10" s="3052" t="s">
        <v>204</v>
      </c>
      <c r="CI10" s="3053"/>
      <c r="CJ10" s="3054"/>
      <c r="CK10" s="3052" t="s">
        <v>205</v>
      </c>
      <c r="CL10" s="3053"/>
      <c r="CM10" s="3054"/>
      <c r="CN10" s="3052" t="s">
        <v>206</v>
      </c>
      <c r="CO10" s="3053"/>
      <c r="CP10" s="3054"/>
      <c r="CQ10" s="3052" t="s">
        <v>207</v>
      </c>
      <c r="CR10" s="3053"/>
      <c r="CS10" s="3054"/>
      <c r="CT10" s="3052" t="s">
        <v>208</v>
      </c>
      <c r="CU10" s="3053"/>
      <c r="CV10" s="3054"/>
      <c r="CW10" s="3052" t="s">
        <v>209</v>
      </c>
      <c r="CX10" s="3053"/>
      <c r="CY10" s="3054"/>
      <c r="CZ10" s="3052" t="s">
        <v>210</v>
      </c>
      <c r="DA10" s="3053"/>
      <c r="DB10" s="3054"/>
      <c r="DC10" s="3052" t="s">
        <v>211</v>
      </c>
      <c r="DD10" s="3053"/>
      <c r="DE10" s="3054"/>
      <c r="DF10" s="3052" t="s">
        <v>212</v>
      </c>
      <c r="DG10" s="3053"/>
      <c r="DH10" s="3054"/>
      <c r="DI10" s="3052" t="s">
        <v>213</v>
      </c>
      <c r="DJ10" s="3053"/>
      <c r="DK10" s="3054"/>
      <c r="DL10" s="3052" t="s">
        <v>214</v>
      </c>
      <c r="DM10" s="3053"/>
      <c r="DN10" s="3054"/>
      <c r="DO10" s="3052" t="s">
        <v>215</v>
      </c>
      <c r="DP10" s="3053"/>
      <c r="DQ10" s="3054"/>
      <c r="DR10" s="3052" t="s">
        <v>216</v>
      </c>
      <c r="DS10" s="3053"/>
      <c r="DT10" s="3054"/>
      <c r="DU10" s="3052" t="s">
        <v>217</v>
      </c>
      <c r="DV10" s="3053"/>
      <c r="DW10" s="3054"/>
      <c r="DX10" s="3052" t="s">
        <v>218</v>
      </c>
      <c r="DY10" s="3053"/>
      <c r="DZ10" s="3054"/>
      <c r="EA10" s="3052" t="s">
        <v>219</v>
      </c>
      <c r="EB10" s="3053"/>
      <c r="EC10" s="3054"/>
      <c r="ED10" s="3052" t="s">
        <v>220</v>
      </c>
      <c r="EE10" s="3053"/>
      <c r="EF10" s="3054"/>
      <c r="EG10" s="3052" t="s">
        <v>221</v>
      </c>
      <c r="EH10" s="3053"/>
      <c r="EI10" s="3054"/>
      <c r="EJ10" s="3052" t="s">
        <v>222</v>
      </c>
      <c r="EK10" s="3053"/>
      <c r="EL10" s="3054"/>
      <c r="EM10" s="3052" t="s">
        <v>223</v>
      </c>
      <c r="EN10" s="3053"/>
      <c r="EO10" s="3054"/>
      <c r="EP10" s="3052" t="s">
        <v>224</v>
      </c>
      <c r="EQ10" s="3053"/>
      <c r="ER10" s="3054"/>
      <c r="ES10" s="3052" t="s">
        <v>225</v>
      </c>
      <c r="ET10" s="3053"/>
      <c r="EU10" s="3054"/>
      <c r="EV10" s="3052" t="s">
        <v>226</v>
      </c>
      <c r="EW10" s="3053"/>
      <c r="EX10" s="3054"/>
      <c r="EY10" s="3052" t="s">
        <v>227</v>
      </c>
      <c r="EZ10" s="3053"/>
      <c r="FA10" s="3054"/>
      <c r="FB10" s="3052" t="s">
        <v>228</v>
      </c>
      <c r="FC10" s="3053"/>
      <c r="FD10" s="3054"/>
      <c r="FE10" s="3052" t="s">
        <v>229</v>
      </c>
      <c r="FF10" s="3053"/>
      <c r="FG10" s="3054"/>
      <c r="FH10" s="3052" t="s">
        <v>230</v>
      </c>
      <c r="FI10" s="3053"/>
      <c r="FJ10" s="3054"/>
      <c r="FK10" s="3052" t="s">
        <v>231</v>
      </c>
      <c r="FL10" s="3053"/>
      <c r="FM10" s="3054"/>
      <c r="FN10" s="3052" t="s">
        <v>232</v>
      </c>
      <c r="FO10" s="3053"/>
      <c r="FP10" s="3054"/>
      <c r="FQ10" s="3052" t="s">
        <v>233</v>
      </c>
      <c r="FR10" s="3053"/>
      <c r="FS10" s="3054"/>
      <c r="FT10" s="3052" t="s">
        <v>234</v>
      </c>
      <c r="FU10" s="3053"/>
      <c r="FV10" s="3054"/>
      <c r="FW10" s="3052" t="s">
        <v>235</v>
      </c>
      <c r="FX10" s="3053"/>
      <c r="FY10" s="3054"/>
      <c r="FZ10" s="3052" t="s">
        <v>236</v>
      </c>
      <c r="GA10" s="3053"/>
      <c r="GB10" s="3054"/>
      <c r="GC10" s="3052" t="s">
        <v>237</v>
      </c>
      <c r="GD10" s="3053"/>
      <c r="GE10" s="3054"/>
      <c r="GF10" s="3052" t="s">
        <v>238</v>
      </c>
      <c r="GG10" s="3053"/>
      <c r="GH10" s="3054"/>
      <c r="GJ10" s="432" t="s">
        <v>159</v>
      </c>
    </row>
    <row r="11" spans="1:201" ht="30" customHeight="1" thickBot="1">
      <c r="B11" s="433"/>
      <c r="C11" s="434" t="s">
        <v>14</v>
      </c>
      <c r="D11" s="3000">
        <v>43102</v>
      </c>
      <c r="E11" s="3000"/>
      <c r="F11" s="3000"/>
      <c r="G11" s="3000"/>
      <c r="H11" s="3000"/>
      <c r="I11" s="3000"/>
      <c r="J11" s="3000"/>
      <c r="K11" s="3000"/>
      <c r="L11" s="3000"/>
      <c r="M11" s="3001"/>
      <c r="N11" s="259" t="s">
        <v>16</v>
      </c>
      <c r="O11" s="435"/>
      <c r="P11" s="436"/>
      <c r="Q11" s="259">
        <v>101</v>
      </c>
      <c r="R11" s="435"/>
      <c r="S11" s="437"/>
      <c r="T11" s="259">
        <v>102</v>
      </c>
      <c r="U11" s="435"/>
      <c r="V11" s="437"/>
      <c r="W11" s="259">
        <v>103</v>
      </c>
      <c r="X11" s="435"/>
      <c r="Y11" s="437"/>
      <c r="Z11" s="259">
        <v>104</v>
      </c>
      <c r="AA11" s="435"/>
      <c r="AB11" s="437"/>
      <c r="AC11" s="259">
        <v>105</v>
      </c>
      <c r="AD11" s="435"/>
      <c r="AE11" s="437"/>
      <c r="AF11" s="259">
        <v>200</v>
      </c>
      <c r="AG11" s="435"/>
      <c r="AH11" s="437"/>
      <c r="AI11" s="259">
        <v>201</v>
      </c>
      <c r="AJ11" s="435"/>
      <c r="AK11" s="437"/>
      <c r="AL11" s="259">
        <v>202</v>
      </c>
      <c r="AM11" s="435"/>
      <c r="AN11" s="437"/>
      <c r="AO11" s="259">
        <v>203</v>
      </c>
      <c r="AP11" s="435"/>
      <c r="AQ11" s="437"/>
      <c r="AR11" s="259">
        <v>300</v>
      </c>
      <c r="AS11" s="435"/>
      <c r="AT11" s="437"/>
      <c r="AU11" s="259">
        <v>301</v>
      </c>
      <c r="AV11" s="435"/>
      <c r="AW11" s="437"/>
      <c r="AX11" s="259">
        <v>302</v>
      </c>
      <c r="AY11" s="435"/>
      <c r="AZ11" s="437"/>
      <c r="BA11" s="259">
        <v>303</v>
      </c>
      <c r="BB11" s="435"/>
      <c r="BC11" s="437"/>
      <c r="BD11" s="259">
        <v>400</v>
      </c>
      <c r="BE11" s="435"/>
      <c r="BF11" s="437"/>
      <c r="BG11" s="259">
        <v>401</v>
      </c>
      <c r="BH11" s="435"/>
      <c r="BI11" s="437"/>
      <c r="BJ11" s="259">
        <v>402</v>
      </c>
      <c r="BK11" s="435"/>
      <c r="BL11" s="437"/>
      <c r="BM11" s="259">
        <v>403</v>
      </c>
      <c r="BN11" s="435"/>
      <c r="BO11" s="437"/>
      <c r="BP11" s="438">
        <v>404</v>
      </c>
      <c r="BQ11" s="435"/>
      <c r="BR11" s="439"/>
      <c r="BS11" s="438">
        <v>405</v>
      </c>
      <c r="BT11" s="435"/>
      <c r="BU11" s="439"/>
      <c r="BV11" s="435">
        <v>406</v>
      </c>
      <c r="BW11" s="435"/>
      <c r="BX11" s="437"/>
      <c r="BY11" s="259">
        <v>500</v>
      </c>
      <c r="BZ11" s="435"/>
      <c r="CA11" s="437"/>
      <c r="CB11" s="259">
        <v>501</v>
      </c>
      <c r="CC11" s="435"/>
      <c r="CD11" s="437"/>
      <c r="CE11" s="259">
        <v>502</v>
      </c>
      <c r="CF11" s="435"/>
      <c r="CG11" s="437"/>
      <c r="CH11" s="259">
        <v>503</v>
      </c>
      <c r="CI11" s="435"/>
      <c r="CJ11" s="437"/>
      <c r="CK11" s="259">
        <v>600</v>
      </c>
      <c r="CL11" s="435"/>
      <c r="CM11" s="437"/>
      <c r="CN11" s="259">
        <v>701</v>
      </c>
      <c r="CO11" s="435"/>
      <c r="CP11" s="437"/>
      <c r="CQ11" s="259">
        <v>701</v>
      </c>
      <c r="CR11" s="435"/>
      <c r="CS11" s="437"/>
      <c r="CT11" s="259">
        <v>701</v>
      </c>
      <c r="CU11" s="435"/>
      <c r="CV11" s="437"/>
      <c r="CW11" s="259">
        <v>702</v>
      </c>
      <c r="CX11" s="435"/>
      <c r="CY11" s="437"/>
      <c r="CZ11" s="259">
        <v>703</v>
      </c>
      <c r="DA11" s="435"/>
      <c r="DB11" s="437"/>
      <c r="DC11" s="259">
        <v>704</v>
      </c>
      <c r="DD11" s="435"/>
      <c r="DE11" s="437"/>
      <c r="DF11" s="259">
        <v>705</v>
      </c>
      <c r="DG11" s="435"/>
      <c r="DH11" s="437"/>
      <c r="DI11" s="259">
        <v>706</v>
      </c>
      <c r="DJ11" s="435"/>
      <c r="DK11" s="437"/>
      <c r="DL11" s="259">
        <v>707</v>
      </c>
      <c r="DM11" s="435"/>
      <c r="DN11" s="437"/>
      <c r="DO11" s="259">
        <v>800</v>
      </c>
      <c r="DP11" s="435"/>
      <c r="DQ11" s="437"/>
      <c r="DR11" s="259">
        <v>801</v>
      </c>
      <c r="DS11" s="435"/>
      <c r="DT11" s="437"/>
      <c r="DU11" s="259">
        <v>802</v>
      </c>
      <c r="DV11" s="435"/>
      <c r="DW11" s="437"/>
      <c r="DX11" s="259">
        <v>803</v>
      </c>
      <c r="DY11" s="435"/>
      <c r="DZ11" s="437"/>
      <c r="EA11" s="259">
        <v>804</v>
      </c>
      <c r="EB11" s="435"/>
      <c r="EC11" s="437"/>
      <c r="ED11" s="259">
        <v>900</v>
      </c>
      <c r="EE11" s="435"/>
      <c r="EF11" s="437"/>
      <c r="EG11" s="259">
        <v>901</v>
      </c>
      <c r="EH11" s="435"/>
      <c r="EI11" s="437"/>
      <c r="EJ11" s="259">
        <v>902</v>
      </c>
      <c r="EK11" s="435"/>
      <c r="EL11" s="437"/>
      <c r="EM11" s="259">
        <v>903</v>
      </c>
      <c r="EN11" s="435"/>
      <c r="EO11" s="437"/>
      <c r="EP11" s="259">
        <v>904</v>
      </c>
      <c r="EQ11" s="435"/>
      <c r="ER11" s="437"/>
      <c r="ES11" s="259">
        <v>905</v>
      </c>
      <c r="ET11" s="435"/>
      <c r="EU11" s="437"/>
      <c r="EV11" s="259">
        <v>906</v>
      </c>
      <c r="EW11" s="435"/>
      <c r="EX11" s="437"/>
      <c r="EY11" s="259">
        <v>907</v>
      </c>
      <c r="EZ11" s="435"/>
      <c r="FA11" s="437"/>
      <c r="FB11" s="259">
        <v>908</v>
      </c>
      <c r="FC11" s="435"/>
      <c r="FD11" s="437"/>
      <c r="FE11" s="259">
        <v>909</v>
      </c>
      <c r="FF11" s="435"/>
      <c r="FG11" s="437"/>
      <c r="FH11" s="259">
        <v>910</v>
      </c>
      <c r="FI11" s="435"/>
      <c r="FJ11" s="437"/>
      <c r="FK11" s="259" t="s">
        <v>7</v>
      </c>
      <c r="FL11" s="435"/>
      <c r="FM11" s="437"/>
      <c r="FN11" s="259"/>
      <c r="FO11" s="435"/>
      <c r="FP11" s="437"/>
      <c r="FQ11" s="259"/>
      <c r="FR11" s="435"/>
      <c r="FS11" s="437"/>
      <c r="FT11" s="259"/>
      <c r="FU11" s="435"/>
      <c r="FV11" s="437"/>
      <c r="FW11" s="259" t="s">
        <v>8</v>
      </c>
      <c r="FX11" s="435"/>
      <c r="FY11" s="437"/>
      <c r="FZ11" s="259"/>
      <c r="GA11" s="435"/>
      <c r="GB11" s="437"/>
      <c r="GC11" s="259"/>
      <c r="GD11" s="435"/>
      <c r="GE11" s="437"/>
      <c r="GF11" s="259"/>
      <c r="GG11" s="435"/>
      <c r="GH11" s="437"/>
      <c r="GJ11" s="4" t="str">
        <f>ADDRESS(ROW(),COLUMN(),4)</f>
        <v>GJ11</v>
      </c>
      <c r="GK11" s="272" t="s">
        <v>160</v>
      </c>
    </row>
    <row r="12" spans="1:201" ht="30" customHeight="1">
      <c r="B12" s="25" t="s">
        <v>103</v>
      </c>
      <c r="C12" s="306" t="s">
        <v>13</v>
      </c>
      <c r="D12" s="307" t="s">
        <v>12</v>
      </c>
      <c r="E12" s="308" t="s">
        <v>10</v>
      </c>
      <c r="F12" s="309" t="s">
        <v>9</v>
      </c>
      <c r="G12" s="310" t="s">
        <v>11</v>
      </c>
      <c r="H12" s="311" t="s">
        <v>16</v>
      </c>
      <c r="I12" s="334" t="s">
        <v>91</v>
      </c>
      <c r="J12" s="335" t="s">
        <v>92</v>
      </c>
      <c r="K12" s="336" t="s">
        <v>95</v>
      </c>
      <c r="L12" s="440" t="s">
        <v>110</v>
      </c>
      <c r="M12" s="342"/>
      <c r="N12" s="441" t="s">
        <v>92</v>
      </c>
      <c r="O12" s="441" t="s">
        <v>92</v>
      </c>
      <c r="P12" s="442" t="s">
        <v>95</v>
      </c>
      <c r="Q12" s="443" t="s">
        <v>91</v>
      </c>
      <c r="R12" s="441" t="s">
        <v>92</v>
      </c>
      <c r="S12" s="442" t="s">
        <v>95</v>
      </c>
      <c r="T12" s="442" t="s">
        <v>95</v>
      </c>
      <c r="U12" s="442" t="s">
        <v>95</v>
      </c>
      <c r="V12" s="442" t="s">
        <v>95</v>
      </c>
      <c r="W12" s="441" t="s">
        <v>92</v>
      </c>
      <c r="X12" s="441" t="s">
        <v>92</v>
      </c>
      <c r="Y12" s="442" t="s">
        <v>95</v>
      </c>
      <c r="Z12" s="441" t="s">
        <v>92</v>
      </c>
      <c r="AA12" s="441" t="s">
        <v>92</v>
      </c>
      <c r="AB12" s="442" t="s">
        <v>95</v>
      </c>
      <c r="AC12" s="441" t="s">
        <v>92</v>
      </c>
      <c r="AD12" s="441" t="s">
        <v>92</v>
      </c>
      <c r="AE12" s="442" t="s">
        <v>95</v>
      </c>
      <c r="AF12" s="441" t="s">
        <v>92</v>
      </c>
      <c r="AG12" s="441" t="s">
        <v>92</v>
      </c>
      <c r="AH12" s="442" t="s">
        <v>95</v>
      </c>
      <c r="AI12" s="441" t="s">
        <v>92</v>
      </c>
      <c r="AJ12" s="441" t="s">
        <v>92</v>
      </c>
      <c r="AK12" s="442" t="s">
        <v>95</v>
      </c>
      <c r="AL12" s="441" t="s">
        <v>92</v>
      </c>
      <c r="AM12" s="441" t="s">
        <v>92</v>
      </c>
      <c r="AN12" s="442" t="s">
        <v>95</v>
      </c>
      <c r="AO12" s="442" t="s">
        <v>95</v>
      </c>
      <c r="AP12" s="442" t="s">
        <v>95</v>
      </c>
      <c r="AQ12" s="442" t="s">
        <v>95</v>
      </c>
      <c r="AR12" s="441" t="s">
        <v>92</v>
      </c>
      <c r="AS12" s="441" t="s">
        <v>92</v>
      </c>
      <c r="AT12" s="442" t="s">
        <v>95</v>
      </c>
      <c r="AU12" s="441" t="s">
        <v>92</v>
      </c>
      <c r="AV12" s="441" t="s">
        <v>92</v>
      </c>
      <c r="AW12" s="441" t="s">
        <v>92</v>
      </c>
      <c r="AX12" s="441" t="s">
        <v>92</v>
      </c>
      <c r="AY12" s="441" t="s">
        <v>92</v>
      </c>
      <c r="AZ12" s="442" t="s">
        <v>95</v>
      </c>
      <c r="BA12" s="441" t="s">
        <v>92</v>
      </c>
      <c r="BB12" s="441" t="s">
        <v>92</v>
      </c>
      <c r="BC12" s="441" t="s">
        <v>92</v>
      </c>
      <c r="BD12" s="441" t="s">
        <v>92</v>
      </c>
      <c r="BE12" s="441" t="s">
        <v>92</v>
      </c>
      <c r="BF12" s="442" t="s">
        <v>95</v>
      </c>
      <c r="BG12" s="441" t="s">
        <v>92</v>
      </c>
      <c r="BH12" s="441" t="s">
        <v>92</v>
      </c>
      <c r="BI12" s="442" t="s">
        <v>95</v>
      </c>
      <c r="BJ12" s="441" t="s">
        <v>92</v>
      </c>
      <c r="BK12" s="441" t="s">
        <v>92</v>
      </c>
      <c r="BL12" s="442" t="s">
        <v>95</v>
      </c>
      <c r="BM12" s="443" t="s">
        <v>91</v>
      </c>
      <c r="BN12" s="441" t="s">
        <v>92</v>
      </c>
      <c r="BO12" s="442" t="s">
        <v>95</v>
      </c>
      <c r="BP12" s="441" t="s">
        <v>92</v>
      </c>
      <c r="BQ12" s="441" t="s">
        <v>92</v>
      </c>
      <c r="BR12" s="442" t="s">
        <v>95</v>
      </c>
      <c r="BS12" s="441" t="s">
        <v>92</v>
      </c>
      <c r="BT12" s="441" t="s">
        <v>92</v>
      </c>
      <c r="BU12" s="442" t="s">
        <v>95</v>
      </c>
      <c r="BV12" s="442" t="s">
        <v>95</v>
      </c>
      <c r="BW12" s="442" t="s">
        <v>95</v>
      </c>
      <c r="BX12" s="442" t="s">
        <v>95</v>
      </c>
      <c r="BY12" s="443" t="s">
        <v>91</v>
      </c>
      <c r="BZ12" s="441" t="s">
        <v>92</v>
      </c>
      <c r="CA12" s="442" t="s">
        <v>95</v>
      </c>
      <c r="CB12" s="441" t="s">
        <v>92</v>
      </c>
      <c r="CC12" s="441" t="s">
        <v>92</v>
      </c>
      <c r="CD12" s="442" t="s">
        <v>95</v>
      </c>
      <c r="CE12" s="442" t="s">
        <v>95</v>
      </c>
      <c r="CF12" s="442" t="s">
        <v>95</v>
      </c>
      <c r="CG12" s="442" t="s">
        <v>95</v>
      </c>
      <c r="CH12" s="442" t="s">
        <v>95</v>
      </c>
      <c r="CI12" s="442" t="s">
        <v>95</v>
      </c>
      <c r="CJ12" s="442" t="s">
        <v>95</v>
      </c>
      <c r="CK12" s="443" t="s">
        <v>91</v>
      </c>
      <c r="CL12" s="441" t="s">
        <v>92</v>
      </c>
      <c r="CM12" s="442" t="s">
        <v>95</v>
      </c>
      <c r="CN12" s="443" t="s">
        <v>91</v>
      </c>
      <c r="CO12" s="441" t="s">
        <v>92</v>
      </c>
      <c r="CP12" s="442" t="s">
        <v>95</v>
      </c>
      <c r="CQ12" s="441" t="s">
        <v>92</v>
      </c>
      <c r="CR12" s="441" t="s">
        <v>92</v>
      </c>
      <c r="CS12" s="442" t="s">
        <v>95</v>
      </c>
      <c r="CT12" s="441" t="s">
        <v>92</v>
      </c>
      <c r="CU12" s="441" t="s">
        <v>92</v>
      </c>
      <c r="CV12" s="442" t="s">
        <v>95</v>
      </c>
      <c r="CW12" s="441" t="s">
        <v>92</v>
      </c>
      <c r="CX12" s="441" t="s">
        <v>92</v>
      </c>
      <c r="CY12" s="442" t="s">
        <v>95</v>
      </c>
      <c r="CZ12" s="441" t="s">
        <v>92</v>
      </c>
      <c r="DA12" s="441" t="s">
        <v>92</v>
      </c>
      <c r="DB12" s="442" t="s">
        <v>95</v>
      </c>
      <c r="DC12" s="441" t="s">
        <v>92</v>
      </c>
      <c r="DD12" s="441" t="s">
        <v>92</v>
      </c>
      <c r="DE12" s="442" t="s">
        <v>95</v>
      </c>
      <c r="DF12" s="441" t="s">
        <v>92</v>
      </c>
      <c r="DG12" s="441" t="s">
        <v>92</v>
      </c>
      <c r="DH12" s="442" t="s">
        <v>95</v>
      </c>
      <c r="DI12" s="441" t="s">
        <v>92</v>
      </c>
      <c r="DJ12" s="441" t="s">
        <v>92</v>
      </c>
      <c r="DK12" s="442" t="s">
        <v>95</v>
      </c>
      <c r="DL12" s="441" t="s">
        <v>92</v>
      </c>
      <c r="DM12" s="441" t="s">
        <v>92</v>
      </c>
      <c r="DN12" s="442" t="s">
        <v>95</v>
      </c>
      <c r="DO12" s="443" t="s">
        <v>91</v>
      </c>
      <c r="DP12" s="441" t="s">
        <v>92</v>
      </c>
      <c r="DQ12" s="442" t="s">
        <v>95</v>
      </c>
      <c r="DR12" s="441" t="s">
        <v>92</v>
      </c>
      <c r="DS12" s="441" t="s">
        <v>92</v>
      </c>
      <c r="DT12" s="442" t="s">
        <v>95</v>
      </c>
      <c r="DU12" s="441" t="s">
        <v>92</v>
      </c>
      <c r="DV12" s="441" t="s">
        <v>92</v>
      </c>
      <c r="DW12" s="442" t="s">
        <v>95</v>
      </c>
      <c r="DX12" s="441" t="s">
        <v>92</v>
      </c>
      <c r="DY12" s="441" t="s">
        <v>92</v>
      </c>
      <c r="DZ12" s="442" t="s">
        <v>95</v>
      </c>
      <c r="EA12" s="441" t="s">
        <v>92</v>
      </c>
      <c r="EB12" s="441" t="s">
        <v>92</v>
      </c>
      <c r="EC12" s="442" t="s">
        <v>95</v>
      </c>
      <c r="ED12" s="441" t="s">
        <v>92</v>
      </c>
      <c r="EE12" s="441" t="s">
        <v>92</v>
      </c>
      <c r="EF12" s="442" t="s">
        <v>95</v>
      </c>
      <c r="EG12" s="441" t="s">
        <v>92</v>
      </c>
      <c r="EH12" s="442" t="s">
        <v>95</v>
      </c>
      <c r="EI12" s="442" t="s">
        <v>95</v>
      </c>
      <c r="EJ12" s="441" t="s">
        <v>92</v>
      </c>
      <c r="EK12" s="441" t="s">
        <v>92</v>
      </c>
      <c r="EL12" s="442" t="s">
        <v>95</v>
      </c>
      <c r="EM12" s="442" t="s">
        <v>95</v>
      </c>
      <c r="EN12" s="442" t="s">
        <v>95</v>
      </c>
      <c r="EO12" s="442" t="s">
        <v>95</v>
      </c>
      <c r="EP12" s="442" t="s">
        <v>95</v>
      </c>
      <c r="EQ12" s="442" t="s">
        <v>95</v>
      </c>
      <c r="ER12" s="442" t="s">
        <v>95</v>
      </c>
      <c r="ES12" s="442" t="s">
        <v>95</v>
      </c>
      <c r="ET12" s="442" t="s">
        <v>95</v>
      </c>
      <c r="EU12" s="442" t="s">
        <v>95</v>
      </c>
      <c r="EV12" s="442" t="s">
        <v>95</v>
      </c>
      <c r="EW12" s="442" t="s">
        <v>95</v>
      </c>
      <c r="EX12" s="442" t="s">
        <v>95</v>
      </c>
      <c r="EY12" s="442" t="s">
        <v>95</v>
      </c>
      <c r="EZ12" s="442" t="s">
        <v>95</v>
      </c>
      <c r="FA12" s="442" t="s">
        <v>95</v>
      </c>
      <c r="FB12" s="442" t="s">
        <v>95</v>
      </c>
      <c r="FC12" s="442" t="s">
        <v>95</v>
      </c>
      <c r="FD12" s="442" t="s">
        <v>95</v>
      </c>
      <c r="FE12" s="442" t="s">
        <v>95</v>
      </c>
      <c r="FF12" s="442" t="s">
        <v>95</v>
      </c>
      <c r="FG12" s="442" t="s">
        <v>95</v>
      </c>
      <c r="FH12" s="441" t="s">
        <v>92</v>
      </c>
      <c r="FI12" s="441" t="s">
        <v>92</v>
      </c>
      <c r="FJ12" s="441" t="s">
        <v>92</v>
      </c>
      <c r="FK12" s="443" t="s">
        <v>91</v>
      </c>
      <c r="FL12" s="441" t="s">
        <v>92</v>
      </c>
      <c r="FM12" s="442" t="s">
        <v>95</v>
      </c>
      <c r="FN12" s="443" t="s">
        <v>91</v>
      </c>
      <c r="FO12" s="441" t="s">
        <v>92</v>
      </c>
      <c r="FP12" s="442" t="s">
        <v>95</v>
      </c>
      <c r="FQ12" s="443" t="s">
        <v>91</v>
      </c>
      <c r="FR12" s="441" t="s">
        <v>92</v>
      </c>
      <c r="FS12" s="442" t="s">
        <v>95</v>
      </c>
      <c r="FT12" s="443" t="s">
        <v>91</v>
      </c>
      <c r="FU12" s="441" t="s">
        <v>92</v>
      </c>
      <c r="FV12" s="442" t="s">
        <v>95</v>
      </c>
      <c r="FW12" s="443" t="s">
        <v>91</v>
      </c>
      <c r="FX12" s="441" t="s">
        <v>92</v>
      </c>
      <c r="FY12" s="442" t="s">
        <v>95</v>
      </c>
      <c r="FZ12" s="443" t="s">
        <v>91</v>
      </c>
      <c r="GA12" s="441" t="s">
        <v>92</v>
      </c>
      <c r="GB12" s="442" t="s">
        <v>95</v>
      </c>
      <c r="GC12" s="443" t="s">
        <v>91</v>
      </c>
      <c r="GD12" s="441" t="s">
        <v>92</v>
      </c>
      <c r="GE12" s="442" t="s">
        <v>95</v>
      </c>
      <c r="GF12" s="443" t="s">
        <v>91</v>
      </c>
      <c r="GG12" s="441" t="s">
        <v>92</v>
      </c>
      <c r="GH12" s="442" t="s">
        <v>95</v>
      </c>
      <c r="GJ12" s="337" t="s">
        <v>91</v>
      </c>
      <c r="GK12" s="338" t="s">
        <v>92</v>
      </c>
      <c r="GL12" s="339" t="s">
        <v>95</v>
      </c>
      <c r="GM12" s="340" t="s">
        <v>149</v>
      </c>
      <c r="GN12" s="340" t="s">
        <v>150</v>
      </c>
      <c r="GO12" s="340" t="s">
        <v>151</v>
      </c>
      <c r="GP12" s="341" t="s">
        <v>152</v>
      </c>
      <c r="GQ12" s="440" t="s">
        <v>110</v>
      </c>
      <c r="GR12" s="342"/>
    </row>
    <row r="13" spans="1:201" ht="21.75" customHeight="1">
      <c r="B13" s="24" t="s">
        <v>15</v>
      </c>
      <c r="C13" s="312">
        <v>0.1</v>
      </c>
      <c r="D13" s="313">
        <v>0.1</v>
      </c>
      <c r="E13" s="314">
        <v>0.1</v>
      </c>
      <c r="F13" s="314">
        <v>0.1</v>
      </c>
      <c r="G13" s="315">
        <v>0.1</v>
      </c>
      <c r="H13" s="316"/>
      <c r="I13" s="343">
        <v>1.5</v>
      </c>
      <c r="J13" s="344">
        <v>2.5</v>
      </c>
      <c r="K13" s="345">
        <v>3</v>
      </c>
      <c r="L13" s="346" t="s">
        <v>20</v>
      </c>
      <c r="M13" s="347" t="s">
        <v>111</v>
      </c>
      <c r="N13" s="444" t="s">
        <v>12</v>
      </c>
      <c r="O13" s="445" t="s">
        <v>10</v>
      </c>
      <c r="P13" s="247" t="s">
        <v>9</v>
      </c>
      <c r="Q13" s="244" t="s">
        <v>13</v>
      </c>
      <c r="R13" s="445" t="s">
        <v>10</v>
      </c>
      <c r="S13" s="247" t="s">
        <v>9</v>
      </c>
      <c r="T13" s="247" t="s">
        <v>9</v>
      </c>
      <c r="U13" s="247" t="s">
        <v>9</v>
      </c>
      <c r="V13" s="247" t="s">
        <v>9</v>
      </c>
      <c r="W13" s="446" t="s">
        <v>11</v>
      </c>
      <c r="X13" s="445" t="s">
        <v>10</v>
      </c>
      <c r="Y13" s="247" t="s">
        <v>9</v>
      </c>
      <c r="Z13" s="444" t="s">
        <v>12</v>
      </c>
      <c r="AA13" s="445" t="s">
        <v>10</v>
      </c>
      <c r="AB13" s="247" t="s">
        <v>9</v>
      </c>
      <c r="AC13" s="444" t="s">
        <v>12</v>
      </c>
      <c r="AD13" s="445" t="s">
        <v>10</v>
      </c>
      <c r="AE13" s="247" t="s">
        <v>9</v>
      </c>
      <c r="AF13" s="445" t="s">
        <v>10</v>
      </c>
      <c r="AG13" s="445" t="s">
        <v>10</v>
      </c>
      <c r="AH13" s="247" t="s">
        <v>9</v>
      </c>
      <c r="AI13" s="446" t="s">
        <v>11</v>
      </c>
      <c r="AJ13" s="445" t="s">
        <v>10</v>
      </c>
      <c r="AK13" s="247" t="s">
        <v>9</v>
      </c>
      <c r="AL13" s="446" t="s">
        <v>11</v>
      </c>
      <c r="AM13" s="445" t="s">
        <v>10</v>
      </c>
      <c r="AN13" s="247" t="s">
        <v>9</v>
      </c>
      <c r="AO13" s="247" t="s">
        <v>9</v>
      </c>
      <c r="AP13" s="247" t="s">
        <v>9</v>
      </c>
      <c r="AQ13" s="247" t="s">
        <v>9</v>
      </c>
      <c r="AR13" s="445" t="s">
        <v>10</v>
      </c>
      <c r="AS13" s="445" t="s">
        <v>10</v>
      </c>
      <c r="AT13" s="247" t="s">
        <v>9</v>
      </c>
      <c r="AU13" s="247" t="s">
        <v>9</v>
      </c>
      <c r="AV13" s="247" t="s">
        <v>9</v>
      </c>
      <c r="AW13" s="247" t="s">
        <v>9</v>
      </c>
      <c r="AX13" s="445" t="s">
        <v>10</v>
      </c>
      <c r="AY13" s="445" t="s">
        <v>10</v>
      </c>
      <c r="AZ13" s="247" t="s">
        <v>9</v>
      </c>
      <c r="BA13" s="445" t="s">
        <v>10</v>
      </c>
      <c r="BB13" s="445" t="s">
        <v>10</v>
      </c>
      <c r="BC13" s="445" t="s">
        <v>10</v>
      </c>
      <c r="BD13" s="445" t="s">
        <v>10</v>
      </c>
      <c r="BE13" s="445" t="s">
        <v>10</v>
      </c>
      <c r="BF13" s="247" t="s">
        <v>9</v>
      </c>
      <c r="BG13" s="445" t="s">
        <v>10</v>
      </c>
      <c r="BH13" s="445" t="s">
        <v>10</v>
      </c>
      <c r="BI13" s="247" t="s">
        <v>9</v>
      </c>
      <c r="BJ13" s="444" t="s">
        <v>12</v>
      </c>
      <c r="BK13" s="445" t="s">
        <v>10</v>
      </c>
      <c r="BL13" s="247" t="s">
        <v>9</v>
      </c>
      <c r="BM13" s="244" t="s">
        <v>13</v>
      </c>
      <c r="BN13" s="445" t="s">
        <v>10</v>
      </c>
      <c r="BO13" s="447" t="s">
        <v>9</v>
      </c>
      <c r="BP13" s="448" t="s">
        <v>10</v>
      </c>
      <c r="BQ13" s="445" t="s">
        <v>10</v>
      </c>
      <c r="BR13" s="449" t="s">
        <v>9</v>
      </c>
      <c r="BS13" s="448" t="s">
        <v>10</v>
      </c>
      <c r="BT13" s="445" t="s">
        <v>10</v>
      </c>
      <c r="BU13" s="449" t="s">
        <v>9</v>
      </c>
      <c r="BV13" s="450" t="s">
        <v>9</v>
      </c>
      <c r="BW13" s="247" t="s">
        <v>9</v>
      </c>
      <c r="BX13" s="247" t="s">
        <v>9</v>
      </c>
      <c r="BY13" s="244" t="s">
        <v>13</v>
      </c>
      <c r="BZ13" s="445" t="s">
        <v>10</v>
      </c>
      <c r="CA13" s="247" t="s">
        <v>9</v>
      </c>
      <c r="CB13" s="445" t="s">
        <v>10</v>
      </c>
      <c r="CC13" s="445" t="s">
        <v>10</v>
      </c>
      <c r="CD13" s="247" t="s">
        <v>9</v>
      </c>
      <c r="CE13" s="247" t="s">
        <v>9</v>
      </c>
      <c r="CF13" s="247" t="s">
        <v>9</v>
      </c>
      <c r="CG13" s="247" t="s">
        <v>9</v>
      </c>
      <c r="CH13" s="247" t="s">
        <v>9</v>
      </c>
      <c r="CI13" s="247" t="s">
        <v>9</v>
      </c>
      <c r="CJ13" s="247" t="s">
        <v>9</v>
      </c>
      <c r="CK13" s="244" t="s">
        <v>13</v>
      </c>
      <c r="CL13" s="445" t="s">
        <v>10</v>
      </c>
      <c r="CM13" s="247" t="s">
        <v>9</v>
      </c>
      <c r="CN13" s="244" t="s">
        <v>13</v>
      </c>
      <c r="CO13" s="445" t="s">
        <v>10</v>
      </c>
      <c r="CP13" s="247" t="s">
        <v>9</v>
      </c>
      <c r="CQ13" s="444" t="s">
        <v>12</v>
      </c>
      <c r="CR13" s="445" t="s">
        <v>10</v>
      </c>
      <c r="CS13" s="247" t="s">
        <v>9</v>
      </c>
      <c r="CT13" s="445" t="s">
        <v>10</v>
      </c>
      <c r="CU13" s="445" t="s">
        <v>10</v>
      </c>
      <c r="CV13" s="247" t="s">
        <v>9</v>
      </c>
      <c r="CW13" s="446" t="s">
        <v>11</v>
      </c>
      <c r="CX13" s="445" t="s">
        <v>10</v>
      </c>
      <c r="CY13" s="247" t="s">
        <v>9</v>
      </c>
      <c r="CZ13" s="446" t="s">
        <v>11</v>
      </c>
      <c r="DA13" s="445" t="s">
        <v>10</v>
      </c>
      <c r="DB13" s="247" t="s">
        <v>9</v>
      </c>
      <c r="DC13" s="445" t="s">
        <v>10</v>
      </c>
      <c r="DD13" s="445" t="s">
        <v>10</v>
      </c>
      <c r="DE13" s="247" t="s">
        <v>9</v>
      </c>
      <c r="DF13" s="247" t="s">
        <v>9</v>
      </c>
      <c r="DG13" s="247" t="s">
        <v>9</v>
      </c>
      <c r="DH13" s="247" t="s">
        <v>9</v>
      </c>
      <c r="DI13" s="445" t="s">
        <v>10</v>
      </c>
      <c r="DJ13" s="445" t="s">
        <v>10</v>
      </c>
      <c r="DK13" s="247" t="s">
        <v>9</v>
      </c>
      <c r="DL13" s="445" t="s">
        <v>10</v>
      </c>
      <c r="DM13" s="445" t="s">
        <v>10</v>
      </c>
      <c r="DN13" s="247" t="s">
        <v>9</v>
      </c>
      <c r="DO13" s="445" t="s">
        <v>10</v>
      </c>
      <c r="DP13" s="445" t="s">
        <v>10</v>
      </c>
      <c r="DQ13" s="247" t="s">
        <v>9</v>
      </c>
      <c r="DR13" s="446" t="s">
        <v>11</v>
      </c>
      <c r="DS13" s="445" t="s">
        <v>10</v>
      </c>
      <c r="DT13" s="247" t="s">
        <v>9</v>
      </c>
      <c r="DU13" s="444" t="s">
        <v>12</v>
      </c>
      <c r="DV13" s="445" t="s">
        <v>10</v>
      </c>
      <c r="DW13" s="247" t="s">
        <v>9</v>
      </c>
      <c r="DX13" s="444" t="s">
        <v>12</v>
      </c>
      <c r="DY13" s="445" t="s">
        <v>10</v>
      </c>
      <c r="DZ13" s="247" t="s">
        <v>9</v>
      </c>
      <c r="EA13" s="444" t="s">
        <v>12</v>
      </c>
      <c r="EB13" s="445" t="s">
        <v>10</v>
      </c>
      <c r="EC13" s="247" t="s">
        <v>9</v>
      </c>
      <c r="ED13" s="445" t="s">
        <v>10</v>
      </c>
      <c r="EE13" s="445" t="s">
        <v>10</v>
      </c>
      <c r="EF13" s="247" t="s">
        <v>9</v>
      </c>
      <c r="EG13" s="445" t="s">
        <v>10</v>
      </c>
      <c r="EH13" s="247" t="s">
        <v>9</v>
      </c>
      <c r="EI13" s="247" t="s">
        <v>9</v>
      </c>
      <c r="EJ13" s="445" t="s">
        <v>10</v>
      </c>
      <c r="EK13" s="445" t="s">
        <v>10</v>
      </c>
      <c r="EL13" s="247" t="s">
        <v>9</v>
      </c>
      <c r="EM13" s="247" t="s">
        <v>9</v>
      </c>
      <c r="EN13" s="247" t="s">
        <v>9</v>
      </c>
      <c r="EO13" s="247" t="s">
        <v>9</v>
      </c>
      <c r="EP13" s="247" t="s">
        <v>9</v>
      </c>
      <c r="EQ13" s="247" t="s">
        <v>9</v>
      </c>
      <c r="ER13" s="247" t="s">
        <v>9</v>
      </c>
      <c r="ES13" s="247" t="s">
        <v>9</v>
      </c>
      <c r="ET13" s="247" t="s">
        <v>9</v>
      </c>
      <c r="EU13" s="247" t="s">
        <v>9</v>
      </c>
      <c r="EV13" s="247" t="s">
        <v>9</v>
      </c>
      <c r="EW13" s="247" t="s">
        <v>9</v>
      </c>
      <c r="EX13" s="247" t="s">
        <v>9</v>
      </c>
      <c r="EY13" s="247" t="s">
        <v>9</v>
      </c>
      <c r="EZ13" s="247" t="s">
        <v>9</v>
      </c>
      <c r="FA13" s="247" t="s">
        <v>9</v>
      </c>
      <c r="FB13" s="247" t="s">
        <v>9</v>
      </c>
      <c r="FC13" s="247" t="s">
        <v>9</v>
      </c>
      <c r="FD13" s="247" t="s">
        <v>9</v>
      </c>
      <c r="FE13" s="247" t="s">
        <v>9</v>
      </c>
      <c r="FF13" s="247" t="s">
        <v>9</v>
      </c>
      <c r="FG13" s="247" t="s">
        <v>9</v>
      </c>
      <c r="FH13" s="445" t="s">
        <v>10</v>
      </c>
      <c r="FI13" s="445" t="s">
        <v>10</v>
      </c>
      <c r="FJ13" s="247" t="s">
        <v>9</v>
      </c>
      <c r="FK13" s="445" t="s">
        <v>10</v>
      </c>
      <c r="FL13" s="445" t="s">
        <v>10</v>
      </c>
      <c r="FM13" s="247" t="s">
        <v>9</v>
      </c>
      <c r="FN13" s="445" t="s">
        <v>10</v>
      </c>
      <c r="FO13" s="445" t="s">
        <v>10</v>
      </c>
      <c r="FP13" s="247" t="s">
        <v>9</v>
      </c>
      <c r="FQ13" s="445" t="s">
        <v>10</v>
      </c>
      <c r="FR13" s="445" t="s">
        <v>10</v>
      </c>
      <c r="FS13" s="247" t="s">
        <v>9</v>
      </c>
      <c r="FT13" s="445" t="s">
        <v>10</v>
      </c>
      <c r="FU13" s="445" t="s">
        <v>10</v>
      </c>
      <c r="FV13" s="247" t="s">
        <v>9</v>
      </c>
      <c r="FW13" s="445" t="s">
        <v>10</v>
      </c>
      <c r="FX13" s="445" t="s">
        <v>10</v>
      </c>
      <c r="FY13" s="247" t="s">
        <v>9</v>
      </c>
      <c r="FZ13" s="445" t="s">
        <v>10</v>
      </c>
      <c r="GA13" s="445" t="s">
        <v>10</v>
      </c>
      <c r="GB13" s="247" t="s">
        <v>9</v>
      </c>
      <c r="GC13" s="445" t="s">
        <v>10</v>
      </c>
      <c r="GD13" s="445" t="s">
        <v>10</v>
      </c>
      <c r="GE13" s="247" t="s">
        <v>9</v>
      </c>
      <c r="GF13" s="445" t="s">
        <v>10</v>
      </c>
      <c r="GG13" s="445" t="s">
        <v>10</v>
      </c>
      <c r="GH13" s="247" t="s">
        <v>9</v>
      </c>
      <c r="GI13" s="451"/>
      <c r="GJ13" s="343">
        <v>1.5</v>
      </c>
      <c r="GK13" s="344">
        <v>2.5</v>
      </c>
      <c r="GL13" s="345">
        <v>3</v>
      </c>
      <c r="GM13" s="345">
        <v>3.5</v>
      </c>
      <c r="GN13" s="345">
        <v>4</v>
      </c>
      <c r="GO13" s="345">
        <v>4.5</v>
      </c>
      <c r="GP13" s="345">
        <v>5</v>
      </c>
      <c r="GQ13" s="346" t="s">
        <v>20</v>
      </c>
      <c r="GR13" s="347" t="s">
        <v>111</v>
      </c>
      <c r="GS13" s="12" t="s">
        <v>145</v>
      </c>
    </row>
    <row r="14" spans="1:201" ht="48.75" customHeight="1">
      <c r="B14" s="452" t="s">
        <v>93</v>
      </c>
      <c r="C14" s="317">
        <f>SUMIFS($N14:$GH14,$N13:$GH13,C12)</f>
        <v>0</v>
      </c>
      <c r="D14" s="317">
        <f>SUMIFS($N14:$GH14,$N13:$GH13,D12)</f>
        <v>10</v>
      </c>
      <c r="E14" s="317">
        <f>SUMIFS($N14:$GH14,$N13:$GH13,E12)</f>
        <v>5</v>
      </c>
      <c r="F14" s="317">
        <f>SUMIFS($N14:$GH14,$N13:$GH13,F12)</f>
        <v>0</v>
      </c>
      <c r="G14" s="317">
        <f>SUMIFS($N14:$GH14,$N13:$GH13,G12)</f>
        <v>0</v>
      </c>
      <c r="H14" s="316"/>
      <c r="I14" s="348">
        <f>SUMIFS($N14:$GH14,$N12:$GH12,I12)*I13</f>
        <v>0</v>
      </c>
      <c r="J14" s="349">
        <f>SUMIFS($N14:$GH14,$N12:$GH12,J12)*J13</f>
        <v>37.5</v>
      </c>
      <c r="K14" s="350">
        <f>SUMIFS($N14:$GH14,$N12:$GH12,K12)*K13</f>
        <v>0</v>
      </c>
      <c r="L14" s="351">
        <f>SUM(I14:K14)</f>
        <v>37.5</v>
      </c>
      <c r="M14" s="352" t="s">
        <v>93</v>
      </c>
      <c r="N14" s="453">
        <v>10</v>
      </c>
      <c r="O14" s="454">
        <v>5</v>
      </c>
      <c r="P14" s="455"/>
      <c r="Q14" s="456"/>
      <c r="R14" s="454"/>
      <c r="S14" s="455"/>
      <c r="T14" s="456"/>
      <c r="U14" s="454"/>
      <c r="V14" s="455"/>
      <c r="W14" s="456"/>
      <c r="X14" s="454"/>
      <c r="Y14" s="455"/>
      <c r="Z14" s="456"/>
      <c r="AA14" s="454"/>
      <c r="AB14" s="455"/>
      <c r="AC14" s="456"/>
      <c r="AD14" s="454"/>
      <c r="AE14" s="455"/>
      <c r="AF14" s="456"/>
      <c r="AG14" s="454"/>
      <c r="AH14" s="455"/>
      <c r="AI14" s="456"/>
      <c r="AJ14" s="454"/>
      <c r="AK14" s="455"/>
      <c r="AL14" s="456"/>
      <c r="AM14" s="454"/>
      <c r="AN14" s="455"/>
      <c r="AO14" s="456"/>
      <c r="AP14" s="454"/>
      <c r="AQ14" s="455"/>
      <c r="AR14" s="456"/>
      <c r="AS14" s="454"/>
      <c r="AT14" s="455"/>
      <c r="AU14" s="456"/>
      <c r="AV14" s="454"/>
      <c r="AW14" s="455"/>
      <c r="AX14" s="456"/>
      <c r="AY14" s="454"/>
      <c r="AZ14" s="455"/>
      <c r="BA14" s="456"/>
      <c r="BB14" s="454"/>
      <c r="BC14" s="455"/>
      <c r="BD14" s="456"/>
      <c r="BE14" s="454"/>
      <c r="BF14" s="455"/>
      <c r="BG14" s="456"/>
      <c r="BH14" s="454"/>
      <c r="BI14" s="455"/>
      <c r="BJ14" s="456"/>
      <c r="BK14" s="454"/>
      <c r="BL14" s="455"/>
      <c r="BM14" s="456"/>
      <c r="BN14" s="454"/>
      <c r="BO14" s="455"/>
      <c r="BP14" s="456"/>
      <c r="BQ14" s="454"/>
      <c r="BR14" s="455"/>
      <c r="BS14" s="456"/>
      <c r="BT14" s="454"/>
      <c r="BU14" s="455"/>
      <c r="BV14" s="456"/>
      <c r="BW14" s="454"/>
      <c r="BX14" s="455"/>
      <c r="BY14" s="456"/>
      <c r="BZ14" s="454"/>
      <c r="CA14" s="455"/>
      <c r="CB14" s="456"/>
      <c r="CC14" s="454"/>
      <c r="CD14" s="455"/>
      <c r="CE14" s="456"/>
      <c r="CF14" s="454"/>
      <c r="CG14" s="455"/>
      <c r="CH14" s="456"/>
      <c r="CI14" s="454"/>
      <c r="CJ14" s="455"/>
      <c r="CK14" s="456"/>
      <c r="CL14" s="454"/>
      <c r="CM14" s="455"/>
      <c r="CN14" s="456"/>
      <c r="CO14" s="454"/>
      <c r="CP14" s="455"/>
      <c r="CQ14" s="456"/>
      <c r="CR14" s="454"/>
      <c r="CS14" s="455"/>
      <c r="CT14" s="456"/>
      <c r="CU14" s="454"/>
      <c r="CV14" s="455"/>
      <c r="CW14" s="456"/>
      <c r="CX14" s="454"/>
      <c r="CY14" s="455"/>
      <c r="CZ14" s="456"/>
      <c r="DA14" s="454"/>
      <c r="DB14" s="455"/>
      <c r="DC14" s="456"/>
      <c r="DD14" s="454"/>
      <c r="DE14" s="455"/>
      <c r="DF14" s="456"/>
      <c r="DG14" s="454"/>
      <c r="DH14" s="455"/>
      <c r="DI14" s="456"/>
      <c r="DJ14" s="454"/>
      <c r="DK14" s="455"/>
      <c r="DL14" s="456"/>
      <c r="DM14" s="454"/>
      <c r="DN14" s="455"/>
      <c r="DO14" s="456"/>
      <c r="DP14" s="454"/>
      <c r="DQ14" s="455"/>
      <c r="DR14" s="456"/>
      <c r="DS14" s="454"/>
      <c r="DT14" s="455"/>
      <c r="DU14" s="456"/>
      <c r="DV14" s="454"/>
      <c r="DW14" s="455"/>
      <c r="DX14" s="456"/>
      <c r="DY14" s="454"/>
      <c r="DZ14" s="455"/>
      <c r="EA14" s="456"/>
      <c r="EB14" s="454"/>
      <c r="EC14" s="455"/>
      <c r="ED14" s="456"/>
      <c r="EE14" s="454"/>
      <c r="EF14" s="455"/>
      <c r="EG14" s="456"/>
      <c r="EH14" s="454"/>
      <c r="EI14" s="455"/>
      <c r="EJ14" s="456"/>
      <c r="EK14" s="454"/>
      <c r="EL14" s="455"/>
      <c r="EM14" s="456"/>
      <c r="EN14" s="454"/>
      <c r="EO14" s="455"/>
      <c r="EP14" s="456"/>
      <c r="EQ14" s="454"/>
      <c r="ER14" s="455"/>
      <c r="ES14" s="456"/>
      <c r="ET14" s="454"/>
      <c r="EU14" s="455"/>
      <c r="EV14" s="456"/>
      <c r="EW14" s="454"/>
      <c r="EX14" s="455"/>
      <c r="EY14" s="456"/>
      <c r="EZ14" s="454"/>
      <c r="FA14" s="455"/>
      <c r="FB14" s="456"/>
      <c r="FC14" s="454"/>
      <c r="FD14" s="455"/>
      <c r="FE14" s="456"/>
      <c r="FF14" s="454"/>
      <c r="FG14" s="455"/>
      <c r="FH14" s="456"/>
      <c r="FI14" s="454"/>
      <c r="FJ14" s="455"/>
      <c r="FK14" s="456"/>
      <c r="FL14" s="454"/>
      <c r="FM14" s="455"/>
      <c r="FN14" s="456"/>
      <c r="FO14" s="454"/>
      <c r="FP14" s="455"/>
      <c r="FQ14" s="456"/>
      <c r="FR14" s="454"/>
      <c r="FS14" s="455"/>
      <c r="FT14" s="456"/>
      <c r="FU14" s="454"/>
      <c r="FV14" s="455"/>
      <c r="FW14" s="456"/>
      <c r="FX14" s="454"/>
      <c r="FY14" s="455"/>
      <c r="FZ14" s="456"/>
      <c r="GA14" s="454"/>
      <c r="GB14" s="455"/>
      <c r="GC14" s="456"/>
      <c r="GD14" s="454"/>
      <c r="GE14" s="455"/>
      <c r="GF14" s="456"/>
      <c r="GG14" s="454"/>
      <c r="GH14" s="455"/>
      <c r="GI14" s="457"/>
      <c r="GJ14" s="348">
        <f>SUMIFS($N14:$GH14,$N12:$GH12,GJ12)*GJ13</f>
        <v>0</v>
      </c>
      <c r="GK14" s="349">
        <f>SUMIFS($N14:$GH14,$N12:$GH12,GK12)*GK13</f>
        <v>37.5</v>
      </c>
      <c r="GL14" s="350">
        <f>SUMIFS($N14:$GH14,$N12:$GH12,GL12)*GL13</f>
        <v>0</v>
      </c>
      <c r="GM14" s="350">
        <f>SUMIFS($N14:$GH14,$N12:$GH12,GM12)*GM13</f>
        <v>0</v>
      </c>
      <c r="GN14" s="350">
        <f t="shared" ref="GN14:GP14" si="0">SUMIFS($N14:$GH14,$N12:$GH12,GN12)*GN13</f>
        <v>0</v>
      </c>
      <c r="GO14" s="350">
        <f t="shared" si="0"/>
        <v>0</v>
      </c>
      <c r="GP14" s="350">
        <f t="shared" si="0"/>
        <v>0</v>
      </c>
      <c r="GQ14" s="351">
        <f>SUM(GJ14:GP14)</f>
        <v>37.5</v>
      </c>
      <c r="GR14" s="352" t="s">
        <v>93</v>
      </c>
    </row>
    <row r="15" spans="1:201" ht="48.75" customHeight="1" thickBot="1">
      <c r="B15" s="452" t="s">
        <v>94</v>
      </c>
      <c r="C15" s="317">
        <f>SUMIFS($N15:$GH15,$N13:$GH13,C12)</f>
        <v>0</v>
      </c>
      <c r="D15" s="317">
        <f>SUMIFS($N15:$GH15,$N13:$GH13,D12)</f>
        <v>21</v>
      </c>
      <c r="E15" s="317">
        <f>SUMIFS($N15:$GH15,$N13:$GH13,E12)</f>
        <v>2</v>
      </c>
      <c r="F15" s="317">
        <f>SUMIFS($N15:$GH15,$N13:$GH13,F12)</f>
        <v>4</v>
      </c>
      <c r="G15" s="317">
        <f>SUMIFS($N15:$GH15,$N13:$GH13,G12)</f>
        <v>0</v>
      </c>
      <c r="H15" s="316"/>
      <c r="I15" s="353">
        <f>SUMIFS($N15:$GH15,$N12:$GH12,I12)*I13</f>
        <v>0</v>
      </c>
      <c r="J15" s="354">
        <f>SUMIFS($N15:$GH15,$N12:$GH12,J12)*J13</f>
        <v>57.5</v>
      </c>
      <c r="K15" s="355">
        <f>SUMIFS($N15:$GH15,$N12:$GH12,K12)*K13</f>
        <v>12</v>
      </c>
      <c r="L15" s="458">
        <f>SUM(I15:K15)</f>
        <v>69.5</v>
      </c>
      <c r="M15" s="459" t="s">
        <v>94</v>
      </c>
      <c r="N15" s="460">
        <v>21</v>
      </c>
      <c r="O15" s="461">
        <v>2</v>
      </c>
      <c r="P15" s="462">
        <v>4</v>
      </c>
      <c r="Q15" s="463"/>
      <c r="R15" s="461"/>
      <c r="S15" s="462"/>
      <c r="T15" s="463"/>
      <c r="U15" s="461"/>
      <c r="V15" s="462"/>
      <c r="W15" s="463"/>
      <c r="X15" s="461"/>
      <c r="Y15" s="462"/>
      <c r="Z15" s="463"/>
      <c r="AA15" s="461"/>
      <c r="AB15" s="462"/>
      <c r="AC15" s="463"/>
      <c r="AD15" s="461"/>
      <c r="AE15" s="462"/>
      <c r="AF15" s="463"/>
      <c r="AG15" s="461"/>
      <c r="AH15" s="462"/>
      <c r="AI15" s="463"/>
      <c r="AJ15" s="461"/>
      <c r="AK15" s="462"/>
      <c r="AL15" s="463"/>
      <c r="AM15" s="461"/>
      <c r="AN15" s="462"/>
      <c r="AO15" s="463"/>
      <c r="AP15" s="461"/>
      <c r="AQ15" s="462"/>
      <c r="AR15" s="463"/>
      <c r="AS15" s="461"/>
      <c r="AT15" s="462"/>
      <c r="AU15" s="463"/>
      <c r="AV15" s="461"/>
      <c r="AW15" s="462"/>
      <c r="AX15" s="463"/>
      <c r="AY15" s="461"/>
      <c r="AZ15" s="462"/>
      <c r="BA15" s="463"/>
      <c r="BB15" s="461"/>
      <c r="BC15" s="462"/>
      <c r="BD15" s="463"/>
      <c r="BE15" s="461"/>
      <c r="BF15" s="462"/>
      <c r="BG15" s="463"/>
      <c r="BH15" s="461"/>
      <c r="BI15" s="462"/>
      <c r="BJ15" s="463"/>
      <c r="BK15" s="461"/>
      <c r="BL15" s="462"/>
      <c r="BM15" s="463"/>
      <c r="BN15" s="461"/>
      <c r="BO15" s="462"/>
      <c r="BP15" s="463"/>
      <c r="BQ15" s="461"/>
      <c r="BR15" s="462"/>
      <c r="BS15" s="463"/>
      <c r="BT15" s="461"/>
      <c r="BU15" s="462"/>
      <c r="BV15" s="463"/>
      <c r="BW15" s="461"/>
      <c r="BX15" s="462"/>
      <c r="BY15" s="463"/>
      <c r="BZ15" s="461"/>
      <c r="CA15" s="462"/>
      <c r="CB15" s="463"/>
      <c r="CC15" s="461"/>
      <c r="CD15" s="462"/>
      <c r="CE15" s="463"/>
      <c r="CF15" s="461"/>
      <c r="CG15" s="462"/>
      <c r="CH15" s="463"/>
      <c r="CI15" s="461"/>
      <c r="CJ15" s="462"/>
      <c r="CK15" s="463"/>
      <c r="CL15" s="461"/>
      <c r="CM15" s="462"/>
      <c r="CN15" s="463"/>
      <c r="CO15" s="461"/>
      <c r="CP15" s="462"/>
      <c r="CQ15" s="463"/>
      <c r="CR15" s="461"/>
      <c r="CS15" s="462"/>
      <c r="CT15" s="463"/>
      <c r="CU15" s="461"/>
      <c r="CV15" s="462"/>
      <c r="CW15" s="463"/>
      <c r="CX15" s="461"/>
      <c r="CY15" s="462"/>
      <c r="CZ15" s="463"/>
      <c r="DA15" s="461"/>
      <c r="DB15" s="462"/>
      <c r="DC15" s="463"/>
      <c r="DD15" s="461"/>
      <c r="DE15" s="462"/>
      <c r="DF15" s="463"/>
      <c r="DG15" s="461"/>
      <c r="DH15" s="462"/>
      <c r="DI15" s="463"/>
      <c r="DJ15" s="461"/>
      <c r="DK15" s="462"/>
      <c r="DL15" s="463"/>
      <c r="DM15" s="461"/>
      <c r="DN15" s="462"/>
      <c r="DO15" s="463"/>
      <c r="DP15" s="461"/>
      <c r="DQ15" s="462"/>
      <c r="DR15" s="463"/>
      <c r="DS15" s="461"/>
      <c r="DT15" s="462"/>
      <c r="DU15" s="463"/>
      <c r="DV15" s="461"/>
      <c r="DW15" s="462"/>
      <c r="DX15" s="463"/>
      <c r="DY15" s="461"/>
      <c r="DZ15" s="462"/>
      <c r="EA15" s="463"/>
      <c r="EB15" s="461"/>
      <c r="EC15" s="462"/>
      <c r="ED15" s="463"/>
      <c r="EE15" s="461"/>
      <c r="EF15" s="462"/>
      <c r="EG15" s="463"/>
      <c r="EH15" s="461"/>
      <c r="EI15" s="462"/>
      <c r="EJ15" s="463"/>
      <c r="EK15" s="461"/>
      <c r="EL15" s="462"/>
      <c r="EM15" s="463"/>
      <c r="EN15" s="461"/>
      <c r="EO15" s="462"/>
      <c r="EP15" s="463"/>
      <c r="EQ15" s="461"/>
      <c r="ER15" s="462"/>
      <c r="ES15" s="463"/>
      <c r="ET15" s="461"/>
      <c r="EU15" s="462"/>
      <c r="EV15" s="463"/>
      <c r="EW15" s="461"/>
      <c r="EX15" s="462"/>
      <c r="EY15" s="463"/>
      <c r="EZ15" s="461"/>
      <c r="FA15" s="462"/>
      <c r="FB15" s="463"/>
      <c r="FC15" s="461"/>
      <c r="FD15" s="462"/>
      <c r="FE15" s="463"/>
      <c r="FF15" s="461"/>
      <c r="FG15" s="462"/>
      <c r="FH15" s="463"/>
      <c r="FI15" s="461"/>
      <c r="FJ15" s="462"/>
      <c r="FK15" s="463"/>
      <c r="FL15" s="461"/>
      <c r="FM15" s="462"/>
      <c r="FN15" s="463"/>
      <c r="FO15" s="461"/>
      <c r="FP15" s="462"/>
      <c r="FQ15" s="463"/>
      <c r="FR15" s="461"/>
      <c r="FS15" s="462"/>
      <c r="FT15" s="463"/>
      <c r="FU15" s="461"/>
      <c r="FV15" s="462"/>
      <c r="FW15" s="463"/>
      <c r="FX15" s="461"/>
      <c r="FY15" s="462"/>
      <c r="FZ15" s="463"/>
      <c r="GA15" s="461"/>
      <c r="GB15" s="462"/>
      <c r="GC15" s="463"/>
      <c r="GD15" s="461"/>
      <c r="GE15" s="462"/>
      <c r="GF15" s="463"/>
      <c r="GG15" s="461"/>
      <c r="GH15" s="462"/>
      <c r="GI15" s="457"/>
      <c r="GJ15" s="353">
        <f>SUMIFS($N15:$GH15,$N12:$GH12,GJ12)*GJ13</f>
        <v>0</v>
      </c>
      <c r="GK15" s="354">
        <f>SUMIFS($N15:$GH15,$N12:$GH12,GK12)*GK13</f>
        <v>57.5</v>
      </c>
      <c r="GL15" s="355">
        <f>SUMIFS($N15:$GH15,$N12:$GH12,GL12)*GL13</f>
        <v>12</v>
      </c>
      <c r="GM15" s="355">
        <f t="shared" ref="GM15:GP15" si="1">SUMIFS($N15:$GH15,$N12:$GH12,GM12)*GM13</f>
        <v>0</v>
      </c>
      <c r="GN15" s="355">
        <f t="shared" si="1"/>
        <v>0</v>
      </c>
      <c r="GO15" s="355">
        <f t="shared" si="1"/>
        <v>0</v>
      </c>
      <c r="GP15" s="355">
        <f t="shared" si="1"/>
        <v>0</v>
      </c>
      <c r="GQ15" s="356">
        <f>SUM(GJ15:GP15)</f>
        <v>69.5</v>
      </c>
      <c r="GR15" s="357" t="s">
        <v>94</v>
      </c>
    </row>
    <row r="16" spans="1:201" ht="30.75" customHeight="1">
      <c r="B16" s="358" t="s">
        <v>36</v>
      </c>
      <c r="C16" s="318">
        <f t="shared" ref="C16:K16" si="2">IF(C14&gt;C15,C14-C15,IF(C15&gt;C14,C15-C14,IF(C14=C15,C14)))</f>
        <v>0</v>
      </c>
      <c r="D16" s="318">
        <f t="shared" si="2"/>
        <v>11</v>
      </c>
      <c r="E16" s="318">
        <f t="shared" si="2"/>
        <v>3</v>
      </c>
      <c r="F16" s="318">
        <f t="shared" si="2"/>
        <v>4</v>
      </c>
      <c r="G16" s="318">
        <f t="shared" si="2"/>
        <v>0</v>
      </c>
      <c r="H16" s="319"/>
      <c r="I16" s="359">
        <f t="shared" si="2"/>
        <v>0</v>
      </c>
      <c r="J16" s="360">
        <f t="shared" si="2"/>
        <v>20</v>
      </c>
      <c r="K16" s="361">
        <f t="shared" si="2"/>
        <v>12</v>
      </c>
      <c r="L16" s="3055" t="s">
        <v>96</v>
      </c>
      <c r="M16" s="3056"/>
      <c r="N16" s="464">
        <v>4</v>
      </c>
      <c r="O16" s="465">
        <v>2</v>
      </c>
      <c r="P16" s="466">
        <v>1</v>
      </c>
      <c r="Q16" s="464">
        <v>6</v>
      </c>
      <c r="R16" s="465">
        <v>1</v>
      </c>
      <c r="S16" s="466">
        <v>1</v>
      </c>
      <c r="T16" s="464">
        <v>6</v>
      </c>
      <c r="U16" s="465">
        <v>2</v>
      </c>
      <c r="V16" s="466">
        <v>1</v>
      </c>
      <c r="W16" s="464">
        <v>4</v>
      </c>
      <c r="X16" s="465">
        <v>2</v>
      </c>
      <c r="Y16" s="466">
        <v>1</v>
      </c>
      <c r="Z16" s="464">
        <v>6</v>
      </c>
      <c r="AA16" s="465">
        <v>2</v>
      </c>
      <c r="AB16" s="466">
        <v>1</v>
      </c>
      <c r="AC16" s="464">
        <v>6</v>
      </c>
      <c r="AD16" s="465">
        <v>2</v>
      </c>
      <c r="AE16" s="466">
        <v>1</v>
      </c>
      <c r="AF16" s="464">
        <v>2</v>
      </c>
      <c r="AG16" s="465">
        <v>2</v>
      </c>
      <c r="AH16" s="466">
        <v>1</v>
      </c>
      <c r="AI16" s="464">
        <v>4</v>
      </c>
      <c r="AJ16" s="465">
        <v>2</v>
      </c>
      <c r="AK16" s="466">
        <v>1</v>
      </c>
      <c r="AL16" s="464">
        <v>1</v>
      </c>
      <c r="AM16" s="465">
        <v>1</v>
      </c>
      <c r="AN16" s="466">
        <v>1</v>
      </c>
      <c r="AO16" s="464">
        <v>4</v>
      </c>
      <c r="AP16" s="465">
        <v>1</v>
      </c>
      <c r="AQ16" s="466">
        <v>1</v>
      </c>
      <c r="AR16" s="464">
        <v>1</v>
      </c>
      <c r="AS16" s="465">
        <v>1</v>
      </c>
      <c r="AT16" s="466">
        <v>1</v>
      </c>
      <c r="AU16" s="464">
        <v>4</v>
      </c>
      <c r="AV16" s="465">
        <v>2</v>
      </c>
      <c r="AW16" s="466">
        <v>1</v>
      </c>
      <c r="AX16" s="464">
        <v>1</v>
      </c>
      <c r="AY16" s="465">
        <v>1</v>
      </c>
      <c r="AZ16" s="466">
        <v>1</v>
      </c>
      <c r="BA16" s="464">
        <v>1</v>
      </c>
      <c r="BB16" s="465">
        <v>1</v>
      </c>
      <c r="BC16" s="466">
        <v>1</v>
      </c>
      <c r="BD16" s="464">
        <v>1</v>
      </c>
      <c r="BE16" s="465">
        <v>1</v>
      </c>
      <c r="BF16" s="466">
        <v>1</v>
      </c>
      <c r="BG16" s="464">
        <v>1</v>
      </c>
      <c r="BH16" s="465">
        <v>1</v>
      </c>
      <c r="BI16" s="466">
        <v>1</v>
      </c>
      <c r="BJ16" s="464">
        <v>4</v>
      </c>
      <c r="BK16" s="465">
        <v>2</v>
      </c>
      <c r="BL16" s="466">
        <v>1</v>
      </c>
      <c r="BM16" s="464">
        <v>6</v>
      </c>
      <c r="BN16" s="465">
        <v>1</v>
      </c>
      <c r="BO16" s="466">
        <v>1</v>
      </c>
      <c r="BP16" s="464">
        <v>1</v>
      </c>
      <c r="BQ16" s="465">
        <v>1</v>
      </c>
      <c r="BR16" s="466">
        <v>1</v>
      </c>
      <c r="BS16" s="464">
        <v>4</v>
      </c>
      <c r="BT16" s="465">
        <v>2</v>
      </c>
      <c r="BU16" s="466">
        <v>1</v>
      </c>
      <c r="BV16" s="464">
        <v>4</v>
      </c>
      <c r="BW16" s="465">
        <v>2</v>
      </c>
      <c r="BX16" s="466">
        <v>1</v>
      </c>
      <c r="BY16" s="464">
        <v>6</v>
      </c>
      <c r="BZ16" s="465">
        <v>2</v>
      </c>
      <c r="CA16" s="466">
        <v>1</v>
      </c>
      <c r="CB16" s="464">
        <v>4</v>
      </c>
      <c r="CC16" s="465">
        <v>2</v>
      </c>
      <c r="CD16" s="466">
        <v>1</v>
      </c>
      <c r="CE16" s="464">
        <v>4</v>
      </c>
      <c r="CF16" s="465">
        <v>2</v>
      </c>
      <c r="CG16" s="466">
        <v>1</v>
      </c>
      <c r="CH16" s="464">
        <v>4</v>
      </c>
      <c r="CI16" s="465">
        <v>2</v>
      </c>
      <c r="CJ16" s="466">
        <v>1</v>
      </c>
      <c r="CK16" s="464">
        <v>6</v>
      </c>
      <c r="CL16" s="465">
        <v>2</v>
      </c>
      <c r="CM16" s="466">
        <v>1</v>
      </c>
      <c r="CN16" s="464">
        <v>6</v>
      </c>
      <c r="CO16" s="465">
        <v>2</v>
      </c>
      <c r="CP16" s="466">
        <v>1</v>
      </c>
      <c r="CQ16" s="464">
        <v>4</v>
      </c>
      <c r="CR16" s="465">
        <v>2</v>
      </c>
      <c r="CS16" s="466">
        <v>1</v>
      </c>
      <c r="CT16" s="464">
        <v>4</v>
      </c>
      <c r="CU16" s="465">
        <v>2</v>
      </c>
      <c r="CV16" s="466">
        <v>1</v>
      </c>
      <c r="CW16" s="464">
        <v>4</v>
      </c>
      <c r="CX16" s="465">
        <v>2</v>
      </c>
      <c r="CY16" s="466">
        <v>1</v>
      </c>
      <c r="CZ16" s="464">
        <v>1</v>
      </c>
      <c r="DA16" s="465">
        <v>1</v>
      </c>
      <c r="DB16" s="466">
        <v>1</v>
      </c>
      <c r="DC16" s="464">
        <v>4</v>
      </c>
      <c r="DD16" s="465">
        <v>1</v>
      </c>
      <c r="DE16" s="466">
        <v>1</v>
      </c>
      <c r="DF16" s="464">
        <v>4</v>
      </c>
      <c r="DG16" s="465">
        <v>2</v>
      </c>
      <c r="DH16" s="466">
        <v>1</v>
      </c>
      <c r="DI16" s="464">
        <v>1</v>
      </c>
      <c r="DJ16" s="465">
        <v>1</v>
      </c>
      <c r="DK16" s="466">
        <v>1</v>
      </c>
      <c r="DL16" s="464">
        <v>1</v>
      </c>
      <c r="DM16" s="465">
        <v>1</v>
      </c>
      <c r="DN16" s="466">
        <v>1</v>
      </c>
      <c r="DO16" s="464">
        <v>4</v>
      </c>
      <c r="DP16" s="465">
        <v>2</v>
      </c>
      <c r="DQ16" s="466">
        <v>1</v>
      </c>
      <c r="DR16" s="464">
        <v>4</v>
      </c>
      <c r="DS16" s="465">
        <v>2</v>
      </c>
      <c r="DT16" s="466">
        <v>1</v>
      </c>
      <c r="DU16" s="464">
        <v>4</v>
      </c>
      <c r="DV16" s="465">
        <v>2</v>
      </c>
      <c r="DW16" s="466">
        <v>1</v>
      </c>
      <c r="DX16" s="464">
        <v>4</v>
      </c>
      <c r="DY16" s="465">
        <v>2</v>
      </c>
      <c r="DZ16" s="466">
        <v>1</v>
      </c>
      <c r="EA16" s="464">
        <v>4</v>
      </c>
      <c r="EB16" s="465">
        <v>2</v>
      </c>
      <c r="EC16" s="466">
        <v>1</v>
      </c>
      <c r="ED16" s="464">
        <v>4</v>
      </c>
      <c r="EE16" s="465">
        <v>2</v>
      </c>
      <c r="EF16" s="466">
        <v>1</v>
      </c>
      <c r="EG16" s="464">
        <v>4</v>
      </c>
      <c r="EH16" s="465">
        <v>2</v>
      </c>
      <c r="EI16" s="466">
        <v>1</v>
      </c>
      <c r="EJ16" s="464">
        <v>4</v>
      </c>
      <c r="EK16" s="465">
        <v>2</v>
      </c>
      <c r="EL16" s="466">
        <v>1</v>
      </c>
      <c r="EM16" s="464">
        <v>4</v>
      </c>
      <c r="EN16" s="465">
        <v>2</v>
      </c>
      <c r="EO16" s="466">
        <v>1</v>
      </c>
      <c r="EP16" s="464">
        <v>4</v>
      </c>
      <c r="EQ16" s="465">
        <v>2</v>
      </c>
      <c r="ER16" s="466">
        <v>1</v>
      </c>
      <c r="ES16" s="464">
        <v>4</v>
      </c>
      <c r="ET16" s="465">
        <v>2</v>
      </c>
      <c r="EU16" s="466">
        <v>1</v>
      </c>
      <c r="EV16" s="464">
        <v>4</v>
      </c>
      <c r="EW16" s="465">
        <v>2</v>
      </c>
      <c r="EX16" s="466">
        <v>1</v>
      </c>
      <c r="EY16" s="464">
        <v>4</v>
      </c>
      <c r="EZ16" s="465">
        <v>2</v>
      </c>
      <c r="FA16" s="466">
        <v>1</v>
      </c>
      <c r="FB16" s="464">
        <v>4</v>
      </c>
      <c r="FC16" s="465">
        <v>2</v>
      </c>
      <c r="FD16" s="466">
        <v>1</v>
      </c>
      <c r="FE16" s="464">
        <v>4</v>
      </c>
      <c r="FF16" s="465">
        <v>2</v>
      </c>
      <c r="FG16" s="466">
        <v>1</v>
      </c>
      <c r="FH16" s="464">
        <v>4</v>
      </c>
      <c r="FI16" s="465">
        <v>2</v>
      </c>
      <c r="FJ16" s="466">
        <v>1</v>
      </c>
      <c r="FK16" s="464">
        <v>4</v>
      </c>
      <c r="FL16" s="465">
        <v>2</v>
      </c>
      <c r="FM16" s="466">
        <v>1</v>
      </c>
      <c r="FN16" s="464">
        <v>4</v>
      </c>
      <c r="FO16" s="465">
        <v>2</v>
      </c>
      <c r="FP16" s="466">
        <v>1</v>
      </c>
      <c r="FQ16" s="464">
        <v>4</v>
      </c>
      <c r="FR16" s="465">
        <v>2</v>
      </c>
      <c r="FS16" s="466">
        <v>1</v>
      </c>
      <c r="FT16" s="464">
        <v>4</v>
      </c>
      <c r="FU16" s="465">
        <v>2</v>
      </c>
      <c r="FV16" s="466">
        <v>1</v>
      </c>
      <c r="FW16" s="464">
        <v>4</v>
      </c>
      <c r="FX16" s="465">
        <v>2</v>
      </c>
      <c r="FY16" s="466">
        <v>1</v>
      </c>
      <c r="FZ16" s="464">
        <v>4</v>
      </c>
      <c r="GA16" s="465">
        <v>2</v>
      </c>
      <c r="GB16" s="466">
        <v>1</v>
      </c>
      <c r="GC16" s="464">
        <v>4</v>
      </c>
      <c r="GD16" s="465">
        <v>2</v>
      </c>
      <c r="GE16" s="466">
        <v>1</v>
      </c>
      <c r="GF16" s="464">
        <v>4</v>
      </c>
      <c r="GG16" s="465">
        <v>2</v>
      </c>
      <c r="GH16" s="466">
        <v>1</v>
      </c>
      <c r="GI16" s="457"/>
      <c r="GJ16" s="360">
        <f t="shared" ref="GJ16:GQ16" si="3">IF(GJ14&gt;GJ15,GJ14-GJ15,IF(GJ15&gt;GJ14,GJ15-GJ14,IF(GJ14=GJ15,GJ14)))</f>
        <v>0</v>
      </c>
      <c r="GK16" s="360">
        <f t="shared" si="3"/>
        <v>20</v>
      </c>
      <c r="GL16" s="360">
        <f t="shared" si="3"/>
        <v>12</v>
      </c>
      <c r="GM16" s="360">
        <f t="shared" si="3"/>
        <v>0</v>
      </c>
      <c r="GN16" s="360">
        <f t="shared" si="3"/>
        <v>0</v>
      </c>
      <c r="GO16" s="360">
        <f t="shared" si="3"/>
        <v>0</v>
      </c>
      <c r="GP16" s="360">
        <f t="shared" si="3"/>
        <v>0</v>
      </c>
      <c r="GQ16" s="361">
        <f t="shared" si="3"/>
        <v>32</v>
      </c>
      <c r="GR16" s="362" t="s">
        <v>36</v>
      </c>
    </row>
    <row r="17" spans="1:192" ht="15" customHeight="1">
      <c r="B17" s="3057" t="s">
        <v>104</v>
      </c>
      <c r="C17" s="2916"/>
      <c r="D17" s="320" t="s">
        <v>105</v>
      </c>
      <c r="E17" s="321">
        <f>SUM(C14:G14)</f>
        <v>15</v>
      </c>
      <c r="F17" s="322"/>
      <c r="G17" s="323" t="s">
        <v>108</v>
      </c>
      <c r="H17" s="320" t="s">
        <v>107</v>
      </c>
      <c r="I17" s="467">
        <f>J29</f>
        <v>0</v>
      </c>
      <c r="J17" s="468" t="str">
        <f>$J$26</f>
        <v>Kg</v>
      </c>
      <c r="K17" s="469"/>
      <c r="L17" s="363"/>
      <c r="M17" s="364" t="s">
        <v>32</v>
      </c>
      <c r="N17" s="470">
        <f t="shared" ref="N17:BY17" si="4">IF(N14="",0,N14)</f>
        <v>10</v>
      </c>
      <c r="O17" s="471">
        <f t="shared" si="4"/>
        <v>5</v>
      </c>
      <c r="P17" s="472">
        <f t="shared" si="4"/>
        <v>0</v>
      </c>
      <c r="Q17" s="470">
        <f t="shared" si="4"/>
        <v>0</v>
      </c>
      <c r="R17" s="471">
        <f t="shared" si="4"/>
        <v>0</v>
      </c>
      <c r="S17" s="472">
        <f t="shared" si="4"/>
        <v>0</v>
      </c>
      <c r="T17" s="470">
        <f t="shared" si="4"/>
        <v>0</v>
      </c>
      <c r="U17" s="471">
        <f t="shared" si="4"/>
        <v>0</v>
      </c>
      <c r="V17" s="472">
        <f t="shared" si="4"/>
        <v>0</v>
      </c>
      <c r="W17" s="470">
        <f t="shared" si="4"/>
        <v>0</v>
      </c>
      <c r="X17" s="471">
        <f t="shared" si="4"/>
        <v>0</v>
      </c>
      <c r="Y17" s="472">
        <f t="shared" si="4"/>
        <v>0</v>
      </c>
      <c r="Z17" s="470">
        <f t="shared" si="4"/>
        <v>0</v>
      </c>
      <c r="AA17" s="471">
        <f t="shared" si="4"/>
        <v>0</v>
      </c>
      <c r="AB17" s="472">
        <f t="shared" si="4"/>
        <v>0</v>
      </c>
      <c r="AC17" s="470">
        <f t="shared" si="4"/>
        <v>0</v>
      </c>
      <c r="AD17" s="471">
        <f t="shared" si="4"/>
        <v>0</v>
      </c>
      <c r="AE17" s="472">
        <f t="shared" si="4"/>
        <v>0</v>
      </c>
      <c r="AF17" s="470">
        <f t="shared" si="4"/>
        <v>0</v>
      </c>
      <c r="AG17" s="471">
        <f t="shared" si="4"/>
        <v>0</v>
      </c>
      <c r="AH17" s="472">
        <f t="shared" si="4"/>
        <v>0</v>
      </c>
      <c r="AI17" s="470">
        <f t="shared" si="4"/>
        <v>0</v>
      </c>
      <c r="AJ17" s="471">
        <f t="shared" si="4"/>
        <v>0</v>
      </c>
      <c r="AK17" s="472">
        <f t="shared" si="4"/>
        <v>0</v>
      </c>
      <c r="AL17" s="470">
        <f t="shared" si="4"/>
        <v>0</v>
      </c>
      <c r="AM17" s="471">
        <f t="shared" si="4"/>
        <v>0</v>
      </c>
      <c r="AN17" s="472">
        <f t="shared" si="4"/>
        <v>0</v>
      </c>
      <c r="AO17" s="470">
        <f t="shared" si="4"/>
        <v>0</v>
      </c>
      <c r="AP17" s="471">
        <f t="shared" si="4"/>
        <v>0</v>
      </c>
      <c r="AQ17" s="472">
        <f t="shared" si="4"/>
        <v>0</v>
      </c>
      <c r="AR17" s="470">
        <f t="shared" si="4"/>
        <v>0</v>
      </c>
      <c r="AS17" s="471">
        <f t="shared" si="4"/>
        <v>0</v>
      </c>
      <c r="AT17" s="472">
        <f t="shared" si="4"/>
        <v>0</v>
      </c>
      <c r="AU17" s="470">
        <f t="shared" si="4"/>
        <v>0</v>
      </c>
      <c r="AV17" s="471">
        <f t="shared" si="4"/>
        <v>0</v>
      </c>
      <c r="AW17" s="472">
        <f t="shared" si="4"/>
        <v>0</v>
      </c>
      <c r="AX17" s="470">
        <f t="shared" si="4"/>
        <v>0</v>
      </c>
      <c r="AY17" s="471">
        <f t="shared" si="4"/>
        <v>0</v>
      </c>
      <c r="AZ17" s="472">
        <f t="shared" si="4"/>
        <v>0</v>
      </c>
      <c r="BA17" s="470">
        <f t="shared" si="4"/>
        <v>0</v>
      </c>
      <c r="BB17" s="471">
        <f t="shared" si="4"/>
        <v>0</v>
      </c>
      <c r="BC17" s="472">
        <f t="shared" si="4"/>
        <v>0</v>
      </c>
      <c r="BD17" s="470">
        <f t="shared" si="4"/>
        <v>0</v>
      </c>
      <c r="BE17" s="471">
        <f t="shared" si="4"/>
        <v>0</v>
      </c>
      <c r="BF17" s="472">
        <f t="shared" si="4"/>
        <v>0</v>
      </c>
      <c r="BG17" s="470">
        <f t="shared" si="4"/>
        <v>0</v>
      </c>
      <c r="BH17" s="471">
        <f t="shared" si="4"/>
        <v>0</v>
      </c>
      <c r="BI17" s="472">
        <f t="shared" si="4"/>
        <v>0</v>
      </c>
      <c r="BJ17" s="470">
        <f t="shared" si="4"/>
        <v>0</v>
      </c>
      <c r="BK17" s="471">
        <f t="shared" si="4"/>
        <v>0</v>
      </c>
      <c r="BL17" s="472">
        <f t="shared" si="4"/>
        <v>0</v>
      </c>
      <c r="BM17" s="470">
        <f t="shared" si="4"/>
        <v>0</v>
      </c>
      <c r="BN17" s="471">
        <f t="shared" si="4"/>
        <v>0</v>
      </c>
      <c r="BO17" s="472">
        <f t="shared" si="4"/>
        <v>0</v>
      </c>
      <c r="BP17" s="470">
        <f t="shared" si="4"/>
        <v>0</v>
      </c>
      <c r="BQ17" s="471">
        <f t="shared" si="4"/>
        <v>0</v>
      </c>
      <c r="BR17" s="472">
        <f t="shared" si="4"/>
        <v>0</v>
      </c>
      <c r="BS17" s="470">
        <f t="shared" si="4"/>
        <v>0</v>
      </c>
      <c r="BT17" s="471">
        <f t="shared" si="4"/>
        <v>0</v>
      </c>
      <c r="BU17" s="472">
        <f t="shared" si="4"/>
        <v>0</v>
      </c>
      <c r="BV17" s="470">
        <f t="shared" si="4"/>
        <v>0</v>
      </c>
      <c r="BW17" s="471">
        <f t="shared" si="4"/>
        <v>0</v>
      </c>
      <c r="BX17" s="472">
        <f t="shared" si="4"/>
        <v>0</v>
      </c>
      <c r="BY17" s="470">
        <f t="shared" si="4"/>
        <v>0</v>
      </c>
      <c r="BZ17" s="471">
        <f t="shared" ref="BZ17:EK17" si="5">IF(BZ14="",0,BZ14)</f>
        <v>0</v>
      </c>
      <c r="CA17" s="472">
        <f t="shared" si="5"/>
        <v>0</v>
      </c>
      <c r="CB17" s="470">
        <f t="shared" si="5"/>
        <v>0</v>
      </c>
      <c r="CC17" s="471">
        <f t="shared" si="5"/>
        <v>0</v>
      </c>
      <c r="CD17" s="472">
        <f t="shared" si="5"/>
        <v>0</v>
      </c>
      <c r="CE17" s="470">
        <f t="shared" si="5"/>
        <v>0</v>
      </c>
      <c r="CF17" s="471">
        <f t="shared" si="5"/>
        <v>0</v>
      </c>
      <c r="CG17" s="472">
        <f t="shared" si="5"/>
        <v>0</v>
      </c>
      <c r="CH17" s="470">
        <f t="shared" si="5"/>
        <v>0</v>
      </c>
      <c r="CI17" s="471">
        <f t="shared" si="5"/>
        <v>0</v>
      </c>
      <c r="CJ17" s="472">
        <f t="shared" si="5"/>
        <v>0</v>
      </c>
      <c r="CK17" s="470">
        <f t="shared" si="5"/>
        <v>0</v>
      </c>
      <c r="CL17" s="471">
        <f t="shared" si="5"/>
        <v>0</v>
      </c>
      <c r="CM17" s="472">
        <f t="shared" si="5"/>
        <v>0</v>
      </c>
      <c r="CN17" s="470">
        <f t="shared" si="5"/>
        <v>0</v>
      </c>
      <c r="CO17" s="471">
        <f t="shared" si="5"/>
        <v>0</v>
      </c>
      <c r="CP17" s="472">
        <f t="shared" si="5"/>
        <v>0</v>
      </c>
      <c r="CQ17" s="470">
        <f t="shared" si="5"/>
        <v>0</v>
      </c>
      <c r="CR17" s="471">
        <f t="shared" si="5"/>
        <v>0</v>
      </c>
      <c r="CS17" s="472">
        <f t="shared" si="5"/>
        <v>0</v>
      </c>
      <c r="CT17" s="470">
        <f t="shared" si="5"/>
        <v>0</v>
      </c>
      <c r="CU17" s="471">
        <f t="shared" si="5"/>
        <v>0</v>
      </c>
      <c r="CV17" s="472">
        <f t="shared" si="5"/>
        <v>0</v>
      </c>
      <c r="CW17" s="470">
        <f t="shared" si="5"/>
        <v>0</v>
      </c>
      <c r="CX17" s="471">
        <f t="shared" si="5"/>
        <v>0</v>
      </c>
      <c r="CY17" s="472">
        <f t="shared" si="5"/>
        <v>0</v>
      </c>
      <c r="CZ17" s="470">
        <f t="shared" si="5"/>
        <v>0</v>
      </c>
      <c r="DA17" s="471">
        <f t="shared" si="5"/>
        <v>0</v>
      </c>
      <c r="DB17" s="472">
        <f t="shared" si="5"/>
        <v>0</v>
      </c>
      <c r="DC17" s="470">
        <f t="shared" si="5"/>
        <v>0</v>
      </c>
      <c r="DD17" s="471">
        <f t="shared" si="5"/>
        <v>0</v>
      </c>
      <c r="DE17" s="472">
        <f t="shared" si="5"/>
        <v>0</v>
      </c>
      <c r="DF17" s="470">
        <f t="shared" si="5"/>
        <v>0</v>
      </c>
      <c r="DG17" s="471">
        <f t="shared" si="5"/>
        <v>0</v>
      </c>
      <c r="DH17" s="472">
        <f t="shared" si="5"/>
        <v>0</v>
      </c>
      <c r="DI17" s="470">
        <f t="shared" si="5"/>
        <v>0</v>
      </c>
      <c r="DJ17" s="471">
        <f t="shared" si="5"/>
        <v>0</v>
      </c>
      <c r="DK17" s="472">
        <f t="shared" si="5"/>
        <v>0</v>
      </c>
      <c r="DL17" s="470">
        <f t="shared" si="5"/>
        <v>0</v>
      </c>
      <c r="DM17" s="471">
        <f t="shared" si="5"/>
        <v>0</v>
      </c>
      <c r="DN17" s="472">
        <f t="shared" si="5"/>
        <v>0</v>
      </c>
      <c r="DO17" s="470">
        <f t="shared" si="5"/>
        <v>0</v>
      </c>
      <c r="DP17" s="471">
        <f t="shared" si="5"/>
        <v>0</v>
      </c>
      <c r="DQ17" s="472">
        <f t="shared" si="5"/>
        <v>0</v>
      </c>
      <c r="DR17" s="470">
        <f t="shared" si="5"/>
        <v>0</v>
      </c>
      <c r="DS17" s="471">
        <f t="shared" si="5"/>
        <v>0</v>
      </c>
      <c r="DT17" s="472">
        <f t="shared" si="5"/>
        <v>0</v>
      </c>
      <c r="DU17" s="470">
        <f t="shared" si="5"/>
        <v>0</v>
      </c>
      <c r="DV17" s="471">
        <f t="shared" si="5"/>
        <v>0</v>
      </c>
      <c r="DW17" s="472">
        <f t="shared" si="5"/>
        <v>0</v>
      </c>
      <c r="DX17" s="470">
        <f t="shared" si="5"/>
        <v>0</v>
      </c>
      <c r="DY17" s="471">
        <f t="shared" si="5"/>
        <v>0</v>
      </c>
      <c r="DZ17" s="472">
        <f t="shared" si="5"/>
        <v>0</v>
      </c>
      <c r="EA17" s="470">
        <f t="shared" si="5"/>
        <v>0</v>
      </c>
      <c r="EB17" s="471">
        <f t="shared" si="5"/>
        <v>0</v>
      </c>
      <c r="EC17" s="472">
        <f t="shared" si="5"/>
        <v>0</v>
      </c>
      <c r="ED17" s="470">
        <f t="shared" si="5"/>
        <v>0</v>
      </c>
      <c r="EE17" s="471">
        <f t="shared" si="5"/>
        <v>0</v>
      </c>
      <c r="EF17" s="472">
        <f t="shared" si="5"/>
        <v>0</v>
      </c>
      <c r="EG17" s="470">
        <f t="shared" si="5"/>
        <v>0</v>
      </c>
      <c r="EH17" s="471">
        <f t="shared" si="5"/>
        <v>0</v>
      </c>
      <c r="EI17" s="472">
        <f t="shared" si="5"/>
        <v>0</v>
      </c>
      <c r="EJ17" s="470">
        <f t="shared" si="5"/>
        <v>0</v>
      </c>
      <c r="EK17" s="471">
        <f t="shared" si="5"/>
        <v>0</v>
      </c>
      <c r="EL17" s="472">
        <f t="shared" ref="EL17:GH17" si="6">IF(EL14="",0,EL14)</f>
        <v>0</v>
      </c>
      <c r="EM17" s="470">
        <f t="shared" si="6"/>
        <v>0</v>
      </c>
      <c r="EN17" s="471">
        <f t="shared" si="6"/>
        <v>0</v>
      </c>
      <c r="EO17" s="472">
        <f t="shared" si="6"/>
        <v>0</v>
      </c>
      <c r="EP17" s="470">
        <f t="shared" si="6"/>
        <v>0</v>
      </c>
      <c r="EQ17" s="471">
        <f t="shared" si="6"/>
        <v>0</v>
      </c>
      <c r="ER17" s="472">
        <f t="shared" si="6"/>
        <v>0</v>
      </c>
      <c r="ES17" s="470">
        <f t="shared" si="6"/>
        <v>0</v>
      </c>
      <c r="ET17" s="471">
        <f t="shared" si="6"/>
        <v>0</v>
      </c>
      <c r="EU17" s="472">
        <f t="shared" si="6"/>
        <v>0</v>
      </c>
      <c r="EV17" s="470">
        <f t="shared" si="6"/>
        <v>0</v>
      </c>
      <c r="EW17" s="471">
        <f t="shared" si="6"/>
        <v>0</v>
      </c>
      <c r="EX17" s="472">
        <f t="shared" si="6"/>
        <v>0</v>
      </c>
      <c r="EY17" s="470">
        <f t="shared" si="6"/>
        <v>0</v>
      </c>
      <c r="EZ17" s="471">
        <f t="shared" si="6"/>
        <v>0</v>
      </c>
      <c r="FA17" s="472">
        <f t="shared" si="6"/>
        <v>0</v>
      </c>
      <c r="FB17" s="470">
        <f t="shared" si="6"/>
        <v>0</v>
      </c>
      <c r="FC17" s="471">
        <f t="shared" si="6"/>
        <v>0</v>
      </c>
      <c r="FD17" s="472">
        <f t="shared" si="6"/>
        <v>0</v>
      </c>
      <c r="FE17" s="470">
        <f t="shared" si="6"/>
        <v>0</v>
      </c>
      <c r="FF17" s="471">
        <f t="shared" si="6"/>
        <v>0</v>
      </c>
      <c r="FG17" s="472">
        <f t="shared" si="6"/>
        <v>0</v>
      </c>
      <c r="FH17" s="470">
        <f t="shared" si="6"/>
        <v>0</v>
      </c>
      <c r="FI17" s="471">
        <f t="shared" si="6"/>
        <v>0</v>
      </c>
      <c r="FJ17" s="472">
        <f t="shared" si="6"/>
        <v>0</v>
      </c>
      <c r="FK17" s="470">
        <f t="shared" si="6"/>
        <v>0</v>
      </c>
      <c r="FL17" s="471">
        <f t="shared" si="6"/>
        <v>0</v>
      </c>
      <c r="FM17" s="472">
        <f t="shared" si="6"/>
        <v>0</v>
      </c>
      <c r="FN17" s="470">
        <f t="shared" si="6"/>
        <v>0</v>
      </c>
      <c r="FO17" s="471">
        <f t="shared" si="6"/>
        <v>0</v>
      </c>
      <c r="FP17" s="472">
        <f t="shared" si="6"/>
        <v>0</v>
      </c>
      <c r="FQ17" s="470">
        <f t="shared" si="6"/>
        <v>0</v>
      </c>
      <c r="FR17" s="471">
        <f t="shared" si="6"/>
        <v>0</v>
      </c>
      <c r="FS17" s="472">
        <f t="shared" si="6"/>
        <v>0</v>
      </c>
      <c r="FT17" s="470">
        <f t="shared" si="6"/>
        <v>0</v>
      </c>
      <c r="FU17" s="471">
        <f t="shared" si="6"/>
        <v>0</v>
      </c>
      <c r="FV17" s="472">
        <f t="shared" si="6"/>
        <v>0</v>
      </c>
      <c r="FW17" s="470">
        <f t="shared" si="6"/>
        <v>0</v>
      </c>
      <c r="FX17" s="471">
        <f t="shared" si="6"/>
        <v>0</v>
      </c>
      <c r="FY17" s="472">
        <f t="shared" si="6"/>
        <v>0</v>
      </c>
      <c r="FZ17" s="470">
        <f t="shared" si="6"/>
        <v>0</v>
      </c>
      <c r="GA17" s="471">
        <f t="shared" si="6"/>
        <v>0</v>
      </c>
      <c r="GB17" s="472">
        <f t="shared" si="6"/>
        <v>0</v>
      </c>
      <c r="GC17" s="470">
        <f t="shared" si="6"/>
        <v>0</v>
      </c>
      <c r="GD17" s="471">
        <f t="shared" si="6"/>
        <v>0</v>
      </c>
      <c r="GE17" s="472">
        <f t="shared" si="6"/>
        <v>0</v>
      </c>
      <c r="GF17" s="470">
        <f t="shared" si="6"/>
        <v>0</v>
      </c>
      <c r="GG17" s="471">
        <f t="shared" si="6"/>
        <v>0</v>
      </c>
      <c r="GH17" s="472">
        <f t="shared" si="6"/>
        <v>0</v>
      </c>
    </row>
    <row r="18" spans="1:192" ht="15" customHeight="1">
      <c r="B18" s="324"/>
      <c r="C18" s="325"/>
      <c r="D18" s="326" t="s">
        <v>106</v>
      </c>
      <c r="E18" s="327">
        <f>SUM(C15:G15)</f>
        <v>27</v>
      </c>
      <c r="F18" s="328"/>
      <c r="G18" s="328"/>
      <c r="H18" s="326" t="s">
        <v>109</v>
      </c>
      <c r="I18" s="473">
        <f>J35</f>
        <v>0</v>
      </c>
      <c r="J18" s="474" t="str">
        <f t="shared" ref="J18:J19" si="7">$J$26</f>
        <v>Kg</v>
      </c>
      <c r="K18" s="371"/>
      <c r="L18" s="363"/>
      <c r="M18" s="364" t="s">
        <v>33</v>
      </c>
      <c r="N18" s="470">
        <f t="shared" ref="N18:BY18" si="8">IF(N15="",0,IF(N15&gt;0,N15))</f>
        <v>21</v>
      </c>
      <c r="O18" s="471">
        <f t="shared" si="8"/>
        <v>2</v>
      </c>
      <c r="P18" s="472">
        <f t="shared" si="8"/>
        <v>4</v>
      </c>
      <c r="Q18" s="475">
        <f t="shared" si="8"/>
        <v>0</v>
      </c>
      <c r="R18" s="471">
        <f t="shared" si="8"/>
        <v>0</v>
      </c>
      <c r="S18" s="472">
        <f t="shared" si="8"/>
        <v>0</v>
      </c>
      <c r="T18" s="475">
        <f t="shared" si="8"/>
        <v>0</v>
      </c>
      <c r="U18" s="471">
        <f t="shared" si="8"/>
        <v>0</v>
      </c>
      <c r="V18" s="472">
        <f t="shared" si="8"/>
        <v>0</v>
      </c>
      <c r="W18" s="475">
        <f t="shared" si="8"/>
        <v>0</v>
      </c>
      <c r="X18" s="471">
        <f t="shared" si="8"/>
        <v>0</v>
      </c>
      <c r="Y18" s="472">
        <f t="shared" si="8"/>
        <v>0</v>
      </c>
      <c r="Z18" s="475">
        <f t="shared" si="8"/>
        <v>0</v>
      </c>
      <c r="AA18" s="471">
        <f t="shared" si="8"/>
        <v>0</v>
      </c>
      <c r="AB18" s="472">
        <f t="shared" si="8"/>
        <v>0</v>
      </c>
      <c r="AC18" s="475">
        <f t="shared" si="8"/>
        <v>0</v>
      </c>
      <c r="AD18" s="471">
        <f t="shared" si="8"/>
        <v>0</v>
      </c>
      <c r="AE18" s="472">
        <f t="shared" si="8"/>
        <v>0</v>
      </c>
      <c r="AF18" s="475">
        <f t="shared" si="8"/>
        <v>0</v>
      </c>
      <c r="AG18" s="471">
        <f t="shared" si="8"/>
        <v>0</v>
      </c>
      <c r="AH18" s="472">
        <f t="shared" si="8"/>
        <v>0</v>
      </c>
      <c r="AI18" s="475">
        <f t="shared" si="8"/>
        <v>0</v>
      </c>
      <c r="AJ18" s="471">
        <f t="shared" si="8"/>
        <v>0</v>
      </c>
      <c r="AK18" s="472">
        <f t="shared" si="8"/>
        <v>0</v>
      </c>
      <c r="AL18" s="475">
        <f t="shared" si="8"/>
        <v>0</v>
      </c>
      <c r="AM18" s="471">
        <f t="shared" si="8"/>
        <v>0</v>
      </c>
      <c r="AN18" s="472">
        <f t="shared" si="8"/>
        <v>0</v>
      </c>
      <c r="AO18" s="475">
        <f t="shared" si="8"/>
        <v>0</v>
      </c>
      <c r="AP18" s="471">
        <f t="shared" si="8"/>
        <v>0</v>
      </c>
      <c r="AQ18" s="472">
        <f t="shared" si="8"/>
        <v>0</v>
      </c>
      <c r="AR18" s="475">
        <f t="shared" si="8"/>
        <v>0</v>
      </c>
      <c r="AS18" s="471">
        <f t="shared" si="8"/>
        <v>0</v>
      </c>
      <c r="AT18" s="472">
        <f t="shared" si="8"/>
        <v>0</v>
      </c>
      <c r="AU18" s="475">
        <f t="shared" si="8"/>
        <v>0</v>
      </c>
      <c r="AV18" s="471">
        <f t="shared" si="8"/>
        <v>0</v>
      </c>
      <c r="AW18" s="472">
        <f t="shared" si="8"/>
        <v>0</v>
      </c>
      <c r="AX18" s="475">
        <f t="shared" si="8"/>
        <v>0</v>
      </c>
      <c r="AY18" s="471">
        <f t="shared" si="8"/>
        <v>0</v>
      </c>
      <c r="AZ18" s="472">
        <f t="shared" si="8"/>
        <v>0</v>
      </c>
      <c r="BA18" s="475">
        <f t="shared" si="8"/>
        <v>0</v>
      </c>
      <c r="BB18" s="471">
        <f t="shared" si="8"/>
        <v>0</v>
      </c>
      <c r="BC18" s="472">
        <f t="shared" si="8"/>
        <v>0</v>
      </c>
      <c r="BD18" s="475">
        <f t="shared" si="8"/>
        <v>0</v>
      </c>
      <c r="BE18" s="471">
        <f t="shared" si="8"/>
        <v>0</v>
      </c>
      <c r="BF18" s="472">
        <f t="shared" si="8"/>
        <v>0</v>
      </c>
      <c r="BG18" s="475">
        <f t="shared" si="8"/>
        <v>0</v>
      </c>
      <c r="BH18" s="471">
        <f t="shared" si="8"/>
        <v>0</v>
      </c>
      <c r="BI18" s="472">
        <f t="shared" si="8"/>
        <v>0</v>
      </c>
      <c r="BJ18" s="475">
        <f t="shared" si="8"/>
        <v>0</v>
      </c>
      <c r="BK18" s="471">
        <f t="shared" si="8"/>
        <v>0</v>
      </c>
      <c r="BL18" s="472">
        <f t="shared" si="8"/>
        <v>0</v>
      </c>
      <c r="BM18" s="475">
        <f t="shared" si="8"/>
        <v>0</v>
      </c>
      <c r="BN18" s="471">
        <f t="shared" si="8"/>
        <v>0</v>
      </c>
      <c r="BO18" s="472">
        <f t="shared" si="8"/>
        <v>0</v>
      </c>
      <c r="BP18" s="475">
        <f t="shared" si="8"/>
        <v>0</v>
      </c>
      <c r="BQ18" s="471">
        <f t="shared" si="8"/>
        <v>0</v>
      </c>
      <c r="BR18" s="472">
        <f t="shared" si="8"/>
        <v>0</v>
      </c>
      <c r="BS18" s="475">
        <f t="shared" si="8"/>
        <v>0</v>
      </c>
      <c r="BT18" s="471">
        <f t="shared" si="8"/>
        <v>0</v>
      </c>
      <c r="BU18" s="472">
        <f t="shared" si="8"/>
        <v>0</v>
      </c>
      <c r="BV18" s="475">
        <f t="shared" si="8"/>
        <v>0</v>
      </c>
      <c r="BW18" s="471">
        <f t="shared" si="8"/>
        <v>0</v>
      </c>
      <c r="BX18" s="472">
        <f t="shared" si="8"/>
        <v>0</v>
      </c>
      <c r="BY18" s="475">
        <f t="shared" si="8"/>
        <v>0</v>
      </c>
      <c r="BZ18" s="471">
        <f t="shared" ref="BZ18:EK18" si="9">IF(BZ15="",0,IF(BZ15&gt;0,BZ15))</f>
        <v>0</v>
      </c>
      <c r="CA18" s="472">
        <f t="shared" si="9"/>
        <v>0</v>
      </c>
      <c r="CB18" s="475">
        <f t="shared" si="9"/>
        <v>0</v>
      </c>
      <c r="CC18" s="471">
        <f t="shared" si="9"/>
        <v>0</v>
      </c>
      <c r="CD18" s="472">
        <f t="shared" si="9"/>
        <v>0</v>
      </c>
      <c r="CE18" s="475">
        <f t="shared" si="9"/>
        <v>0</v>
      </c>
      <c r="CF18" s="471">
        <f t="shared" si="9"/>
        <v>0</v>
      </c>
      <c r="CG18" s="472">
        <f t="shared" si="9"/>
        <v>0</v>
      </c>
      <c r="CH18" s="475">
        <f t="shared" si="9"/>
        <v>0</v>
      </c>
      <c r="CI18" s="471">
        <f t="shared" si="9"/>
        <v>0</v>
      </c>
      <c r="CJ18" s="472">
        <f t="shared" si="9"/>
        <v>0</v>
      </c>
      <c r="CK18" s="475">
        <f t="shared" si="9"/>
        <v>0</v>
      </c>
      <c r="CL18" s="471">
        <f t="shared" si="9"/>
        <v>0</v>
      </c>
      <c r="CM18" s="472">
        <f t="shared" si="9"/>
        <v>0</v>
      </c>
      <c r="CN18" s="475">
        <f t="shared" si="9"/>
        <v>0</v>
      </c>
      <c r="CO18" s="471">
        <f t="shared" si="9"/>
        <v>0</v>
      </c>
      <c r="CP18" s="472">
        <f t="shared" si="9"/>
        <v>0</v>
      </c>
      <c r="CQ18" s="475">
        <f t="shared" si="9"/>
        <v>0</v>
      </c>
      <c r="CR18" s="471">
        <f t="shared" si="9"/>
        <v>0</v>
      </c>
      <c r="CS18" s="472">
        <f t="shared" si="9"/>
        <v>0</v>
      </c>
      <c r="CT18" s="475">
        <f t="shared" si="9"/>
        <v>0</v>
      </c>
      <c r="CU18" s="471">
        <f t="shared" si="9"/>
        <v>0</v>
      </c>
      <c r="CV18" s="472">
        <f t="shared" si="9"/>
        <v>0</v>
      </c>
      <c r="CW18" s="475">
        <f t="shared" si="9"/>
        <v>0</v>
      </c>
      <c r="CX18" s="471">
        <f t="shared" si="9"/>
        <v>0</v>
      </c>
      <c r="CY18" s="472">
        <f t="shared" si="9"/>
        <v>0</v>
      </c>
      <c r="CZ18" s="475">
        <f t="shared" si="9"/>
        <v>0</v>
      </c>
      <c r="DA18" s="471">
        <f t="shared" si="9"/>
        <v>0</v>
      </c>
      <c r="DB18" s="472">
        <f t="shared" si="9"/>
        <v>0</v>
      </c>
      <c r="DC18" s="475">
        <f t="shared" si="9"/>
        <v>0</v>
      </c>
      <c r="DD18" s="471">
        <f t="shared" si="9"/>
        <v>0</v>
      </c>
      <c r="DE18" s="472">
        <f t="shared" si="9"/>
        <v>0</v>
      </c>
      <c r="DF18" s="475">
        <f t="shared" si="9"/>
        <v>0</v>
      </c>
      <c r="DG18" s="471">
        <f t="shared" si="9"/>
        <v>0</v>
      </c>
      <c r="DH18" s="472">
        <f t="shared" si="9"/>
        <v>0</v>
      </c>
      <c r="DI18" s="475">
        <f t="shared" si="9"/>
        <v>0</v>
      </c>
      <c r="DJ18" s="471">
        <f t="shared" si="9"/>
        <v>0</v>
      </c>
      <c r="DK18" s="472">
        <f t="shared" si="9"/>
        <v>0</v>
      </c>
      <c r="DL18" s="475">
        <f t="shared" si="9"/>
        <v>0</v>
      </c>
      <c r="DM18" s="471">
        <f t="shared" si="9"/>
        <v>0</v>
      </c>
      <c r="DN18" s="472">
        <f t="shared" si="9"/>
        <v>0</v>
      </c>
      <c r="DO18" s="475">
        <f t="shared" si="9"/>
        <v>0</v>
      </c>
      <c r="DP18" s="471">
        <f t="shared" si="9"/>
        <v>0</v>
      </c>
      <c r="DQ18" s="472">
        <f t="shared" si="9"/>
        <v>0</v>
      </c>
      <c r="DR18" s="475">
        <f t="shared" si="9"/>
        <v>0</v>
      </c>
      <c r="DS18" s="471">
        <f t="shared" si="9"/>
        <v>0</v>
      </c>
      <c r="DT18" s="472">
        <f t="shared" si="9"/>
        <v>0</v>
      </c>
      <c r="DU18" s="475">
        <f t="shared" si="9"/>
        <v>0</v>
      </c>
      <c r="DV18" s="471">
        <f t="shared" si="9"/>
        <v>0</v>
      </c>
      <c r="DW18" s="472">
        <f t="shared" si="9"/>
        <v>0</v>
      </c>
      <c r="DX18" s="475">
        <f t="shared" si="9"/>
        <v>0</v>
      </c>
      <c r="DY18" s="471">
        <f t="shared" si="9"/>
        <v>0</v>
      </c>
      <c r="DZ18" s="472">
        <f t="shared" si="9"/>
        <v>0</v>
      </c>
      <c r="EA18" s="475">
        <f t="shared" si="9"/>
        <v>0</v>
      </c>
      <c r="EB18" s="471">
        <f t="shared" si="9"/>
        <v>0</v>
      </c>
      <c r="EC18" s="472">
        <f t="shared" si="9"/>
        <v>0</v>
      </c>
      <c r="ED18" s="475">
        <f t="shared" si="9"/>
        <v>0</v>
      </c>
      <c r="EE18" s="471">
        <f t="shared" si="9"/>
        <v>0</v>
      </c>
      <c r="EF18" s="472">
        <f t="shared" si="9"/>
        <v>0</v>
      </c>
      <c r="EG18" s="475">
        <f t="shared" si="9"/>
        <v>0</v>
      </c>
      <c r="EH18" s="471">
        <f t="shared" si="9"/>
        <v>0</v>
      </c>
      <c r="EI18" s="472">
        <f t="shared" si="9"/>
        <v>0</v>
      </c>
      <c r="EJ18" s="475">
        <f t="shared" si="9"/>
        <v>0</v>
      </c>
      <c r="EK18" s="471">
        <f t="shared" si="9"/>
        <v>0</v>
      </c>
      <c r="EL18" s="472">
        <f t="shared" ref="EL18:GH18" si="10">IF(EL15="",0,IF(EL15&gt;0,EL15))</f>
        <v>0</v>
      </c>
      <c r="EM18" s="475">
        <f t="shared" si="10"/>
        <v>0</v>
      </c>
      <c r="EN18" s="471">
        <f t="shared" si="10"/>
        <v>0</v>
      </c>
      <c r="EO18" s="472">
        <f t="shared" si="10"/>
        <v>0</v>
      </c>
      <c r="EP18" s="475">
        <f t="shared" si="10"/>
        <v>0</v>
      </c>
      <c r="EQ18" s="471">
        <f t="shared" si="10"/>
        <v>0</v>
      </c>
      <c r="ER18" s="472">
        <f t="shared" si="10"/>
        <v>0</v>
      </c>
      <c r="ES18" s="475">
        <f t="shared" si="10"/>
        <v>0</v>
      </c>
      <c r="ET18" s="471">
        <f t="shared" si="10"/>
        <v>0</v>
      </c>
      <c r="EU18" s="472">
        <f t="shared" si="10"/>
        <v>0</v>
      </c>
      <c r="EV18" s="475">
        <f t="shared" si="10"/>
        <v>0</v>
      </c>
      <c r="EW18" s="471">
        <f t="shared" si="10"/>
        <v>0</v>
      </c>
      <c r="EX18" s="472">
        <f t="shared" si="10"/>
        <v>0</v>
      </c>
      <c r="EY18" s="475">
        <f t="shared" si="10"/>
        <v>0</v>
      </c>
      <c r="EZ18" s="471">
        <f t="shared" si="10"/>
        <v>0</v>
      </c>
      <c r="FA18" s="472">
        <f t="shared" si="10"/>
        <v>0</v>
      </c>
      <c r="FB18" s="475">
        <f t="shared" si="10"/>
        <v>0</v>
      </c>
      <c r="FC18" s="471">
        <f t="shared" si="10"/>
        <v>0</v>
      </c>
      <c r="FD18" s="472">
        <f t="shared" si="10"/>
        <v>0</v>
      </c>
      <c r="FE18" s="475">
        <f t="shared" si="10"/>
        <v>0</v>
      </c>
      <c r="FF18" s="471">
        <f t="shared" si="10"/>
        <v>0</v>
      </c>
      <c r="FG18" s="472">
        <f t="shared" si="10"/>
        <v>0</v>
      </c>
      <c r="FH18" s="475">
        <f t="shared" si="10"/>
        <v>0</v>
      </c>
      <c r="FI18" s="471">
        <f t="shared" si="10"/>
        <v>0</v>
      </c>
      <c r="FJ18" s="472">
        <f t="shared" si="10"/>
        <v>0</v>
      </c>
      <c r="FK18" s="475">
        <f t="shared" si="10"/>
        <v>0</v>
      </c>
      <c r="FL18" s="471">
        <f t="shared" si="10"/>
        <v>0</v>
      </c>
      <c r="FM18" s="472">
        <f t="shared" si="10"/>
        <v>0</v>
      </c>
      <c r="FN18" s="475">
        <f t="shared" si="10"/>
        <v>0</v>
      </c>
      <c r="FO18" s="471">
        <f t="shared" si="10"/>
        <v>0</v>
      </c>
      <c r="FP18" s="472">
        <f t="shared" si="10"/>
        <v>0</v>
      </c>
      <c r="FQ18" s="475">
        <f t="shared" si="10"/>
        <v>0</v>
      </c>
      <c r="FR18" s="471">
        <f t="shared" si="10"/>
        <v>0</v>
      </c>
      <c r="FS18" s="472">
        <f t="shared" si="10"/>
        <v>0</v>
      </c>
      <c r="FT18" s="475">
        <f t="shared" si="10"/>
        <v>0</v>
      </c>
      <c r="FU18" s="471">
        <f t="shared" si="10"/>
        <v>0</v>
      </c>
      <c r="FV18" s="472">
        <f t="shared" si="10"/>
        <v>0</v>
      </c>
      <c r="FW18" s="475">
        <f t="shared" si="10"/>
        <v>0</v>
      </c>
      <c r="FX18" s="471">
        <f t="shared" si="10"/>
        <v>0</v>
      </c>
      <c r="FY18" s="472">
        <f t="shared" si="10"/>
        <v>0</v>
      </c>
      <c r="FZ18" s="475">
        <f t="shared" si="10"/>
        <v>0</v>
      </c>
      <c r="GA18" s="471">
        <f t="shared" si="10"/>
        <v>0</v>
      </c>
      <c r="GB18" s="472">
        <f t="shared" si="10"/>
        <v>0</v>
      </c>
      <c r="GC18" s="475">
        <f t="shared" si="10"/>
        <v>0</v>
      </c>
      <c r="GD18" s="471">
        <f t="shared" si="10"/>
        <v>0</v>
      </c>
      <c r="GE18" s="472">
        <f t="shared" si="10"/>
        <v>0</v>
      </c>
      <c r="GF18" s="475">
        <f t="shared" si="10"/>
        <v>0</v>
      </c>
      <c r="GG18" s="471">
        <f t="shared" si="10"/>
        <v>0</v>
      </c>
      <c r="GH18" s="472">
        <f t="shared" si="10"/>
        <v>0</v>
      </c>
    </row>
    <row r="19" spans="1:192" ht="15" customHeight="1" thickBot="1">
      <c r="B19" s="329"/>
      <c r="C19" s="330"/>
      <c r="D19" s="331" t="s">
        <v>36</v>
      </c>
      <c r="E19" s="332">
        <f>IF(E17&gt;E18,E17-E18,IF(E18&gt;E17,E18-E17,IF(E17=E18,E17)))</f>
        <v>12</v>
      </c>
      <c r="F19" s="330"/>
      <c r="G19" s="330"/>
      <c r="H19" s="331" t="s">
        <v>36</v>
      </c>
      <c r="I19" s="476">
        <f>IF(I17&gt;I18,I17-I18,IF(I18&gt;I17,I18-I17,IF(I17=I18,I17)))</f>
        <v>0</v>
      </c>
      <c r="J19" s="477" t="str">
        <f t="shared" si="7"/>
        <v>Kg</v>
      </c>
      <c r="K19" s="478"/>
      <c r="L19" s="479"/>
      <c r="M19" s="480" t="s">
        <v>35</v>
      </c>
      <c r="N19" s="481">
        <f t="shared" ref="N19:BY19" si="11">IF(N18&gt;0,N18,0)</f>
        <v>21</v>
      </c>
      <c r="O19" s="482">
        <f t="shared" si="11"/>
        <v>2</v>
      </c>
      <c r="P19" s="483">
        <f t="shared" si="11"/>
        <v>4</v>
      </c>
      <c r="Q19" s="481">
        <f t="shared" si="11"/>
        <v>0</v>
      </c>
      <c r="R19" s="482">
        <f t="shared" si="11"/>
        <v>0</v>
      </c>
      <c r="S19" s="483">
        <f t="shared" si="11"/>
        <v>0</v>
      </c>
      <c r="T19" s="481">
        <f t="shared" si="11"/>
        <v>0</v>
      </c>
      <c r="U19" s="482">
        <f t="shared" si="11"/>
        <v>0</v>
      </c>
      <c r="V19" s="483">
        <f t="shared" si="11"/>
        <v>0</v>
      </c>
      <c r="W19" s="481">
        <f t="shared" si="11"/>
        <v>0</v>
      </c>
      <c r="X19" s="482">
        <f t="shared" si="11"/>
        <v>0</v>
      </c>
      <c r="Y19" s="483">
        <f t="shared" si="11"/>
        <v>0</v>
      </c>
      <c r="Z19" s="481">
        <f t="shared" si="11"/>
        <v>0</v>
      </c>
      <c r="AA19" s="482">
        <f t="shared" si="11"/>
        <v>0</v>
      </c>
      <c r="AB19" s="483">
        <f t="shared" si="11"/>
        <v>0</v>
      </c>
      <c r="AC19" s="481">
        <f t="shared" si="11"/>
        <v>0</v>
      </c>
      <c r="AD19" s="482">
        <f t="shared" si="11"/>
        <v>0</v>
      </c>
      <c r="AE19" s="483">
        <f t="shared" si="11"/>
        <v>0</v>
      </c>
      <c r="AF19" s="481">
        <f t="shared" si="11"/>
        <v>0</v>
      </c>
      <c r="AG19" s="482">
        <f t="shared" si="11"/>
        <v>0</v>
      </c>
      <c r="AH19" s="483">
        <f t="shared" si="11"/>
        <v>0</v>
      </c>
      <c r="AI19" s="481">
        <f t="shared" si="11"/>
        <v>0</v>
      </c>
      <c r="AJ19" s="482">
        <f t="shared" si="11"/>
        <v>0</v>
      </c>
      <c r="AK19" s="483">
        <f t="shared" si="11"/>
        <v>0</v>
      </c>
      <c r="AL19" s="481">
        <f t="shared" si="11"/>
        <v>0</v>
      </c>
      <c r="AM19" s="482">
        <f t="shared" si="11"/>
        <v>0</v>
      </c>
      <c r="AN19" s="483">
        <f t="shared" si="11"/>
        <v>0</v>
      </c>
      <c r="AO19" s="481">
        <f t="shared" si="11"/>
        <v>0</v>
      </c>
      <c r="AP19" s="482">
        <f t="shared" si="11"/>
        <v>0</v>
      </c>
      <c r="AQ19" s="483">
        <f t="shared" si="11"/>
        <v>0</v>
      </c>
      <c r="AR19" s="481">
        <f t="shared" si="11"/>
        <v>0</v>
      </c>
      <c r="AS19" s="482">
        <f t="shared" si="11"/>
        <v>0</v>
      </c>
      <c r="AT19" s="483">
        <f t="shared" si="11"/>
        <v>0</v>
      </c>
      <c r="AU19" s="481">
        <f t="shared" si="11"/>
        <v>0</v>
      </c>
      <c r="AV19" s="482">
        <f t="shared" si="11"/>
        <v>0</v>
      </c>
      <c r="AW19" s="483">
        <f t="shared" si="11"/>
        <v>0</v>
      </c>
      <c r="AX19" s="481">
        <f t="shared" si="11"/>
        <v>0</v>
      </c>
      <c r="AY19" s="482">
        <f t="shared" si="11"/>
        <v>0</v>
      </c>
      <c r="AZ19" s="483">
        <f t="shared" si="11"/>
        <v>0</v>
      </c>
      <c r="BA19" s="481">
        <f t="shared" si="11"/>
        <v>0</v>
      </c>
      <c r="BB19" s="482">
        <f t="shared" si="11"/>
        <v>0</v>
      </c>
      <c r="BC19" s="483">
        <f t="shared" si="11"/>
        <v>0</v>
      </c>
      <c r="BD19" s="481">
        <f t="shared" si="11"/>
        <v>0</v>
      </c>
      <c r="BE19" s="482">
        <f t="shared" si="11"/>
        <v>0</v>
      </c>
      <c r="BF19" s="483">
        <f t="shared" si="11"/>
        <v>0</v>
      </c>
      <c r="BG19" s="481">
        <f t="shared" si="11"/>
        <v>0</v>
      </c>
      <c r="BH19" s="482">
        <f t="shared" si="11"/>
        <v>0</v>
      </c>
      <c r="BI19" s="483">
        <f t="shared" si="11"/>
        <v>0</v>
      </c>
      <c r="BJ19" s="481">
        <f t="shared" si="11"/>
        <v>0</v>
      </c>
      <c r="BK19" s="482">
        <f t="shared" si="11"/>
        <v>0</v>
      </c>
      <c r="BL19" s="483">
        <f t="shared" si="11"/>
        <v>0</v>
      </c>
      <c r="BM19" s="481">
        <f t="shared" si="11"/>
        <v>0</v>
      </c>
      <c r="BN19" s="482">
        <f t="shared" si="11"/>
        <v>0</v>
      </c>
      <c r="BO19" s="483">
        <f t="shared" si="11"/>
        <v>0</v>
      </c>
      <c r="BP19" s="481">
        <f t="shared" si="11"/>
        <v>0</v>
      </c>
      <c r="BQ19" s="482">
        <f t="shared" si="11"/>
        <v>0</v>
      </c>
      <c r="BR19" s="483">
        <f t="shared" si="11"/>
        <v>0</v>
      </c>
      <c r="BS19" s="481">
        <f t="shared" si="11"/>
        <v>0</v>
      </c>
      <c r="BT19" s="482">
        <f t="shared" si="11"/>
        <v>0</v>
      </c>
      <c r="BU19" s="483">
        <f t="shared" si="11"/>
        <v>0</v>
      </c>
      <c r="BV19" s="481">
        <f t="shared" si="11"/>
        <v>0</v>
      </c>
      <c r="BW19" s="482">
        <f t="shared" si="11"/>
        <v>0</v>
      </c>
      <c r="BX19" s="483">
        <f t="shared" si="11"/>
        <v>0</v>
      </c>
      <c r="BY19" s="481">
        <f t="shared" si="11"/>
        <v>0</v>
      </c>
      <c r="BZ19" s="482">
        <f t="shared" ref="BZ19:EK19" si="12">IF(BZ18&gt;0,BZ18,0)</f>
        <v>0</v>
      </c>
      <c r="CA19" s="483">
        <f t="shared" si="12"/>
        <v>0</v>
      </c>
      <c r="CB19" s="481">
        <f t="shared" si="12"/>
        <v>0</v>
      </c>
      <c r="CC19" s="482">
        <f t="shared" si="12"/>
        <v>0</v>
      </c>
      <c r="CD19" s="483">
        <f t="shared" si="12"/>
        <v>0</v>
      </c>
      <c r="CE19" s="481">
        <f t="shared" si="12"/>
        <v>0</v>
      </c>
      <c r="CF19" s="482">
        <f t="shared" si="12"/>
        <v>0</v>
      </c>
      <c r="CG19" s="483">
        <f t="shared" si="12"/>
        <v>0</v>
      </c>
      <c r="CH19" s="481">
        <f t="shared" si="12"/>
        <v>0</v>
      </c>
      <c r="CI19" s="482">
        <f t="shared" si="12"/>
        <v>0</v>
      </c>
      <c r="CJ19" s="483">
        <f t="shared" si="12"/>
        <v>0</v>
      </c>
      <c r="CK19" s="481">
        <f t="shared" si="12"/>
        <v>0</v>
      </c>
      <c r="CL19" s="482">
        <f t="shared" si="12"/>
        <v>0</v>
      </c>
      <c r="CM19" s="483">
        <f t="shared" si="12"/>
        <v>0</v>
      </c>
      <c r="CN19" s="481">
        <f t="shared" si="12"/>
        <v>0</v>
      </c>
      <c r="CO19" s="482">
        <f t="shared" si="12"/>
        <v>0</v>
      </c>
      <c r="CP19" s="483">
        <f t="shared" si="12"/>
        <v>0</v>
      </c>
      <c r="CQ19" s="481">
        <f t="shared" si="12"/>
        <v>0</v>
      </c>
      <c r="CR19" s="482">
        <f t="shared" si="12"/>
        <v>0</v>
      </c>
      <c r="CS19" s="483">
        <f t="shared" si="12"/>
        <v>0</v>
      </c>
      <c r="CT19" s="481">
        <f t="shared" si="12"/>
        <v>0</v>
      </c>
      <c r="CU19" s="482">
        <f t="shared" si="12"/>
        <v>0</v>
      </c>
      <c r="CV19" s="483">
        <f t="shared" si="12"/>
        <v>0</v>
      </c>
      <c r="CW19" s="481">
        <f t="shared" si="12"/>
        <v>0</v>
      </c>
      <c r="CX19" s="482">
        <f t="shared" si="12"/>
        <v>0</v>
      </c>
      <c r="CY19" s="483">
        <f t="shared" si="12"/>
        <v>0</v>
      </c>
      <c r="CZ19" s="481">
        <f t="shared" si="12"/>
        <v>0</v>
      </c>
      <c r="DA19" s="482">
        <f t="shared" si="12"/>
        <v>0</v>
      </c>
      <c r="DB19" s="483">
        <f t="shared" si="12"/>
        <v>0</v>
      </c>
      <c r="DC19" s="481">
        <f t="shared" si="12"/>
        <v>0</v>
      </c>
      <c r="DD19" s="482">
        <f t="shared" si="12"/>
        <v>0</v>
      </c>
      <c r="DE19" s="483">
        <f t="shared" si="12"/>
        <v>0</v>
      </c>
      <c r="DF19" s="481">
        <f t="shared" si="12"/>
        <v>0</v>
      </c>
      <c r="DG19" s="482">
        <f t="shared" si="12"/>
        <v>0</v>
      </c>
      <c r="DH19" s="483">
        <f t="shared" si="12"/>
        <v>0</v>
      </c>
      <c r="DI19" s="481">
        <f t="shared" si="12"/>
        <v>0</v>
      </c>
      <c r="DJ19" s="482">
        <f t="shared" si="12"/>
        <v>0</v>
      </c>
      <c r="DK19" s="483">
        <f t="shared" si="12"/>
        <v>0</v>
      </c>
      <c r="DL19" s="481">
        <f t="shared" si="12"/>
        <v>0</v>
      </c>
      <c r="DM19" s="482">
        <f t="shared" si="12"/>
        <v>0</v>
      </c>
      <c r="DN19" s="483">
        <f t="shared" si="12"/>
        <v>0</v>
      </c>
      <c r="DO19" s="481">
        <f t="shared" si="12"/>
        <v>0</v>
      </c>
      <c r="DP19" s="482">
        <f t="shared" si="12"/>
        <v>0</v>
      </c>
      <c r="DQ19" s="483">
        <f t="shared" si="12"/>
        <v>0</v>
      </c>
      <c r="DR19" s="481">
        <f t="shared" si="12"/>
        <v>0</v>
      </c>
      <c r="DS19" s="482">
        <f t="shared" si="12"/>
        <v>0</v>
      </c>
      <c r="DT19" s="483">
        <f t="shared" si="12"/>
        <v>0</v>
      </c>
      <c r="DU19" s="481">
        <f t="shared" si="12"/>
        <v>0</v>
      </c>
      <c r="DV19" s="482">
        <f t="shared" si="12"/>
        <v>0</v>
      </c>
      <c r="DW19" s="483">
        <f t="shared" si="12"/>
        <v>0</v>
      </c>
      <c r="DX19" s="481">
        <f t="shared" si="12"/>
        <v>0</v>
      </c>
      <c r="DY19" s="482">
        <f t="shared" si="12"/>
        <v>0</v>
      </c>
      <c r="DZ19" s="483">
        <f t="shared" si="12"/>
        <v>0</v>
      </c>
      <c r="EA19" s="481">
        <f t="shared" si="12"/>
        <v>0</v>
      </c>
      <c r="EB19" s="482">
        <f t="shared" si="12"/>
        <v>0</v>
      </c>
      <c r="EC19" s="483">
        <f t="shared" si="12"/>
        <v>0</v>
      </c>
      <c r="ED19" s="481">
        <f t="shared" si="12"/>
        <v>0</v>
      </c>
      <c r="EE19" s="482">
        <f t="shared" si="12"/>
        <v>0</v>
      </c>
      <c r="EF19" s="483">
        <f t="shared" si="12"/>
        <v>0</v>
      </c>
      <c r="EG19" s="481">
        <f t="shared" si="12"/>
        <v>0</v>
      </c>
      <c r="EH19" s="482">
        <f t="shared" si="12"/>
        <v>0</v>
      </c>
      <c r="EI19" s="483">
        <f t="shared" si="12"/>
        <v>0</v>
      </c>
      <c r="EJ19" s="481">
        <f t="shared" si="12"/>
        <v>0</v>
      </c>
      <c r="EK19" s="482">
        <f t="shared" si="12"/>
        <v>0</v>
      </c>
      <c r="EL19" s="483">
        <f t="shared" ref="EL19:GH19" si="13">IF(EL18&gt;0,EL18,0)</f>
        <v>0</v>
      </c>
      <c r="EM19" s="481">
        <f t="shared" si="13"/>
        <v>0</v>
      </c>
      <c r="EN19" s="482">
        <f t="shared" si="13"/>
        <v>0</v>
      </c>
      <c r="EO19" s="483">
        <f t="shared" si="13"/>
        <v>0</v>
      </c>
      <c r="EP19" s="481">
        <f t="shared" si="13"/>
        <v>0</v>
      </c>
      <c r="EQ19" s="482">
        <f t="shared" si="13"/>
        <v>0</v>
      </c>
      <c r="ER19" s="483">
        <f t="shared" si="13"/>
        <v>0</v>
      </c>
      <c r="ES19" s="481">
        <f t="shared" si="13"/>
        <v>0</v>
      </c>
      <c r="ET19" s="482">
        <f t="shared" si="13"/>
        <v>0</v>
      </c>
      <c r="EU19" s="483">
        <f t="shared" si="13"/>
        <v>0</v>
      </c>
      <c r="EV19" s="481">
        <f t="shared" si="13"/>
        <v>0</v>
      </c>
      <c r="EW19" s="482">
        <f t="shared" si="13"/>
        <v>0</v>
      </c>
      <c r="EX19" s="483">
        <f t="shared" si="13"/>
        <v>0</v>
      </c>
      <c r="EY19" s="481">
        <f t="shared" si="13"/>
        <v>0</v>
      </c>
      <c r="EZ19" s="482">
        <f t="shared" si="13"/>
        <v>0</v>
      </c>
      <c r="FA19" s="483">
        <f t="shared" si="13"/>
        <v>0</v>
      </c>
      <c r="FB19" s="481">
        <f t="shared" si="13"/>
        <v>0</v>
      </c>
      <c r="FC19" s="482">
        <f t="shared" si="13"/>
        <v>0</v>
      </c>
      <c r="FD19" s="483">
        <f t="shared" si="13"/>
        <v>0</v>
      </c>
      <c r="FE19" s="481">
        <f t="shared" si="13"/>
        <v>0</v>
      </c>
      <c r="FF19" s="482">
        <f t="shared" si="13"/>
        <v>0</v>
      </c>
      <c r="FG19" s="483">
        <f t="shared" si="13"/>
        <v>0</v>
      </c>
      <c r="FH19" s="481">
        <f t="shared" si="13"/>
        <v>0</v>
      </c>
      <c r="FI19" s="482">
        <f t="shared" si="13"/>
        <v>0</v>
      </c>
      <c r="FJ19" s="483">
        <f t="shared" si="13"/>
        <v>0</v>
      </c>
      <c r="FK19" s="481">
        <f t="shared" si="13"/>
        <v>0</v>
      </c>
      <c r="FL19" s="482">
        <f t="shared" si="13"/>
        <v>0</v>
      </c>
      <c r="FM19" s="483">
        <f t="shared" si="13"/>
        <v>0</v>
      </c>
      <c r="FN19" s="481">
        <f t="shared" si="13"/>
        <v>0</v>
      </c>
      <c r="FO19" s="482">
        <f t="shared" si="13"/>
        <v>0</v>
      </c>
      <c r="FP19" s="483">
        <f t="shared" si="13"/>
        <v>0</v>
      </c>
      <c r="FQ19" s="481">
        <f t="shared" si="13"/>
        <v>0</v>
      </c>
      <c r="FR19" s="482">
        <f t="shared" si="13"/>
        <v>0</v>
      </c>
      <c r="FS19" s="483">
        <f t="shared" si="13"/>
        <v>0</v>
      </c>
      <c r="FT19" s="481">
        <f t="shared" si="13"/>
        <v>0</v>
      </c>
      <c r="FU19" s="482">
        <f t="shared" si="13"/>
        <v>0</v>
      </c>
      <c r="FV19" s="483">
        <f t="shared" si="13"/>
        <v>0</v>
      </c>
      <c r="FW19" s="481">
        <f t="shared" si="13"/>
        <v>0</v>
      </c>
      <c r="FX19" s="482">
        <f t="shared" si="13"/>
        <v>0</v>
      </c>
      <c r="FY19" s="483">
        <f t="shared" si="13"/>
        <v>0</v>
      </c>
      <c r="FZ19" s="481">
        <f t="shared" si="13"/>
        <v>0</v>
      </c>
      <c r="GA19" s="482">
        <f t="shared" si="13"/>
        <v>0</v>
      </c>
      <c r="GB19" s="483">
        <f t="shared" si="13"/>
        <v>0</v>
      </c>
      <c r="GC19" s="481">
        <f t="shared" si="13"/>
        <v>0</v>
      </c>
      <c r="GD19" s="482">
        <f t="shared" si="13"/>
        <v>0</v>
      </c>
      <c r="GE19" s="483">
        <f t="shared" si="13"/>
        <v>0</v>
      </c>
      <c r="GF19" s="481">
        <f t="shared" si="13"/>
        <v>0</v>
      </c>
      <c r="GG19" s="482">
        <f t="shared" si="13"/>
        <v>0</v>
      </c>
      <c r="GH19" s="483">
        <f t="shared" si="13"/>
        <v>0</v>
      </c>
    </row>
    <row r="20" spans="1:192" ht="29.25" customHeight="1">
      <c r="B20" s="484"/>
      <c r="C20" s="484"/>
      <c r="D20" s="484"/>
      <c r="E20" s="484"/>
      <c r="F20" s="484"/>
      <c r="G20" s="484"/>
      <c r="H20" s="484"/>
      <c r="I20" s="484"/>
      <c r="J20" s="484"/>
      <c r="K20" s="484"/>
      <c r="L20" s="484"/>
      <c r="M20" s="484"/>
      <c r="N20" s="410"/>
      <c r="O20" s="410"/>
      <c r="P20" s="485"/>
      <c r="Q20" s="410"/>
      <c r="R20" s="410"/>
      <c r="S20" s="485"/>
      <c r="T20" s="486"/>
      <c r="U20" s="486"/>
      <c r="V20" s="485"/>
      <c r="W20" s="410"/>
      <c r="X20" s="410"/>
      <c r="Y20" s="485"/>
      <c r="Z20" s="410"/>
      <c r="AA20" s="410"/>
      <c r="AB20" s="485"/>
      <c r="AC20" s="410"/>
      <c r="AD20" s="410"/>
      <c r="AE20" s="485"/>
      <c r="AF20" s="410"/>
      <c r="AG20" s="410"/>
      <c r="AH20" s="485"/>
      <c r="AI20" s="410"/>
      <c r="AJ20" s="410"/>
      <c r="AK20" s="485"/>
      <c r="AL20" s="410"/>
      <c r="AM20" s="410"/>
      <c r="AN20" s="485"/>
      <c r="AO20" s="410"/>
      <c r="AP20" s="410"/>
      <c r="AQ20" s="485"/>
      <c r="AR20" s="410"/>
      <c r="AS20" s="410"/>
      <c r="AT20" s="485"/>
      <c r="AU20" s="410"/>
      <c r="AV20" s="410"/>
      <c r="AW20" s="485"/>
      <c r="AX20" s="410"/>
      <c r="AY20" s="410"/>
      <c r="AZ20" s="485"/>
      <c r="BA20" s="486"/>
      <c r="BB20" s="486"/>
      <c r="BC20" s="485"/>
      <c r="BD20" s="486"/>
      <c r="BE20" s="486"/>
      <c r="BF20" s="485"/>
      <c r="BG20" s="486"/>
      <c r="BH20" s="486"/>
      <c r="BI20" s="485"/>
      <c r="BJ20" s="486"/>
      <c r="BK20" s="486"/>
      <c r="BL20" s="485"/>
      <c r="BM20" s="486"/>
      <c r="BN20" s="486"/>
      <c r="BO20" s="485"/>
      <c r="BP20" s="486"/>
      <c r="BQ20" s="486"/>
      <c r="BR20" s="485"/>
      <c r="BS20" s="486"/>
      <c r="BT20" s="486"/>
      <c r="BU20" s="485"/>
      <c r="BV20" s="410"/>
      <c r="BW20" s="410"/>
      <c r="BX20" s="485"/>
      <c r="BY20" s="486"/>
      <c r="BZ20" s="486"/>
      <c r="CA20" s="485"/>
      <c r="CB20" s="486"/>
      <c r="CC20" s="486"/>
      <c r="CD20" s="485"/>
      <c r="CE20" s="486"/>
      <c r="CF20" s="486"/>
      <c r="CG20" s="485"/>
      <c r="CH20" s="410"/>
      <c r="CI20" s="410"/>
      <c r="CJ20" s="485"/>
      <c r="CK20" s="410"/>
      <c r="CL20" s="410"/>
      <c r="CM20" s="485"/>
      <c r="CN20" s="410"/>
      <c r="CO20" s="410"/>
      <c r="CP20" s="485"/>
      <c r="CQ20" s="486"/>
      <c r="CR20" s="486"/>
      <c r="CS20" s="485"/>
      <c r="CT20" s="410"/>
      <c r="CU20" s="410"/>
      <c r="CV20" s="485"/>
      <c r="CW20" s="410"/>
      <c r="CX20" s="410"/>
      <c r="CY20" s="485"/>
      <c r="CZ20" s="410"/>
      <c r="DA20" s="410"/>
      <c r="DB20" s="485"/>
      <c r="DC20" s="410"/>
      <c r="DD20" s="410"/>
      <c r="DE20" s="485"/>
      <c r="DF20" s="410"/>
      <c r="DG20" s="410"/>
      <c r="DH20" s="485"/>
      <c r="DI20" s="410"/>
      <c r="DJ20" s="410"/>
      <c r="DK20" s="485"/>
      <c r="DL20" s="486"/>
      <c r="DM20" s="486"/>
      <c r="DN20" s="485"/>
      <c r="DO20" s="486"/>
      <c r="DP20" s="486"/>
      <c r="DQ20" s="485"/>
      <c r="DR20" s="410"/>
      <c r="DS20" s="410"/>
      <c r="DT20" s="485"/>
      <c r="DU20" s="410"/>
      <c r="DV20" s="410"/>
      <c r="DW20" s="485"/>
      <c r="DX20" s="410"/>
      <c r="DY20" s="410"/>
      <c r="DZ20" s="485"/>
      <c r="EA20" s="410"/>
      <c r="EB20" s="410"/>
      <c r="EC20" s="485"/>
      <c r="ED20" s="486"/>
      <c r="EE20" s="486"/>
      <c r="EF20" s="485"/>
      <c r="EG20" s="410"/>
      <c r="EH20" s="410"/>
      <c r="EI20" s="485"/>
      <c r="EJ20" s="486"/>
      <c r="EK20" s="486"/>
      <c r="EL20" s="485"/>
      <c r="EM20" s="410"/>
      <c r="EN20" s="410"/>
      <c r="EO20" s="485"/>
      <c r="EP20" s="410"/>
      <c r="EQ20" s="410"/>
      <c r="ER20" s="485"/>
      <c r="ES20" s="410"/>
      <c r="ET20" s="410"/>
      <c r="EU20" s="485"/>
      <c r="EV20" s="486"/>
      <c r="EW20" s="486"/>
      <c r="EX20" s="485"/>
      <c r="EY20" s="486"/>
      <c r="EZ20" s="486"/>
      <c r="FA20" s="485"/>
      <c r="FB20" s="486"/>
      <c r="FC20" s="486"/>
      <c r="FD20" s="485"/>
      <c r="FE20" s="486"/>
      <c r="FF20" s="486"/>
      <c r="FG20" s="485"/>
      <c r="FH20" s="486"/>
      <c r="FI20" s="486"/>
      <c r="FJ20" s="485"/>
      <c r="FK20" s="486"/>
      <c r="FL20" s="486"/>
      <c r="FM20" s="485"/>
      <c r="FN20" s="486"/>
      <c r="FO20" s="486"/>
      <c r="FP20" s="485"/>
      <c r="FQ20" s="486"/>
      <c r="FR20" s="486"/>
      <c r="FS20" s="485"/>
      <c r="FT20" s="486"/>
      <c r="FU20" s="486"/>
      <c r="FV20" s="485"/>
      <c r="FW20" s="486"/>
      <c r="FX20" s="486"/>
      <c r="FY20" s="485"/>
      <c r="FZ20" s="486"/>
      <c r="GA20" s="486"/>
      <c r="GB20" s="485"/>
      <c r="GC20" s="410"/>
      <c r="GD20" s="410"/>
      <c r="GE20" s="485"/>
      <c r="GF20" s="410"/>
      <c r="GG20" s="410"/>
      <c r="GH20" s="485"/>
    </row>
    <row r="21" spans="1:192" ht="33" customHeight="1">
      <c r="B21" s="487" t="s">
        <v>87</v>
      </c>
      <c r="C21" s="26"/>
      <c r="D21" s="26"/>
      <c r="E21" s="26"/>
      <c r="F21" s="26"/>
      <c r="G21" s="26"/>
      <c r="H21" s="26"/>
      <c r="I21" s="26"/>
      <c r="J21" s="26"/>
      <c r="K21" s="26"/>
      <c r="L21" s="26"/>
      <c r="M21" s="26"/>
      <c r="N21" s="487"/>
      <c r="O21" s="487"/>
      <c r="P21" s="487"/>
      <c r="Q21" s="487"/>
      <c r="R21" s="487"/>
      <c r="S21" s="487"/>
      <c r="T21" s="487"/>
      <c r="U21" s="487"/>
      <c r="V21" s="487"/>
      <c r="W21" s="488"/>
      <c r="X21" s="488"/>
      <c r="Y21" s="488"/>
      <c r="Z21" s="488"/>
      <c r="AA21" s="488"/>
      <c r="AB21" s="488"/>
      <c r="AC21" s="488"/>
      <c r="AD21" s="488"/>
      <c r="AE21" s="488"/>
      <c r="AF21" s="488"/>
      <c r="AG21" s="488"/>
      <c r="AH21" s="488"/>
      <c r="AI21" s="488" t="s">
        <v>45</v>
      </c>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c r="BH21" s="488"/>
      <c r="BI21" s="488"/>
      <c r="BJ21" s="488"/>
      <c r="BK21" s="488"/>
      <c r="BL21" s="488"/>
      <c r="BM21" s="488" t="s">
        <v>45</v>
      </c>
      <c r="BN21" s="488"/>
      <c r="BO21" s="488"/>
      <c r="BP21" s="488"/>
      <c r="BQ21" s="488"/>
      <c r="BR21" s="488"/>
      <c r="BS21" s="488"/>
      <c r="BT21" s="488"/>
      <c r="BU21" s="488"/>
      <c r="BV21" s="488"/>
      <c r="BW21" s="488"/>
      <c r="BX21" s="488"/>
      <c r="BY21" s="488"/>
      <c r="BZ21" s="488"/>
      <c r="CA21" s="488"/>
      <c r="CB21" s="488"/>
      <c r="CC21" s="488"/>
      <c r="CD21" s="488"/>
      <c r="CE21" s="488"/>
      <c r="CF21" s="488"/>
      <c r="CG21" s="488"/>
      <c r="CH21" s="488"/>
      <c r="CI21" s="488"/>
      <c r="CJ21" s="488"/>
      <c r="CK21" s="488"/>
      <c r="CL21" s="488"/>
      <c r="CM21" s="488"/>
      <c r="CN21" s="488"/>
      <c r="CO21" s="488" t="s">
        <v>45</v>
      </c>
      <c r="CP21" s="488"/>
      <c r="CQ21" s="488"/>
      <c r="CR21" s="488"/>
      <c r="CS21" s="488"/>
      <c r="CT21" s="488"/>
      <c r="CU21" s="488"/>
      <c r="CV21" s="488"/>
      <c r="CW21" s="488"/>
      <c r="CX21" s="488"/>
      <c r="CY21" s="488"/>
      <c r="CZ21" s="488"/>
      <c r="DA21" s="488"/>
      <c r="DB21" s="488"/>
      <c r="DC21" s="488"/>
      <c r="DD21" s="488"/>
      <c r="DE21" s="488"/>
      <c r="DF21" s="488"/>
      <c r="DG21" s="488"/>
      <c r="DH21" s="488"/>
      <c r="DI21" s="488"/>
      <c r="DJ21" s="488"/>
      <c r="DK21" s="488"/>
      <c r="DL21" s="488"/>
      <c r="DM21" s="488"/>
      <c r="DN21" s="488"/>
      <c r="DO21" s="488"/>
      <c r="DP21" s="488"/>
      <c r="DQ21" s="488"/>
      <c r="DR21" s="488"/>
      <c r="DS21" s="488"/>
      <c r="DT21" s="488" t="s">
        <v>45</v>
      </c>
      <c r="DU21" s="488"/>
      <c r="DV21" s="488"/>
      <c r="DW21" s="488"/>
      <c r="DX21" s="488"/>
      <c r="DY21" s="488"/>
      <c r="DZ21" s="488"/>
      <c r="EA21" s="488"/>
      <c r="EB21" s="488"/>
      <c r="EC21" s="488"/>
      <c r="ED21" s="488"/>
      <c r="EE21" s="488"/>
      <c r="EF21" s="488"/>
      <c r="EG21" s="488"/>
      <c r="EH21" s="488"/>
      <c r="EI21" s="488"/>
      <c r="EJ21" s="488"/>
      <c r="EK21" s="488"/>
      <c r="EL21" s="488"/>
      <c r="EM21" s="488"/>
      <c r="EN21" s="488"/>
      <c r="EO21" s="488"/>
      <c r="EP21" s="488"/>
      <c r="EQ21" s="488"/>
      <c r="ER21" s="488"/>
      <c r="ES21" s="488"/>
      <c r="ET21" s="488"/>
      <c r="EU21" s="488"/>
      <c r="EV21" s="488"/>
      <c r="EW21" s="488"/>
      <c r="EX21" s="488"/>
      <c r="EY21" s="488" t="s">
        <v>45</v>
      </c>
      <c r="EZ21" s="488"/>
      <c r="FA21" s="488"/>
      <c r="FB21" s="488"/>
      <c r="FC21" s="488"/>
      <c r="FD21" s="488"/>
      <c r="FE21" s="488"/>
      <c r="FF21" s="488"/>
      <c r="FG21" s="488"/>
      <c r="FH21" s="488"/>
      <c r="FI21" s="488"/>
      <c r="FJ21" s="488"/>
      <c r="FK21" s="488"/>
      <c r="FL21" s="488"/>
      <c r="FM21" s="488"/>
      <c r="FN21" s="488"/>
      <c r="FO21" s="488"/>
      <c r="FP21" s="488"/>
      <c r="FQ21" s="488"/>
      <c r="FR21" s="488"/>
      <c r="FS21" s="488"/>
      <c r="FT21" s="488"/>
      <c r="FU21" s="488"/>
      <c r="FV21" s="488"/>
      <c r="FW21" s="488"/>
      <c r="FX21" s="488"/>
      <c r="FY21" s="488"/>
      <c r="FZ21" s="488"/>
      <c r="GA21" s="488"/>
      <c r="GB21" s="488"/>
      <c r="GC21" s="488"/>
      <c r="GD21" s="488"/>
      <c r="GE21" s="488"/>
      <c r="GF21" s="488"/>
      <c r="GG21" s="488"/>
      <c r="GH21" s="488"/>
    </row>
    <row r="22" spans="1:192" ht="29.25" customHeight="1" thickBot="1">
      <c r="B22" s="489" t="s">
        <v>112</v>
      </c>
      <c r="C22" s="489"/>
      <c r="D22" s="489"/>
      <c r="E22" s="489"/>
      <c r="F22" s="489"/>
      <c r="G22" s="489"/>
      <c r="H22" s="489"/>
      <c r="I22" s="489"/>
      <c r="J22" s="489"/>
      <c r="K22" s="489"/>
      <c r="L22" s="490"/>
      <c r="M22" s="180"/>
      <c r="N22" s="490"/>
      <c r="O22" s="490"/>
      <c r="P22" s="491"/>
      <c r="Q22" s="490"/>
      <c r="R22" s="490"/>
      <c r="S22" s="491"/>
      <c r="T22" s="492"/>
      <c r="U22" s="492"/>
      <c r="V22" s="493" t="s">
        <v>112</v>
      </c>
      <c r="Y22" s="272"/>
      <c r="AB22" s="272"/>
    </row>
    <row r="23" spans="1:192" ht="29.25" customHeight="1">
      <c r="A23" s="526"/>
      <c r="B23" s="496"/>
      <c r="C23" s="497"/>
      <c r="D23" s="498" t="s">
        <v>14</v>
      </c>
      <c r="E23" s="3050">
        <f>D11</f>
        <v>43102</v>
      </c>
      <c r="F23" s="3050"/>
      <c r="G23" s="3050"/>
      <c r="H23" s="3050"/>
      <c r="I23" s="3050"/>
      <c r="J23" s="3050"/>
      <c r="K23" s="3051"/>
      <c r="L23" s="36" t="s">
        <v>40</v>
      </c>
      <c r="M23" s="36"/>
      <c r="N23" s="375" t="str">
        <f>N11</f>
        <v>RAB</v>
      </c>
      <c r="O23" s="3029" t="str">
        <f>IF(N13="p","Primaires",IF(N13="m","Maternelles",IF(N13="a","Adultes",IF(N13="a+","Adultes +",IF(N13="f","Ainés")))))</f>
        <v>Primaires</v>
      </c>
      <c r="P23" s="3030"/>
      <c r="Q23" s="375">
        <f>Q11</f>
        <v>101</v>
      </c>
      <c r="R23" s="3029" t="str">
        <f>IF(Q13="p","Primaires",IF(Q13="m","Maternelles",IF(Q13="a","Adultes",IF(Q13="a+","Adultes +",IF(Q13="f","Ainés")))))</f>
        <v>Maternelles</v>
      </c>
      <c r="S23" s="3030"/>
      <c r="T23" s="375">
        <f>T11</f>
        <v>102</v>
      </c>
      <c r="U23" s="3029" t="str">
        <f>IF(T13="p","Primaires",IF(T13="m","Maternelles",IF(T13="a","Adultes",IF(T13="a+","Adultes +",IF(T13="f","Ainés")))))</f>
        <v>Adultes +</v>
      </c>
      <c r="V23" s="3030"/>
      <c r="W23" s="499">
        <f>W11</f>
        <v>103</v>
      </c>
      <c r="X23" s="3048" t="str">
        <f>IF(W13="p","Primaires",IF(W13="m","Maternelles",IF(W13="a","Adultes",IF(W13="a+","Adultes +",IF(W13="f","Ainés")))))</f>
        <v>Ainés</v>
      </c>
      <c r="Y23" s="3049"/>
      <c r="Z23" s="499">
        <f>Z11</f>
        <v>104</v>
      </c>
      <c r="AA23" s="3048" t="str">
        <f>IF(Z13="p","Primaires",IF(Z13="m","Maternelles",IF(Z13="a","Adultes",IF(Z13="a+","Adultes +",IF(Z13="f","Ainés")))))</f>
        <v>Primaires</v>
      </c>
      <c r="AB23" s="3049"/>
      <c r="AC23" s="499">
        <f>AC11</f>
        <v>105</v>
      </c>
      <c r="AD23" s="3048" t="str">
        <f>IF(AC13="p","Primaires",IF(AC13="m","Maternelles",IF(AC13="a","Adultes",IF(AC13="a+","Adultes +",IF(AC13="f","Ainés")))))</f>
        <v>Primaires</v>
      </c>
      <c r="AE23" s="3049"/>
      <c r="AF23" s="499">
        <f>AF11</f>
        <v>200</v>
      </c>
      <c r="AG23" s="3048" t="str">
        <f>IF(AF13="p","Primaires",IF(AF13="m","Maternelles",IF(AF13="a","Adultes",IF(AF13="a+","Adultes +",IF(AF13="f","Ainés")))))</f>
        <v>Adultes</v>
      </c>
      <c r="AH23" s="3049"/>
      <c r="AI23" s="499">
        <f>AI11</f>
        <v>201</v>
      </c>
      <c r="AJ23" s="3048" t="str">
        <f>IF(AI13="p","Primaires",IF(AI13="m","Maternelles",IF(AI13="a","Adultes",IF(AI13="a+","Adultes +",IF(AI13="f","Ainés")))))</f>
        <v>Ainés</v>
      </c>
      <c r="AK23" s="3049"/>
      <c r="AL23" s="499">
        <f>AL11</f>
        <v>202</v>
      </c>
      <c r="AM23" s="3048" t="str">
        <f>IF(AL13="p","Primaires",IF(AL13="m","Maternelles",IF(AL13="a","Adultes",IF(AL13="a+","Adultes +",IF(AL13="f","Ainés")))))</f>
        <v>Ainés</v>
      </c>
      <c r="AN23" s="3049"/>
      <c r="AO23" s="499">
        <f>AO11</f>
        <v>203</v>
      </c>
      <c r="AP23" s="3048" t="str">
        <f>IF(AO13="p","Primaires",IF(AO13="m","Maternelles",IF(AO13="a","Adultes",IF(AO13="a+","Adultes +",IF(AO13="f","Ainés")))))</f>
        <v>Adultes +</v>
      </c>
      <c r="AQ23" s="3049"/>
      <c r="AR23" s="500">
        <f>AR11</f>
        <v>300</v>
      </c>
      <c r="AS23" s="3046" t="str">
        <f>IF(AR13="p","Primaires",IF(AR13="m","Maternelles",IF(AR13="a","Adultes",IF(AR13="a+","Adultes +",IF(AR13="f","Ainés")))))</f>
        <v>Adultes</v>
      </c>
      <c r="AT23" s="3047"/>
      <c r="AU23" s="500">
        <f>AU11</f>
        <v>301</v>
      </c>
      <c r="AV23" s="3046" t="str">
        <f>IF(AU13="p","Primaires",IF(AU13="m","Maternelles",IF(AU13="a","Adultes",IF(AU13="a+","Adultes +",IF(AU13="f","Ainés")))))</f>
        <v>Adultes +</v>
      </c>
      <c r="AW23" s="3047"/>
      <c r="AX23" s="500">
        <f>AX11</f>
        <v>302</v>
      </c>
      <c r="AY23" s="3046" t="str">
        <f>IF(AX13="p","Primaires",IF(AX13="m","Maternelles",IF(AX13="a","Adultes",IF(AX13="a+","Adultes +",IF(AX13="f","Ainés")))))</f>
        <v>Adultes</v>
      </c>
      <c r="AZ23" s="3047"/>
      <c r="BA23" s="500">
        <f>BA11</f>
        <v>303</v>
      </c>
      <c r="BB23" s="3046" t="str">
        <f>IF(BA13="p","Primaires",IF(BA13="m","Maternelles",IF(BA13="a","Adultes",IF(BA13="a+","Adultes +",IF(BA13="f","Ainés")))))</f>
        <v>Adultes</v>
      </c>
      <c r="BC23" s="3047"/>
      <c r="BD23" s="500">
        <f>BD11</f>
        <v>400</v>
      </c>
      <c r="BE23" s="3046" t="str">
        <f>IF(BD13="p","Primaires",IF(BD13="m","Maternelles",IF(BD13="a","Adultes",IF(BD13="a+","Adultes +",IF(BD13="f","Ainés")))))</f>
        <v>Adultes</v>
      </c>
      <c r="BF23" s="3047"/>
      <c r="BG23" s="500">
        <f>BG11</f>
        <v>401</v>
      </c>
      <c r="BH23" s="3046" t="str">
        <f>IF(BG13="p","Primaires",IF(BG13="m","Maternelles",IF(BG13="a","Adultes",IF(BG13="a+","Adultes +",IF(BG13="f","Ainés")))))</f>
        <v>Adultes</v>
      </c>
      <c r="BI23" s="3047"/>
      <c r="BJ23" s="500">
        <f>BJ11</f>
        <v>402</v>
      </c>
      <c r="BK23" s="3046" t="str">
        <f>IF(BJ13="p","Primaires",IF(BJ13="m","Maternelles",IF(BJ13="a","Adultes",IF(BJ13="a+","Adultes +",IF(BJ13="f","Ainés")))))</f>
        <v>Primaires</v>
      </c>
      <c r="BL23" s="3047"/>
      <c r="BM23" s="500">
        <f>BM11</f>
        <v>403</v>
      </c>
      <c r="BN23" s="3046" t="str">
        <f>IF(BM13="p","Primaires",IF(BM13="m","Maternelles",IF(BM13="a","Adultes",IF(BM13="a+","Adultes +",IF(BM13="f","Ainés")))))</f>
        <v>Maternelles</v>
      </c>
      <c r="BO23" s="3047"/>
      <c r="BP23" s="500">
        <f>BP11</f>
        <v>404</v>
      </c>
      <c r="BQ23" s="3046" t="str">
        <f>IF(BP13="p","Primaires",IF(BP13="m","Maternelles",IF(BP13="a","Adultes",IF(BP13="a+","Adultes +",IF(BP13="f","Ainés")))))</f>
        <v>Adultes</v>
      </c>
      <c r="BR23" s="3047"/>
      <c r="BS23" s="500">
        <f>BS11</f>
        <v>405</v>
      </c>
      <c r="BT23" s="3046" t="str">
        <f>IF(BS13="p","Primaires",IF(BS13="m","Maternelles",IF(BS13="a","Adultes",IF(BS13="a+","Adultes +",IF(BS13="f","Ainés")))))</f>
        <v>Adultes</v>
      </c>
      <c r="BU23" s="3047"/>
      <c r="BV23" s="500">
        <f>BV11</f>
        <v>406</v>
      </c>
      <c r="BW23" s="3046" t="str">
        <f>IF(BV13="p","Primaires",IF(BV13="m","Maternelles",IF(BV13="a","Adultes",IF(BV13="a+","Adultes +",IF(BV13="f","Ainés")))))</f>
        <v>Adultes +</v>
      </c>
      <c r="BX23" s="3047"/>
      <c r="BY23" s="500">
        <f>BY11</f>
        <v>500</v>
      </c>
      <c r="BZ23" s="3046" t="str">
        <f>IF(BY13="p","Primaires",IF(BY13="m","Maternelles",IF(BY13="a","Adultes",IF(BY13="a+","Adultes +",IF(BY13="f","Ainés")))))</f>
        <v>Maternelles</v>
      </c>
      <c r="CA23" s="3047"/>
      <c r="CB23" s="500">
        <f>CB11</f>
        <v>501</v>
      </c>
      <c r="CC23" s="3046" t="str">
        <f>IF(CB13="p","Primaires",IF(CB13="m","Maternelles",IF(CB13="a","Adultes",IF(CB13="a+","Adultes +",IF(CB13="f","Ainés")))))</f>
        <v>Adultes</v>
      </c>
      <c r="CD23" s="3047"/>
      <c r="CE23" s="500">
        <f>CE11</f>
        <v>502</v>
      </c>
      <c r="CF23" s="3046" t="str">
        <f>IF(CE13="p","Primaires",IF(CE13="m","Maternelles",IF(CE13="a","Adultes",IF(CE13="a+","Adultes +",IF(CE13="f","Ainés")))))</f>
        <v>Adultes +</v>
      </c>
      <c r="CG23" s="3047"/>
      <c r="CH23" s="500">
        <f>CH11</f>
        <v>503</v>
      </c>
      <c r="CI23" s="3046" t="str">
        <f>IF(CH13="p","Primaires",IF(CH13="m","Maternelles",IF(CH13="a","Adultes",IF(CH13="a+","Adultes +",IF(CH13="f","Ainés")))))</f>
        <v>Adultes +</v>
      </c>
      <c r="CJ23" s="3047"/>
      <c r="CK23" s="500">
        <f>CK11</f>
        <v>600</v>
      </c>
      <c r="CL23" s="3046" t="str">
        <f>IF(CK13="p","Primaires",IF(CK13="m","Maternelles",IF(CK13="a","Adultes",IF(CK13="a+","Adultes +",IF(CK13="f","Ainés")))))</f>
        <v>Maternelles</v>
      </c>
      <c r="CM23" s="3047"/>
      <c r="CN23" s="500">
        <f>CN11</f>
        <v>701</v>
      </c>
      <c r="CO23" s="3046" t="str">
        <f>IF(CN13="p","Primaires",IF(CN13="m","Maternelles",IF(CN13="a","Adultes",IF(CN13="a+","Adultes +",IF(CN13="f","Ainés")))))</f>
        <v>Maternelles</v>
      </c>
      <c r="CP23" s="3047"/>
      <c r="CQ23" s="500">
        <f>CQ11</f>
        <v>701</v>
      </c>
      <c r="CR23" s="3046" t="str">
        <f>IF(CQ13="p","Primaires",IF(CQ13="m","Maternelles",IF(CQ13="a","Adultes",IF(CQ13="a+","Adultes +",IF(CQ13="f","Ainés")))))</f>
        <v>Primaires</v>
      </c>
      <c r="CS23" s="3047"/>
      <c r="CT23" s="500">
        <f>CT11</f>
        <v>701</v>
      </c>
      <c r="CU23" s="3046" t="str">
        <f>IF(CT13="p","Primaires",IF(CT13="m","Maternelles",IF(CT13="a","Adultes",IF(CT13="a+","Adultes +",IF(CT13="f","Ainés")))))</f>
        <v>Adultes</v>
      </c>
      <c r="CV23" s="3047"/>
      <c r="CW23" s="500">
        <f>CW11</f>
        <v>702</v>
      </c>
      <c r="CX23" s="3046" t="str">
        <f>IF(CW13="p","Primaires",IF(CW13="m","Maternelles",IF(CW13="a","Adultes",IF(CW13="a+","Adultes +",IF(CW13="f","Ainés")))))</f>
        <v>Ainés</v>
      </c>
      <c r="CY23" s="3047"/>
      <c r="CZ23" s="500">
        <f>CZ11</f>
        <v>703</v>
      </c>
      <c r="DA23" s="3046" t="str">
        <f>IF(CZ13="p","Primaires",IF(CZ13="m","Maternelles",IF(CZ13="a","Adultes",IF(CZ13="a+","Adultes +",IF(CZ13="f","Ainés")))))</f>
        <v>Ainés</v>
      </c>
      <c r="DB23" s="3047"/>
      <c r="DC23" s="500">
        <f>DC11</f>
        <v>704</v>
      </c>
      <c r="DD23" s="3046" t="str">
        <f>IF(DC13="p","Primaires",IF(DC13="m","Maternelles",IF(DC13="a","Adultes",IF(DC13="a+","Adultes +",IF(DC13="f","Ainés")))))</f>
        <v>Adultes</v>
      </c>
      <c r="DE23" s="3047"/>
      <c r="DF23" s="500">
        <f>DF11</f>
        <v>705</v>
      </c>
      <c r="DG23" s="3046" t="str">
        <f>IF(DF13="p","Primaires",IF(DF13="m","Maternelles",IF(DF13="a","Adultes",IF(DF13="a+","Adultes +",IF(DF13="f","Ainés")))))</f>
        <v>Adultes +</v>
      </c>
      <c r="DH23" s="3047"/>
      <c r="DI23" s="500">
        <f>DI11</f>
        <v>706</v>
      </c>
      <c r="DJ23" s="3046" t="str">
        <f>IF(DI13="p","Primaires",IF(DI13="m","Maternelles",IF(DI13="a","Adultes",IF(DI13="a+","Adultes +",IF(DI13="f","Ainés")))))</f>
        <v>Adultes</v>
      </c>
      <c r="DK23" s="3047"/>
      <c r="DL23" s="500">
        <f>DL11</f>
        <v>707</v>
      </c>
      <c r="DM23" s="3046" t="str">
        <f>IF(DL13="p","Primaires",IF(DL13="m","Maternelles",IF(DL13="a","Adultes",IF(DL13="a+","Adultes +",IF(DL13="f","Ainés")))))</f>
        <v>Adultes</v>
      </c>
      <c r="DN23" s="3047"/>
      <c r="DO23" s="500">
        <f>DO11</f>
        <v>800</v>
      </c>
      <c r="DP23" s="3046" t="str">
        <f>IF(DO13="p","Primaires",IF(DO13="m","Maternelles",IF(DO13="a","Adultes",IF(DO13="a+","Adultes +",IF(DO13="f","Ainés")))))</f>
        <v>Adultes</v>
      </c>
      <c r="DQ23" s="3047"/>
      <c r="DR23" s="500">
        <f>DR11</f>
        <v>801</v>
      </c>
      <c r="DS23" s="3046" t="str">
        <f>IF(DR13="p","Primaires",IF(DR13="m","Maternelles",IF(DR13="a","Adultes",IF(DR13="a+","Adultes +",IF(DR13="f","Ainés")))))</f>
        <v>Ainés</v>
      </c>
      <c r="DT23" s="3047"/>
      <c r="DU23" s="500">
        <f>DU11</f>
        <v>802</v>
      </c>
      <c r="DV23" s="3046" t="str">
        <f>IF(DU13="p","Primaires",IF(DU13="m","Maternelles",IF(DU13="a","Adultes",IF(DU13="a+","Adultes +",IF(DU13="f","Ainés")))))</f>
        <v>Primaires</v>
      </c>
      <c r="DW23" s="3047"/>
      <c r="DX23" s="500">
        <f>DX11</f>
        <v>803</v>
      </c>
      <c r="DY23" s="3046" t="str">
        <f>IF(DX13="p","Primaires",IF(DX13="m","Maternelles",IF(DX13="a","Adultes",IF(DX13="a+","Adultes +",IF(DX13="f","Ainés")))))</f>
        <v>Primaires</v>
      </c>
      <c r="DZ23" s="3047"/>
      <c r="EA23" s="500">
        <f>EA11</f>
        <v>804</v>
      </c>
      <c r="EB23" s="3046" t="str">
        <f>IF(EA13="p","Primaires",IF(EA13="m","Maternelles",IF(EA13="a","Adultes",IF(EA13="a+","Adultes +",IF(EA13="f","Ainés")))))</f>
        <v>Primaires</v>
      </c>
      <c r="EC23" s="3047"/>
      <c r="ED23" s="500">
        <f>ED11</f>
        <v>900</v>
      </c>
      <c r="EE23" s="3046" t="str">
        <f>IF(ED13="p","Primaires",IF(ED13="m","Maternelles",IF(ED13="a","Adultes",IF(ED13="a+","Adultes +",IF(ED13="f","Ainés")))))</f>
        <v>Adultes</v>
      </c>
      <c r="EF23" s="3047"/>
      <c r="EG23" s="500">
        <f>EG11</f>
        <v>901</v>
      </c>
      <c r="EH23" s="3046" t="str">
        <f>IF(EG13="p","Primaires",IF(EG13="m","Maternelles",IF(EG13="a","Adultes",IF(EG13="a+","Adultes +",IF(EG13="f","Ainés")))))</f>
        <v>Adultes</v>
      </c>
      <c r="EI23" s="3047"/>
      <c r="EJ23" s="500">
        <f>EJ11</f>
        <v>902</v>
      </c>
      <c r="EK23" s="3046" t="str">
        <f>IF(EJ13="p","Primaires",IF(EJ13="m","Maternelles",IF(EJ13="a","Adultes",IF(EJ13="a+","Adultes +",IF(EJ13="f","Ainés")))))</f>
        <v>Adultes</v>
      </c>
      <c r="EL23" s="3047"/>
      <c r="EM23" s="500">
        <f>EM11</f>
        <v>903</v>
      </c>
      <c r="EN23" s="3046" t="str">
        <f>IF(EM13="p","Primaires",IF(EM13="m","Maternelles",IF(EM13="a","Adultes",IF(EM13="a+","Adultes +",IF(EM13="f","Ainés")))))</f>
        <v>Adultes +</v>
      </c>
      <c r="EO23" s="3047"/>
      <c r="EP23" s="500">
        <f>EP11</f>
        <v>904</v>
      </c>
      <c r="EQ23" s="3046" t="str">
        <f>IF(EP13="p","Primaires",IF(EP13="m","Maternelles",IF(EP13="a","Adultes",IF(EP13="a+","Adultes +",IF(EP13="f","Ainés")))))</f>
        <v>Adultes +</v>
      </c>
      <c r="ER23" s="3047"/>
      <c r="ES23" s="500">
        <f>ES11</f>
        <v>905</v>
      </c>
      <c r="ET23" s="3046" t="str">
        <f>IF(ES13="p","Primaires",IF(ES13="m","Maternelles",IF(ES13="a","Adultes",IF(ES13="a+","Adultes +",IF(ES13="f","Ainés")))))</f>
        <v>Adultes +</v>
      </c>
      <c r="EU23" s="3047"/>
      <c r="EV23" s="500">
        <f>EV11</f>
        <v>906</v>
      </c>
      <c r="EW23" s="3046" t="str">
        <f>IF(EV13="p","Primaires",IF(EV13="m","Maternelles",IF(EV13="a","Adultes",IF(EV13="a+","Adultes +",IF(EV13="f","Ainés")))))</f>
        <v>Adultes +</v>
      </c>
      <c r="EX23" s="3047"/>
      <c r="EY23" s="500">
        <f>EY11</f>
        <v>907</v>
      </c>
      <c r="EZ23" s="3046" t="str">
        <f>IF(EY13="p","Primaires",IF(EY13="m","Maternelles",IF(EY13="a","Adultes",IF(EY13="a+","Adultes +",IF(EY13="f","Ainés")))))</f>
        <v>Adultes +</v>
      </c>
      <c r="FA23" s="3047"/>
      <c r="FB23" s="500">
        <f>FB11</f>
        <v>908</v>
      </c>
      <c r="FC23" s="3046" t="str">
        <f>IF(FB13="p","Primaires",IF(FB13="m","Maternelles",IF(FB13="a","Adultes",IF(FB13="a+","Adultes +",IF(FB13="f","Ainés")))))</f>
        <v>Adultes +</v>
      </c>
      <c r="FD23" s="3047"/>
      <c r="FE23" s="500">
        <f>FE11</f>
        <v>909</v>
      </c>
      <c r="FF23" s="3046" t="str">
        <f>IF(FE13="p","Primaires",IF(FE13="m","Maternelles",IF(FE13="a","Adultes",IF(FE13="a+","Adultes +",IF(FE13="f","Ainés")))))</f>
        <v>Adultes +</v>
      </c>
      <c r="FG23" s="3047"/>
      <c r="FH23" s="500">
        <f>FH11</f>
        <v>910</v>
      </c>
      <c r="FI23" s="3046" t="str">
        <f>IF(FH13="p","Primaires",IF(FH13="m","Maternelles",IF(FH13="a","Adultes",IF(FH13="a+","Adultes +",IF(FH13="f","Ainés")))))</f>
        <v>Adultes</v>
      </c>
      <c r="FJ23" s="3047"/>
      <c r="FK23" s="500" t="str">
        <f>FK11</f>
        <v>.</v>
      </c>
      <c r="FL23" s="3046" t="str">
        <f>IF(FK13="p","Primaires",IF(FK13="m","Maternelles",IF(FK13="a","Adultes",IF(FK13="a+","Adultes +",IF(FK13="f","Ainés")))))</f>
        <v>Adultes</v>
      </c>
      <c r="FM23" s="3047"/>
      <c r="FN23" s="500">
        <f>FN11</f>
        <v>0</v>
      </c>
      <c r="FO23" s="3046" t="str">
        <f>IF(FN13="p","Primaires",IF(FN13="m","Maternelles",IF(FN13="a","Adultes",IF(FN13="a+","Adultes +",IF(FN13="f","Ainés")))))</f>
        <v>Adultes</v>
      </c>
      <c r="FP23" s="3047"/>
      <c r="FQ23" s="500">
        <f>FQ11</f>
        <v>0</v>
      </c>
      <c r="FR23" s="3046" t="str">
        <f>IF(FQ13="p","Primaires",IF(FQ13="m","Maternelles",IF(FQ13="a","Adultes",IF(FQ13="a+","Adultes +",IF(FQ13="f","Ainés")))))</f>
        <v>Adultes</v>
      </c>
      <c r="FS23" s="3047"/>
      <c r="FT23" s="500">
        <f>FT11</f>
        <v>0</v>
      </c>
      <c r="FU23" s="3046" t="str">
        <f>IF(FT13="p","Primaires",IF(FT13="m","Maternelles",IF(FT13="a","Adultes",IF(FT13="a+","Adultes +",IF(FT13="f","Ainés")))))</f>
        <v>Adultes</v>
      </c>
      <c r="FV23" s="3047"/>
      <c r="FW23" s="500" t="str">
        <f>FW11</f>
        <v>,</v>
      </c>
      <c r="FX23" s="3046" t="str">
        <f>IF(FW13="p","Primaires",IF(FW13="m","Maternelles",IF(FW13="a","Adultes",IF(FW13="a+","Adultes +",IF(FW13="f","Ainés")))))</f>
        <v>Adultes</v>
      </c>
      <c r="FY23" s="3047"/>
      <c r="FZ23" s="500">
        <f>FZ11</f>
        <v>0</v>
      </c>
      <c r="GA23" s="3046" t="str">
        <f>IF(FZ13="p","Primaires",IF(FZ13="m","Maternelles",IF(FZ13="a","Adultes",IF(FZ13="a+","Adultes +",IF(FZ13="f","Ainés")))))</f>
        <v>Adultes</v>
      </c>
      <c r="GB23" s="3047"/>
      <c r="GC23" s="500">
        <f>GC11</f>
        <v>0</v>
      </c>
      <c r="GD23" s="3046" t="str">
        <f>IF(GC13="p","Primaires",IF(GC13="m","Maternelles",IF(GC13="a","Adultes",IF(GC13="a+","Adultes +",IF(GC13="f","Ainés")))))</f>
        <v>Adultes</v>
      </c>
      <c r="GE23" s="3047"/>
      <c r="GF23" s="500">
        <f>GF11</f>
        <v>0</v>
      </c>
      <c r="GG23" s="3046" t="str">
        <f>IF(GF13="p","Primaires",IF(GF13="m","Maternelles",IF(GF13="a","Adultes",IF(GF13="a+","Adultes +",IF(GF13="f","Ainés")))))</f>
        <v>Adultes</v>
      </c>
      <c r="GH23" s="3047"/>
      <c r="GI23" s="27" t="s">
        <v>40</v>
      </c>
      <c r="GJ23" s="27"/>
    </row>
    <row r="24" spans="1:192" ht="24.95" customHeight="1">
      <c r="A24" s="526"/>
      <c r="B24" s="3044" t="s">
        <v>42</v>
      </c>
      <c r="C24" s="501" t="s">
        <v>28</v>
      </c>
      <c r="D24" s="3017" t="str">
        <f>D10</f>
        <v>Nom du plat</v>
      </c>
      <c r="E24" s="3018"/>
      <c r="F24" s="3018"/>
      <c r="G24" s="3018"/>
      <c r="H24" s="3018"/>
      <c r="I24" s="3018"/>
      <c r="J24" s="3018"/>
      <c r="K24" s="3019"/>
      <c r="L24" s="36" t="s">
        <v>43</v>
      </c>
      <c r="M24" s="36"/>
      <c r="N24" s="3012" t="str">
        <f>N10</f>
        <v>RAB Supplément de sécurité -grammage médian P</v>
      </c>
      <c r="O24" s="3013"/>
      <c r="P24" s="3014"/>
      <c r="Q24" s="3012" t="str">
        <f>Q10</f>
        <v>site N° 1</v>
      </c>
      <c r="R24" s="3013"/>
      <c r="S24" s="3014"/>
      <c r="T24" s="3012" t="str">
        <f>T10</f>
        <v>site N° 2</v>
      </c>
      <c r="U24" s="3013"/>
      <c r="V24" s="3014"/>
      <c r="W24" s="3041" t="str">
        <f>W10</f>
        <v>site N° 3</v>
      </c>
      <c r="X24" s="3042"/>
      <c r="Y24" s="3043"/>
      <c r="Z24" s="3041" t="str">
        <f>Z10</f>
        <v>site N° 4</v>
      </c>
      <c r="AA24" s="3042"/>
      <c r="AB24" s="3043"/>
      <c r="AC24" s="3041" t="str">
        <f>AC10</f>
        <v>site N° 5</v>
      </c>
      <c r="AD24" s="3042"/>
      <c r="AE24" s="3043"/>
      <c r="AF24" s="3041" t="str">
        <f>AF10</f>
        <v>site N° 6</v>
      </c>
      <c r="AG24" s="3042"/>
      <c r="AH24" s="3043"/>
      <c r="AI24" s="3041" t="str">
        <f>AI10</f>
        <v>site N° 7</v>
      </c>
      <c r="AJ24" s="3042"/>
      <c r="AK24" s="3043"/>
      <c r="AL24" s="3041" t="str">
        <f>AL10</f>
        <v>site N° 8</v>
      </c>
      <c r="AM24" s="3042"/>
      <c r="AN24" s="3043"/>
      <c r="AO24" s="3041" t="str">
        <f>AO10</f>
        <v>site N° 9</v>
      </c>
      <c r="AP24" s="3042"/>
      <c r="AQ24" s="3043"/>
      <c r="AR24" s="3033" t="str">
        <f>AR10</f>
        <v>site N° 10</v>
      </c>
      <c r="AS24" s="3034"/>
      <c r="AT24" s="3035"/>
      <c r="AU24" s="3033" t="str">
        <f>AU10</f>
        <v>site N° 11</v>
      </c>
      <c r="AV24" s="3034"/>
      <c r="AW24" s="3035"/>
      <c r="AX24" s="3033" t="str">
        <f>AX10</f>
        <v>site N° 12</v>
      </c>
      <c r="AY24" s="3034"/>
      <c r="AZ24" s="3035"/>
      <c r="BA24" s="3033" t="str">
        <f>BA10</f>
        <v>site N° 13</v>
      </c>
      <c r="BB24" s="3034"/>
      <c r="BC24" s="3035"/>
      <c r="BD24" s="3033" t="str">
        <f>BD10</f>
        <v>site N° 14</v>
      </c>
      <c r="BE24" s="3034"/>
      <c r="BF24" s="3035"/>
      <c r="BG24" s="3033" t="str">
        <f>BG10</f>
        <v>site N° 15</v>
      </c>
      <c r="BH24" s="3034"/>
      <c r="BI24" s="3035"/>
      <c r="BJ24" s="3033" t="str">
        <f>BJ10</f>
        <v>site N° 16</v>
      </c>
      <c r="BK24" s="3034"/>
      <c r="BL24" s="3035"/>
      <c r="BM24" s="3033" t="str">
        <f>BM10</f>
        <v>site N° 17</v>
      </c>
      <c r="BN24" s="3034"/>
      <c r="BO24" s="3035"/>
      <c r="BP24" s="3033" t="str">
        <f>BP10</f>
        <v>site N° 18</v>
      </c>
      <c r="BQ24" s="3034"/>
      <c r="BR24" s="3035"/>
      <c r="BS24" s="3033" t="str">
        <f>BS10</f>
        <v>site N° 19</v>
      </c>
      <c r="BT24" s="3034"/>
      <c r="BU24" s="3035"/>
      <c r="BV24" s="3033" t="str">
        <f>BV10</f>
        <v>site N° 20</v>
      </c>
      <c r="BW24" s="3034"/>
      <c r="BX24" s="3035"/>
      <c r="BY24" s="3033" t="str">
        <f>BY10</f>
        <v>site N° 21</v>
      </c>
      <c r="BZ24" s="3034"/>
      <c r="CA24" s="3035"/>
      <c r="CB24" s="3033" t="str">
        <f>CB10</f>
        <v>site N° 22</v>
      </c>
      <c r="CC24" s="3034"/>
      <c r="CD24" s="3035"/>
      <c r="CE24" s="3033" t="str">
        <f>CE10</f>
        <v>site N° 23</v>
      </c>
      <c r="CF24" s="3034"/>
      <c r="CG24" s="3035"/>
      <c r="CH24" s="3033" t="str">
        <f>CH10</f>
        <v>site N° 24</v>
      </c>
      <c r="CI24" s="3034"/>
      <c r="CJ24" s="3035"/>
      <c r="CK24" s="3033" t="str">
        <f>CK10</f>
        <v>site N° 25</v>
      </c>
      <c r="CL24" s="3034"/>
      <c r="CM24" s="3035"/>
      <c r="CN24" s="3033" t="str">
        <f>CN10</f>
        <v>site N° 26</v>
      </c>
      <c r="CO24" s="3034"/>
      <c r="CP24" s="3035"/>
      <c r="CQ24" s="3033" t="str">
        <f>CQ10</f>
        <v>site N° 27</v>
      </c>
      <c r="CR24" s="3034"/>
      <c r="CS24" s="3035"/>
      <c r="CT24" s="3033" t="str">
        <f>CT10</f>
        <v>site N° 28</v>
      </c>
      <c r="CU24" s="3034"/>
      <c r="CV24" s="3035"/>
      <c r="CW24" s="3033" t="str">
        <f>CW10</f>
        <v>site N° 29</v>
      </c>
      <c r="CX24" s="3034"/>
      <c r="CY24" s="3035"/>
      <c r="CZ24" s="3033" t="str">
        <f>CZ10</f>
        <v>site N° 30</v>
      </c>
      <c r="DA24" s="3034"/>
      <c r="DB24" s="3035"/>
      <c r="DC24" s="3033" t="str">
        <f>DC10</f>
        <v>site N° 31</v>
      </c>
      <c r="DD24" s="3034"/>
      <c r="DE24" s="3035"/>
      <c r="DF24" s="3033" t="str">
        <f>DF10</f>
        <v>site N° 32</v>
      </c>
      <c r="DG24" s="3034"/>
      <c r="DH24" s="3035"/>
      <c r="DI24" s="3033" t="str">
        <f>DI10</f>
        <v>site N° 33</v>
      </c>
      <c r="DJ24" s="3034"/>
      <c r="DK24" s="3035"/>
      <c r="DL24" s="3033" t="str">
        <f>DL10</f>
        <v>site N° 34</v>
      </c>
      <c r="DM24" s="3034"/>
      <c r="DN24" s="3035"/>
      <c r="DO24" s="3033" t="str">
        <f>DO10</f>
        <v>site N° 35</v>
      </c>
      <c r="DP24" s="3034"/>
      <c r="DQ24" s="3035"/>
      <c r="DR24" s="3033" t="str">
        <f>DR10</f>
        <v>site N° 36</v>
      </c>
      <c r="DS24" s="3034"/>
      <c r="DT24" s="3035"/>
      <c r="DU24" s="3033" t="str">
        <f>DU10</f>
        <v>site N° 37</v>
      </c>
      <c r="DV24" s="3034"/>
      <c r="DW24" s="3035"/>
      <c r="DX24" s="3033" t="str">
        <f>DX10</f>
        <v>site N° 38</v>
      </c>
      <c r="DY24" s="3034"/>
      <c r="DZ24" s="3035"/>
      <c r="EA24" s="3033" t="str">
        <f>EA10</f>
        <v>site N° 39</v>
      </c>
      <c r="EB24" s="3034"/>
      <c r="EC24" s="3035"/>
      <c r="ED24" s="3033" t="str">
        <f>ED10</f>
        <v>site N° 40</v>
      </c>
      <c r="EE24" s="3034"/>
      <c r="EF24" s="3035"/>
      <c r="EG24" s="3033" t="str">
        <f>EG10</f>
        <v>site N° 41</v>
      </c>
      <c r="EH24" s="3034"/>
      <c r="EI24" s="3035"/>
      <c r="EJ24" s="3033" t="str">
        <f>EJ10</f>
        <v>site N° 42</v>
      </c>
      <c r="EK24" s="3034"/>
      <c r="EL24" s="3035"/>
      <c r="EM24" s="3033" t="str">
        <f>EM10</f>
        <v>site N° 43</v>
      </c>
      <c r="EN24" s="3034"/>
      <c r="EO24" s="3035"/>
      <c r="EP24" s="3033" t="str">
        <f>EP10</f>
        <v>site N° 44</v>
      </c>
      <c r="EQ24" s="3034"/>
      <c r="ER24" s="3035"/>
      <c r="ES24" s="3033" t="str">
        <f>ES10</f>
        <v>site N° 45</v>
      </c>
      <c r="ET24" s="3034"/>
      <c r="EU24" s="3035"/>
      <c r="EV24" s="3033" t="str">
        <f>EV10</f>
        <v>site N° 46</v>
      </c>
      <c r="EW24" s="3034"/>
      <c r="EX24" s="3035"/>
      <c r="EY24" s="3033" t="str">
        <f>EY10</f>
        <v>site N° 47</v>
      </c>
      <c r="EZ24" s="3034"/>
      <c r="FA24" s="3035"/>
      <c r="FB24" s="3033" t="str">
        <f>FB10</f>
        <v>site N° 48</v>
      </c>
      <c r="FC24" s="3034"/>
      <c r="FD24" s="3035"/>
      <c r="FE24" s="3033" t="str">
        <f>FE10</f>
        <v>site N° 49</v>
      </c>
      <c r="FF24" s="3034"/>
      <c r="FG24" s="3035"/>
      <c r="FH24" s="3033" t="str">
        <f>FH10</f>
        <v>site N° 50</v>
      </c>
      <c r="FI24" s="3034"/>
      <c r="FJ24" s="3035"/>
      <c r="FK24" s="3033" t="str">
        <f>FK10</f>
        <v>site N° 51</v>
      </c>
      <c r="FL24" s="3034"/>
      <c r="FM24" s="3035"/>
      <c r="FN24" s="3033" t="str">
        <f>FN10</f>
        <v>site N° 52</v>
      </c>
      <c r="FO24" s="3034"/>
      <c r="FP24" s="3035"/>
      <c r="FQ24" s="3033" t="str">
        <f>FQ10</f>
        <v>site N° 53</v>
      </c>
      <c r="FR24" s="3034"/>
      <c r="FS24" s="3035"/>
      <c r="FT24" s="3033" t="str">
        <f>FT10</f>
        <v>site N° 54</v>
      </c>
      <c r="FU24" s="3034"/>
      <c r="FV24" s="3035"/>
      <c r="FW24" s="3033" t="str">
        <f>FW10</f>
        <v>site N° 55</v>
      </c>
      <c r="FX24" s="3034"/>
      <c r="FY24" s="3035"/>
      <c r="FZ24" s="3033" t="str">
        <f>FZ10</f>
        <v>site N° 56</v>
      </c>
      <c r="GA24" s="3034"/>
      <c r="GB24" s="3035"/>
      <c r="GC24" s="3033" t="str">
        <f>GC10</f>
        <v>site N° 57</v>
      </c>
      <c r="GD24" s="3034"/>
      <c r="GE24" s="3035"/>
      <c r="GF24" s="3033" t="str">
        <f>GF10</f>
        <v>site N° 58</v>
      </c>
      <c r="GG24" s="3034"/>
      <c r="GH24" s="3035"/>
      <c r="GI24" s="27" t="s">
        <v>43</v>
      </c>
      <c r="GJ24" s="27"/>
    </row>
    <row r="25" spans="1:192" ht="24.95" customHeight="1">
      <c r="A25" s="526"/>
      <c r="B25" s="3044"/>
      <c r="C25" s="502" t="s">
        <v>29</v>
      </c>
      <c r="D25" s="306" t="s">
        <v>13</v>
      </c>
      <c r="E25" s="307" t="s">
        <v>12</v>
      </c>
      <c r="F25" s="308" t="s">
        <v>10</v>
      </c>
      <c r="G25" s="309" t="s">
        <v>9</v>
      </c>
      <c r="H25" s="333" t="s">
        <v>11</v>
      </c>
      <c r="I25" s="311" t="s">
        <v>16</v>
      </c>
      <c r="J25" s="3036" t="s">
        <v>47</v>
      </c>
      <c r="K25" s="3037"/>
      <c r="L25" s="36" t="s">
        <v>39</v>
      </c>
      <c r="M25" s="36"/>
      <c r="N25" s="503" t="str">
        <f t="shared" ref="N25:BY25" si="14">N13</f>
        <v>P</v>
      </c>
      <c r="O25" s="504" t="str">
        <f t="shared" si="14"/>
        <v>A</v>
      </c>
      <c r="P25" s="505" t="str">
        <f t="shared" si="14"/>
        <v>A+</v>
      </c>
      <c r="Q25" s="503" t="str">
        <f t="shared" si="14"/>
        <v>M</v>
      </c>
      <c r="R25" s="504" t="str">
        <f t="shared" si="14"/>
        <v>A</v>
      </c>
      <c r="S25" s="505" t="str">
        <f t="shared" si="14"/>
        <v>A+</v>
      </c>
      <c r="T25" s="503" t="str">
        <f t="shared" si="14"/>
        <v>A+</v>
      </c>
      <c r="U25" s="504" t="str">
        <f t="shared" si="14"/>
        <v>A+</v>
      </c>
      <c r="V25" s="505" t="str">
        <f t="shared" si="14"/>
        <v>A+</v>
      </c>
      <c r="W25" s="506" t="str">
        <f t="shared" si="14"/>
        <v>F</v>
      </c>
      <c r="X25" s="507" t="str">
        <f t="shared" si="14"/>
        <v>A</v>
      </c>
      <c r="Y25" s="508" t="str">
        <f t="shared" si="14"/>
        <v>A+</v>
      </c>
      <c r="Z25" s="506" t="str">
        <f t="shared" si="14"/>
        <v>P</v>
      </c>
      <c r="AA25" s="507" t="str">
        <f t="shared" si="14"/>
        <v>A</v>
      </c>
      <c r="AB25" s="508" t="str">
        <f t="shared" si="14"/>
        <v>A+</v>
      </c>
      <c r="AC25" s="506" t="str">
        <f t="shared" si="14"/>
        <v>P</v>
      </c>
      <c r="AD25" s="507" t="str">
        <f t="shared" si="14"/>
        <v>A</v>
      </c>
      <c r="AE25" s="508" t="str">
        <f t="shared" si="14"/>
        <v>A+</v>
      </c>
      <c r="AF25" s="506" t="str">
        <f t="shared" si="14"/>
        <v>A</v>
      </c>
      <c r="AG25" s="507" t="str">
        <f t="shared" si="14"/>
        <v>A</v>
      </c>
      <c r="AH25" s="508" t="str">
        <f t="shared" si="14"/>
        <v>A+</v>
      </c>
      <c r="AI25" s="506" t="str">
        <f t="shared" si="14"/>
        <v>F</v>
      </c>
      <c r="AJ25" s="507" t="str">
        <f t="shared" si="14"/>
        <v>A</v>
      </c>
      <c r="AK25" s="508" t="str">
        <f t="shared" si="14"/>
        <v>A+</v>
      </c>
      <c r="AL25" s="506" t="str">
        <f t="shared" si="14"/>
        <v>F</v>
      </c>
      <c r="AM25" s="507" t="str">
        <f t="shared" si="14"/>
        <v>A</v>
      </c>
      <c r="AN25" s="508" t="str">
        <f t="shared" si="14"/>
        <v>A+</v>
      </c>
      <c r="AO25" s="506" t="str">
        <f t="shared" si="14"/>
        <v>A+</v>
      </c>
      <c r="AP25" s="507" t="str">
        <f t="shared" si="14"/>
        <v>A+</v>
      </c>
      <c r="AQ25" s="508" t="str">
        <f t="shared" si="14"/>
        <v>A+</v>
      </c>
      <c r="AR25" s="509" t="str">
        <f t="shared" si="14"/>
        <v>A</v>
      </c>
      <c r="AS25" s="510" t="str">
        <f t="shared" si="14"/>
        <v>A</v>
      </c>
      <c r="AT25" s="511" t="str">
        <f t="shared" si="14"/>
        <v>A+</v>
      </c>
      <c r="AU25" s="509" t="str">
        <f t="shared" si="14"/>
        <v>A+</v>
      </c>
      <c r="AV25" s="510" t="str">
        <f t="shared" si="14"/>
        <v>A+</v>
      </c>
      <c r="AW25" s="511" t="str">
        <f t="shared" si="14"/>
        <v>A+</v>
      </c>
      <c r="AX25" s="509" t="str">
        <f t="shared" si="14"/>
        <v>A</v>
      </c>
      <c r="AY25" s="510" t="str">
        <f t="shared" si="14"/>
        <v>A</v>
      </c>
      <c r="AZ25" s="511" t="str">
        <f t="shared" si="14"/>
        <v>A+</v>
      </c>
      <c r="BA25" s="509" t="str">
        <f t="shared" si="14"/>
        <v>A</v>
      </c>
      <c r="BB25" s="510" t="str">
        <f t="shared" si="14"/>
        <v>A</v>
      </c>
      <c r="BC25" s="511" t="str">
        <f t="shared" si="14"/>
        <v>A</v>
      </c>
      <c r="BD25" s="509" t="str">
        <f t="shared" si="14"/>
        <v>A</v>
      </c>
      <c r="BE25" s="510" t="str">
        <f t="shared" si="14"/>
        <v>A</v>
      </c>
      <c r="BF25" s="511" t="str">
        <f t="shared" si="14"/>
        <v>A+</v>
      </c>
      <c r="BG25" s="509" t="str">
        <f t="shared" si="14"/>
        <v>A</v>
      </c>
      <c r="BH25" s="510" t="str">
        <f t="shared" si="14"/>
        <v>A</v>
      </c>
      <c r="BI25" s="511" t="str">
        <f t="shared" si="14"/>
        <v>A+</v>
      </c>
      <c r="BJ25" s="509" t="str">
        <f t="shared" si="14"/>
        <v>P</v>
      </c>
      <c r="BK25" s="510" t="str">
        <f t="shared" si="14"/>
        <v>A</v>
      </c>
      <c r="BL25" s="511" t="str">
        <f t="shared" si="14"/>
        <v>A+</v>
      </c>
      <c r="BM25" s="509" t="str">
        <f t="shared" si="14"/>
        <v>M</v>
      </c>
      <c r="BN25" s="510" t="str">
        <f t="shared" si="14"/>
        <v>A</v>
      </c>
      <c r="BO25" s="511" t="str">
        <f t="shared" si="14"/>
        <v>A+</v>
      </c>
      <c r="BP25" s="509" t="str">
        <f t="shared" si="14"/>
        <v>A</v>
      </c>
      <c r="BQ25" s="510" t="str">
        <f t="shared" si="14"/>
        <v>A</v>
      </c>
      <c r="BR25" s="511" t="str">
        <f t="shared" si="14"/>
        <v>A+</v>
      </c>
      <c r="BS25" s="509" t="str">
        <f t="shared" si="14"/>
        <v>A</v>
      </c>
      <c r="BT25" s="510" t="str">
        <f t="shared" si="14"/>
        <v>A</v>
      </c>
      <c r="BU25" s="511" t="str">
        <f t="shared" si="14"/>
        <v>A+</v>
      </c>
      <c r="BV25" s="509" t="str">
        <f t="shared" si="14"/>
        <v>A+</v>
      </c>
      <c r="BW25" s="510" t="str">
        <f t="shared" si="14"/>
        <v>A+</v>
      </c>
      <c r="BX25" s="511" t="str">
        <f t="shared" si="14"/>
        <v>A+</v>
      </c>
      <c r="BY25" s="509" t="str">
        <f t="shared" si="14"/>
        <v>M</v>
      </c>
      <c r="BZ25" s="510" t="str">
        <f t="shared" ref="BZ25:EK25" si="15">BZ13</f>
        <v>A</v>
      </c>
      <c r="CA25" s="511" t="str">
        <f t="shared" si="15"/>
        <v>A+</v>
      </c>
      <c r="CB25" s="509" t="str">
        <f t="shared" si="15"/>
        <v>A</v>
      </c>
      <c r="CC25" s="510" t="str">
        <f t="shared" si="15"/>
        <v>A</v>
      </c>
      <c r="CD25" s="511" t="str">
        <f t="shared" si="15"/>
        <v>A+</v>
      </c>
      <c r="CE25" s="509" t="str">
        <f t="shared" si="15"/>
        <v>A+</v>
      </c>
      <c r="CF25" s="510" t="str">
        <f t="shared" si="15"/>
        <v>A+</v>
      </c>
      <c r="CG25" s="511" t="str">
        <f t="shared" si="15"/>
        <v>A+</v>
      </c>
      <c r="CH25" s="509" t="str">
        <f t="shared" si="15"/>
        <v>A+</v>
      </c>
      <c r="CI25" s="510" t="str">
        <f t="shared" si="15"/>
        <v>A+</v>
      </c>
      <c r="CJ25" s="511" t="str">
        <f t="shared" si="15"/>
        <v>A+</v>
      </c>
      <c r="CK25" s="509" t="str">
        <f t="shared" si="15"/>
        <v>M</v>
      </c>
      <c r="CL25" s="510" t="str">
        <f t="shared" si="15"/>
        <v>A</v>
      </c>
      <c r="CM25" s="511" t="str">
        <f t="shared" si="15"/>
        <v>A+</v>
      </c>
      <c r="CN25" s="509" t="str">
        <f t="shared" si="15"/>
        <v>M</v>
      </c>
      <c r="CO25" s="510" t="str">
        <f t="shared" si="15"/>
        <v>A</v>
      </c>
      <c r="CP25" s="511" t="str">
        <f t="shared" si="15"/>
        <v>A+</v>
      </c>
      <c r="CQ25" s="509" t="str">
        <f t="shared" si="15"/>
        <v>P</v>
      </c>
      <c r="CR25" s="510" t="str">
        <f t="shared" si="15"/>
        <v>A</v>
      </c>
      <c r="CS25" s="511" t="str">
        <f t="shared" si="15"/>
        <v>A+</v>
      </c>
      <c r="CT25" s="509" t="str">
        <f t="shared" si="15"/>
        <v>A</v>
      </c>
      <c r="CU25" s="510" t="str">
        <f t="shared" si="15"/>
        <v>A</v>
      </c>
      <c r="CV25" s="511" t="str">
        <f t="shared" si="15"/>
        <v>A+</v>
      </c>
      <c r="CW25" s="509" t="str">
        <f t="shared" si="15"/>
        <v>F</v>
      </c>
      <c r="CX25" s="510" t="str">
        <f t="shared" si="15"/>
        <v>A</v>
      </c>
      <c r="CY25" s="511" t="str">
        <f t="shared" si="15"/>
        <v>A+</v>
      </c>
      <c r="CZ25" s="509" t="str">
        <f t="shared" si="15"/>
        <v>F</v>
      </c>
      <c r="DA25" s="510" t="str">
        <f t="shared" si="15"/>
        <v>A</v>
      </c>
      <c r="DB25" s="511" t="str">
        <f t="shared" si="15"/>
        <v>A+</v>
      </c>
      <c r="DC25" s="509" t="str">
        <f t="shared" si="15"/>
        <v>A</v>
      </c>
      <c r="DD25" s="510" t="str">
        <f t="shared" si="15"/>
        <v>A</v>
      </c>
      <c r="DE25" s="511" t="str">
        <f t="shared" si="15"/>
        <v>A+</v>
      </c>
      <c r="DF25" s="509" t="str">
        <f t="shared" si="15"/>
        <v>A+</v>
      </c>
      <c r="DG25" s="510" t="str">
        <f t="shared" si="15"/>
        <v>A+</v>
      </c>
      <c r="DH25" s="511" t="str">
        <f t="shared" si="15"/>
        <v>A+</v>
      </c>
      <c r="DI25" s="509" t="str">
        <f t="shared" si="15"/>
        <v>A</v>
      </c>
      <c r="DJ25" s="510" t="str">
        <f t="shared" si="15"/>
        <v>A</v>
      </c>
      <c r="DK25" s="511" t="str">
        <f t="shared" si="15"/>
        <v>A+</v>
      </c>
      <c r="DL25" s="509" t="str">
        <f t="shared" si="15"/>
        <v>A</v>
      </c>
      <c r="DM25" s="510" t="str">
        <f t="shared" si="15"/>
        <v>A</v>
      </c>
      <c r="DN25" s="511" t="str">
        <f t="shared" si="15"/>
        <v>A+</v>
      </c>
      <c r="DO25" s="509" t="str">
        <f t="shared" si="15"/>
        <v>A</v>
      </c>
      <c r="DP25" s="510" t="str">
        <f t="shared" si="15"/>
        <v>A</v>
      </c>
      <c r="DQ25" s="511" t="str">
        <f t="shared" si="15"/>
        <v>A+</v>
      </c>
      <c r="DR25" s="509" t="str">
        <f t="shared" si="15"/>
        <v>F</v>
      </c>
      <c r="DS25" s="510" t="str">
        <f t="shared" si="15"/>
        <v>A</v>
      </c>
      <c r="DT25" s="511" t="str">
        <f t="shared" si="15"/>
        <v>A+</v>
      </c>
      <c r="DU25" s="509" t="str">
        <f t="shared" si="15"/>
        <v>P</v>
      </c>
      <c r="DV25" s="510" t="str">
        <f t="shared" si="15"/>
        <v>A</v>
      </c>
      <c r="DW25" s="511" t="str">
        <f t="shared" si="15"/>
        <v>A+</v>
      </c>
      <c r="DX25" s="509" t="str">
        <f t="shared" si="15"/>
        <v>P</v>
      </c>
      <c r="DY25" s="510" t="str">
        <f t="shared" si="15"/>
        <v>A</v>
      </c>
      <c r="DZ25" s="511" t="str">
        <f t="shared" si="15"/>
        <v>A+</v>
      </c>
      <c r="EA25" s="509" t="str">
        <f t="shared" si="15"/>
        <v>P</v>
      </c>
      <c r="EB25" s="510" t="str">
        <f t="shared" si="15"/>
        <v>A</v>
      </c>
      <c r="EC25" s="511" t="str">
        <f t="shared" si="15"/>
        <v>A+</v>
      </c>
      <c r="ED25" s="509" t="str">
        <f t="shared" si="15"/>
        <v>A</v>
      </c>
      <c r="EE25" s="510" t="str">
        <f t="shared" si="15"/>
        <v>A</v>
      </c>
      <c r="EF25" s="511" t="str">
        <f t="shared" si="15"/>
        <v>A+</v>
      </c>
      <c r="EG25" s="509" t="str">
        <f t="shared" si="15"/>
        <v>A</v>
      </c>
      <c r="EH25" s="510" t="str">
        <f t="shared" si="15"/>
        <v>A+</v>
      </c>
      <c r="EI25" s="511" t="str">
        <f t="shared" si="15"/>
        <v>A+</v>
      </c>
      <c r="EJ25" s="509" t="str">
        <f t="shared" si="15"/>
        <v>A</v>
      </c>
      <c r="EK25" s="510" t="str">
        <f t="shared" si="15"/>
        <v>A</v>
      </c>
      <c r="EL25" s="511" t="str">
        <f t="shared" ref="EL25:GH25" si="16">EL13</f>
        <v>A+</v>
      </c>
      <c r="EM25" s="509" t="str">
        <f t="shared" si="16"/>
        <v>A+</v>
      </c>
      <c r="EN25" s="510" t="str">
        <f t="shared" si="16"/>
        <v>A+</v>
      </c>
      <c r="EO25" s="511" t="str">
        <f t="shared" si="16"/>
        <v>A+</v>
      </c>
      <c r="EP25" s="509" t="str">
        <f t="shared" si="16"/>
        <v>A+</v>
      </c>
      <c r="EQ25" s="510" t="str">
        <f t="shared" si="16"/>
        <v>A+</v>
      </c>
      <c r="ER25" s="511" t="str">
        <f t="shared" si="16"/>
        <v>A+</v>
      </c>
      <c r="ES25" s="509" t="str">
        <f t="shared" si="16"/>
        <v>A+</v>
      </c>
      <c r="ET25" s="510" t="str">
        <f t="shared" si="16"/>
        <v>A+</v>
      </c>
      <c r="EU25" s="511" t="str">
        <f t="shared" si="16"/>
        <v>A+</v>
      </c>
      <c r="EV25" s="509" t="str">
        <f t="shared" si="16"/>
        <v>A+</v>
      </c>
      <c r="EW25" s="510" t="str">
        <f t="shared" si="16"/>
        <v>A+</v>
      </c>
      <c r="EX25" s="511" t="str">
        <f t="shared" si="16"/>
        <v>A+</v>
      </c>
      <c r="EY25" s="509" t="str">
        <f t="shared" si="16"/>
        <v>A+</v>
      </c>
      <c r="EZ25" s="510" t="str">
        <f t="shared" si="16"/>
        <v>A+</v>
      </c>
      <c r="FA25" s="511" t="str">
        <f t="shared" si="16"/>
        <v>A+</v>
      </c>
      <c r="FB25" s="509" t="str">
        <f t="shared" si="16"/>
        <v>A+</v>
      </c>
      <c r="FC25" s="510" t="str">
        <f t="shared" si="16"/>
        <v>A+</v>
      </c>
      <c r="FD25" s="511" t="str">
        <f t="shared" si="16"/>
        <v>A+</v>
      </c>
      <c r="FE25" s="509" t="str">
        <f t="shared" si="16"/>
        <v>A+</v>
      </c>
      <c r="FF25" s="510" t="str">
        <f t="shared" si="16"/>
        <v>A+</v>
      </c>
      <c r="FG25" s="511" t="str">
        <f t="shared" si="16"/>
        <v>A+</v>
      </c>
      <c r="FH25" s="509" t="str">
        <f t="shared" si="16"/>
        <v>A</v>
      </c>
      <c r="FI25" s="510" t="str">
        <f t="shared" si="16"/>
        <v>A</v>
      </c>
      <c r="FJ25" s="511" t="str">
        <f t="shared" si="16"/>
        <v>A+</v>
      </c>
      <c r="FK25" s="509" t="str">
        <f t="shared" si="16"/>
        <v>A</v>
      </c>
      <c r="FL25" s="510" t="str">
        <f t="shared" si="16"/>
        <v>A</v>
      </c>
      <c r="FM25" s="511" t="str">
        <f t="shared" si="16"/>
        <v>A+</v>
      </c>
      <c r="FN25" s="509" t="str">
        <f t="shared" si="16"/>
        <v>A</v>
      </c>
      <c r="FO25" s="510" t="str">
        <f t="shared" si="16"/>
        <v>A</v>
      </c>
      <c r="FP25" s="511" t="str">
        <f t="shared" si="16"/>
        <v>A+</v>
      </c>
      <c r="FQ25" s="509" t="str">
        <f t="shared" si="16"/>
        <v>A</v>
      </c>
      <c r="FR25" s="510" t="str">
        <f t="shared" si="16"/>
        <v>A</v>
      </c>
      <c r="FS25" s="511" t="str">
        <f t="shared" si="16"/>
        <v>A+</v>
      </c>
      <c r="FT25" s="509" t="str">
        <f t="shared" si="16"/>
        <v>A</v>
      </c>
      <c r="FU25" s="510" t="str">
        <f t="shared" si="16"/>
        <v>A</v>
      </c>
      <c r="FV25" s="511" t="str">
        <f t="shared" si="16"/>
        <v>A+</v>
      </c>
      <c r="FW25" s="509" t="str">
        <f t="shared" si="16"/>
        <v>A</v>
      </c>
      <c r="FX25" s="510" t="str">
        <f t="shared" si="16"/>
        <v>A</v>
      </c>
      <c r="FY25" s="511" t="str">
        <f t="shared" si="16"/>
        <v>A+</v>
      </c>
      <c r="FZ25" s="509" t="str">
        <f t="shared" si="16"/>
        <v>A</v>
      </c>
      <c r="GA25" s="510" t="str">
        <f t="shared" si="16"/>
        <v>A</v>
      </c>
      <c r="GB25" s="511" t="str">
        <f t="shared" si="16"/>
        <v>A+</v>
      </c>
      <c r="GC25" s="509" t="str">
        <f t="shared" si="16"/>
        <v>A</v>
      </c>
      <c r="GD25" s="510" t="str">
        <f t="shared" si="16"/>
        <v>A</v>
      </c>
      <c r="GE25" s="511" t="str">
        <f t="shared" si="16"/>
        <v>A+</v>
      </c>
      <c r="GF25" s="509" t="str">
        <f t="shared" si="16"/>
        <v>A</v>
      </c>
      <c r="GG25" s="510" t="str">
        <f t="shared" si="16"/>
        <v>A</v>
      </c>
      <c r="GH25" s="511" t="str">
        <f t="shared" si="16"/>
        <v>A+</v>
      </c>
      <c r="GI25" s="27" t="s">
        <v>39</v>
      </c>
      <c r="GJ25" s="27"/>
    </row>
    <row r="26" spans="1:192" s="278" customFormat="1" ht="14.25" customHeight="1">
      <c r="A26" s="526"/>
      <c r="B26" s="3044"/>
      <c r="C26" s="512" t="s">
        <v>15</v>
      </c>
      <c r="D26" s="513">
        <f t="shared" ref="D26:H26" si="17">C13</f>
        <v>0.1</v>
      </c>
      <c r="E26" s="514">
        <f t="shared" si="17"/>
        <v>0.1</v>
      </c>
      <c r="F26" s="515">
        <f t="shared" si="17"/>
        <v>0.1</v>
      </c>
      <c r="G26" s="515">
        <f t="shared" si="17"/>
        <v>0.1</v>
      </c>
      <c r="H26" s="516">
        <f t="shared" si="17"/>
        <v>0.1</v>
      </c>
      <c r="I26" s="516"/>
      <c r="J26" s="3038" t="s">
        <v>19</v>
      </c>
      <c r="K26" s="3039"/>
      <c r="L26" s="39" t="s">
        <v>15</v>
      </c>
      <c r="M26" s="39"/>
      <c r="N26" s="517">
        <f t="shared" ref="N26:BY26" si="18">HLOOKUP(N25,$D25:$H26,2,0)</f>
        <v>0.1</v>
      </c>
      <c r="O26" s="518">
        <f t="shared" si="18"/>
        <v>0.1</v>
      </c>
      <c r="P26" s="519">
        <f t="shared" si="18"/>
        <v>0.1</v>
      </c>
      <c r="Q26" s="517">
        <f t="shared" si="18"/>
        <v>0.1</v>
      </c>
      <c r="R26" s="518">
        <f t="shared" si="18"/>
        <v>0.1</v>
      </c>
      <c r="S26" s="519">
        <f t="shared" si="18"/>
        <v>0.1</v>
      </c>
      <c r="T26" s="517">
        <f t="shared" si="18"/>
        <v>0.1</v>
      </c>
      <c r="U26" s="518">
        <f t="shared" si="18"/>
        <v>0.1</v>
      </c>
      <c r="V26" s="519">
        <f t="shared" si="18"/>
        <v>0.1</v>
      </c>
      <c r="W26" s="520">
        <f t="shared" si="18"/>
        <v>0.1</v>
      </c>
      <c r="X26" s="521">
        <f t="shared" si="18"/>
        <v>0.1</v>
      </c>
      <c r="Y26" s="522">
        <f t="shared" si="18"/>
        <v>0.1</v>
      </c>
      <c r="Z26" s="520">
        <f t="shared" si="18"/>
        <v>0.1</v>
      </c>
      <c r="AA26" s="521">
        <f t="shared" si="18"/>
        <v>0.1</v>
      </c>
      <c r="AB26" s="522">
        <f t="shared" si="18"/>
        <v>0.1</v>
      </c>
      <c r="AC26" s="520">
        <f t="shared" si="18"/>
        <v>0.1</v>
      </c>
      <c r="AD26" s="521">
        <f t="shared" si="18"/>
        <v>0.1</v>
      </c>
      <c r="AE26" s="522">
        <f t="shared" si="18"/>
        <v>0.1</v>
      </c>
      <c r="AF26" s="520">
        <f t="shared" si="18"/>
        <v>0.1</v>
      </c>
      <c r="AG26" s="521">
        <f t="shared" si="18"/>
        <v>0.1</v>
      </c>
      <c r="AH26" s="522">
        <f t="shared" si="18"/>
        <v>0.1</v>
      </c>
      <c r="AI26" s="520">
        <f t="shared" si="18"/>
        <v>0.1</v>
      </c>
      <c r="AJ26" s="521">
        <f t="shared" si="18"/>
        <v>0.1</v>
      </c>
      <c r="AK26" s="522">
        <f t="shared" si="18"/>
        <v>0.1</v>
      </c>
      <c r="AL26" s="520">
        <f t="shared" si="18"/>
        <v>0.1</v>
      </c>
      <c r="AM26" s="521">
        <f t="shared" si="18"/>
        <v>0.1</v>
      </c>
      <c r="AN26" s="522">
        <f t="shared" si="18"/>
        <v>0.1</v>
      </c>
      <c r="AO26" s="520">
        <f t="shared" si="18"/>
        <v>0.1</v>
      </c>
      <c r="AP26" s="521">
        <f t="shared" si="18"/>
        <v>0.1</v>
      </c>
      <c r="AQ26" s="522">
        <f t="shared" si="18"/>
        <v>0.1</v>
      </c>
      <c r="AR26" s="523">
        <f t="shared" si="18"/>
        <v>0.1</v>
      </c>
      <c r="AS26" s="524">
        <f t="shared" si="18"/>
        <v>0.1</v>
      </c>
      <c r="AT26" s="525">
        <f t="shared" si="18"/>
        <v>0.1</v>
      </c>
      <c r="AU26" s="523">
        <f t="shared" si="18"/>
        <v>0.1</v>
      </c>
      <c r="AV26" s="524">
        <f t="shared" si="18"/>
        <v>0.1</v>
      </c>
      <c r="AW26" s="525">
        <f t="shared" si="18"/>
        <v>0.1</v>
      </c>
      <c r="AX26" s="523">
        <f t="shared" si="18"/>
        <v>0.1</v>
      </c>
      <c r="AY26" s="524">
        <f t="shared" si="18"/>
        <v>0.1</v>
      </c>
      <c r="AZ26" s="525">
        <f t="shared" si="18"/>
        <v>0.1</v>
      </c>
      <c r="BA26" s="523">
        <f t="shared" si="18"/>
        <v>0.1</v>
      </c>
      <c r="BB26" s="524">
        <f t="shared" si="18"/>
        <v>0.1</v>
      </c>
      <c r="BC26" s="525">
        <f t="shared" si="18"/>
        <v>0.1</v>
      </c>
      <c r="BD26" s="523">
        <f t="shared" si="18"/>
        <v>0.1</v>
      </c>
      <c r="BE26" s="524">
        <f t="shared" si="18"/>
        <v>0.1</v>
      </c>
      <c r="BF26" s="525">
        <f t="shared" si="18"/>
        <v>0.1</v>
      </c>
      <c r="BG26" s="523">
        <f t="shared" si="18"/>
        <v>0.1</v>
      </c>
      <c r="BH26" s="524">
        <f t="shared" si="18"/>
        <v>0.1</v>
      </c>
      <c r="BI26" s="525">
        <f t="shared" si="18"/>
        <v>0.1</v>
      </c>
      <c r="BJ26" s="523">
        <f t="shared" si="18"/>
        <v>0.1</v>
      </c>
      <c r="BK26" s="524">
        <f t="shared" si="18"/>
        <v>0.1</v>
      </c>
      <c r="BL26" s="525">
        <f t="shared" si="18"/>
        <v>0.1</v>
      </c>
      <c r="BM26" s="523">
        <f t="shared" si="18"/>
        <v>0.1</v>
      </c>
      <c r="BN26" s="524">
        <f t="shared" si="18"/>
        <v>0.1</v>
      </c>
      <c r="BO26" s="525">
        <f t="shared" si="18"/>
        <v>0.1</v>
      </c>
      <c r="BP26" s="523">
        <f t="shared" si="18"/>
        <v>0.1</v>
      </c>
      <c r="BQ26" s="524">
        <f t="shared" si="18"/>
        <v>0.1</v>
      </c>
      <c r="BR26" s="525">
        <f t="shared" si="18"/>
        <v>0.1</v>
      </c>
      <c r="BS26" s="523">
        <f t="shared" si="18"/>
        <v>0.1</v>
      </c>
      <c r="BT26" s="524">
        <f t="shared" si="18"/>
        <v>0.1</v>
      </c>
      <c r="BU26" s="525">
        <f t="shared" si="18"/>
        <v>0.1</v>
      </c>
      <c r="BV26" s="523">
        <f t="shared" si="18"/>
        <v>0.1</v>
      </c>
      <c r="BW26" s="524">
        <f t="shared" si="18"/>
        <v>0.1</v>
      </c>
      <c r="BX26" s="525">
        <f t="shared" si="18"/>
        <v>0.1</v>
      </c>
      <c r="BY26" s="523">
        <f t="shared" si="18"/>
        <v>0.1</v>
      </c>
      <c r="BZ26" s="524">
        <f t="shared" ref="BZ26:EK26" si="19">HLOOKUP(BZ25,$D25:$H26,2,0)</f>
        <v>0.1</v>
      </c>
      <c r="CA26" s="525">
        <f t="shared" si="19"/>
        <v>0.1</v>
      </c>
      <c r="CB26" s="523">
        <f t="shared" si="19"/>
        <v>0.1</v>
      </c>
      <c r="CC26" s="524">
        <f t="shared" si="19"/>
        <v>0.1</v>
      </c>
      <c r="CD26" s="525">
        <f t="shared" si="19"/>
        <v>0.1</v>
      </c>
      <c r="CE26" s="523">
        <f t="shared" si="19"/>
        <v>0.1</v>
      </c>
      <c r="CF26" s="524">
        <f t="shared" si="19"/>
        <v>0.1</v>
      </c>
      <c r="CG26" s="525">
        <f t="shared" si="19"/>
        <v>0.1</v>
      </c>
      <c r="CH26" s="523">
        <f t="shared" si="19"/>
        <v>0.1</v>
      </c>
      <c r="CI26" s="524">
        <f t="shared" si="19"/>
        <v>0.1</v>
      </c>
      <c r="CJ26" s="525">
        <f t="shared" si="19"/>
        <v>0.1</v>
      </c>
      <c r="CK26" s="523">
        <f t="shared" si="19"/>
        <v>0.1</v>
      </c>
      <c r="CL26" s="524">
        <f t="shared" si="19"/>
        <v>0.1</v>
      </c>
      <c r="CM26" s="525">
        <f t="shared" si="19"/>
        <v>0.1</v>
      </c>
      <c r="CN26" s="523">
        <f t="shared" si="19"/>
        <v>0.1</v>
      </c>
      <c r="CO26" s="524">
        <f t="shared" si="19"/>
        <v>0.1</v>
      </c>
      <c r="CP26" s="525">
        <f t="shared" si="19"/>
        <v>0.1</v>
      </c>
      <c r="CQ26" s="523">
        <f t="shared" si="19"/>
        <v>0.1</v>
      </c>
      <c r="CR26" s="524">
        <f t="shared" si="19"/>
        <v>0.1</v>
      </c>
      <c r="CS26" s="525">
        <f t="shared" si="19"/>
        <v>0.1</v>
      </c>
      <c r="CT26" s="523">
        <f t="shared" si="19"/>
        <v>0.1</v>
      </c>
      <c r="CU26" s="524">
        <f t="shared" si="19"/>
        <v>0.1</v>
      </c>
      <c r="CV26" s="525">
        <f t="shared" si="19"/>
        <v>0.1</v>
      </c>
      <c r="CW26" s="523">
        <f t="shared" si="19"/>
        <v>0.1</v>
      </c>
      <c r="CX26" s="524">
        <f t="shared" si="19"/>
        <v>0.1</v>
      </c>
      <c r="CY26" s="525">
        <f t="shared" si="19"/>
        <v>0.1</v>
      </c>
      <c r="CZ26" s="523">
        <f t="shared" si="19"/>
        <v>0.1</v>
      </c>
      <c r="DA26" s="524">
        <f t="shared" si="19"/>
        <v>0.1</v>
      </c>
      <c r="DB26" s="525">
        <f t="shared" si="19"/>
        <v>0.1</v>
      </c>
      <c r="DC26" s="523">
        <f t="shared" si="19"/>
        <v>0.1</v>
      </c>
      <c r="DD26" s="524">
        <f t="shared" si="19"/>
        <v>0.1</v>
      </c>
      <c r="DE26" s="525">
        <f t="shared" si="19"/>
        <v>0.1</v>
      </c>
      <c r="DF26" s="523">
        <f t="shared" si="19"/>
        <v>0.1</v>
      </c>
      <c r="DG26" s="524">
        <f t="shared" si="19"/>
        <v>0.1</v>
      </c>
      <c r="DH26" s="525">
        <f t="shared" si="19"/>
        <v>0.1</v>
      </c>
      <c r="DI26" s="523">
        <f t="shared" si="19"/>
        <v>0.1</v>
      </c>
      <c r="DJ26" s="524">
        <f t="shared" si="19"/>
        <v>0.1</v>
      </c>
      <c r="DK26" s="525">
        <f t="shared" si="19"/>
        <v>0.1</v>
      </c>
      <c r="DL26" s="523">
        <f t="shared" si="19"/>
        <v>0.1</v>
      </c>
      <c r="DM26" s="524">
        <f t="shared" si="19"/>
        <v>0.1</v>
      </c>
      <c r="DN26" s="525">
        <f t="shared" si="19"/>
        <v>0.1</v>
      </c>
      <c r="DO26" s="523">
        <f t="shared" si="19"/>
        <v>0.1</v>
      </c>
      <c r="DP26" s="524">
        <f t="shared" si="19"/>
        <v>0.1</v>
      </c>
      <c r="DQ26" s="525">
        <f t="shared" si="19"/>
        <v>0.1</v>
      </c>
      <c r="DR26" s="523">
        <f t="shared" si="19"/>
        <v>0.1</v>
      </c>
      <c r="DS26" s="524">
        <f t="shared" si="19"/>
        <v>0.1</v>
      </c>
      <c r="DT26" s="525">
        <f t="shared" si="19"/>
        <v>0.1</v>
      </c>
      <c r="DU26" s="523">
        <f t="shared" si="19"/>
        <v>0.1</v>
      </c>
      <c r="DV26" s="524">
        <f t="shared" si="19"/>
        <v>0.1</v>
      </c>
      <c r="DW26" s="525">
        <f t="shared" si="19"/>
        <v>0.1</v>
      </c>
      <c r="DX26" s="523">
        <f t="shared" si="19"/>
        <v>0.1</v>
      </c>
      <c r="DY26" s="524">
        <f t="shared" si="19"/>
        <v>0.1</v>
      </c>
      <c r="DZ26" s="525">
        <f t="shared" si="19"/>
        <v>0.1</v>
      </c>
      <c r="EA26" s="523">
        <f t="shared" si="19"/>
        <v>0.1</v>
      </c>
      <c r="EB26" s="524">
        <f t="shared" si="19"/>
        <v>0.1</v>
      </c>
      <c r="EC26" s="525">
        <f t="shared" si="19"/>
        <v>0.1</v>
      </c>
      <c r="ED26" s="523">
        <f t="shared" si="19"/>
        <v>0.1</v>
      </c>
      <c r="EE26" s="524">
        <f t="shared" si="19"/>
        <v>0.1</v>
      </c>
      <c r="EF26" s="525">
        <f t="shared" si="19"/>
        <v>0.1</v>
      </c>
      <c r="EG26" s="523">
        <f t="shared" si="19"/>
        <v>0.1</v>
      </c>
      <c r="EH26" s="524">
        <f t="shared" si="19"/>
        <v>0.1</v>
      </c>
      <c r="EI26" s="525">
        <f t="shared" si="19"/>
        <v>0.1</v>
      </c>
      <c r="EJ26" s="523">
        <f t="shared" si="19"/>
        <v>0.1</v>
      </c>
      <c r="EK26" s="524">
        <f t="shared" si="19"/>
        <v>0.1</v>
      </c>
      <c r="EL26" s="525">
        <f t="shared" ref="EL26:GH26" si="20">HLOOKUP(EL25,$D25:$H26,2,0)</f>
        <v>0.1</v>
      </c>
      <c r="EM26" s="523">
        <f t="shared" si="20"/>
        <v>0.1</v>
      </c>
      <c r="EN26" s="524">
        <f t="shared" si="20"/>
        <v>0.1</v>
      </c>
      <c r="EO26" s="525">
        <f t="shared" si="20"/>
        <v>0.1</v>
      </c>
      <c r="EP26" s="523">
        <f t="shared" si="20"/>
        <v>0.1</v>
      </c>
      <c r="EQ26" s="524">
        <f t="shared" si="20"/>
        <v>0.1</v>
      </c>
      <c r="ER26" s="525">
        <f t="shared" si="20"/>
        <v>0.1</v>
      </c>
      <c r="ES26" s="523">
        <f t="shared" si="20"/>
        <v>0.1</v>
      </c>
      <c r="ET26" s="524">
        <f t="shared" si="20"/>
        <v>0.1</v>
      </c>
      <c r="EU26" s="525">
        <f t="shared" si="20"/>
        <v>0.1</v>
      </c>
      <c r="EV26" s="523">
        <f t="shared" si="20"/>
        <v>0.1</v>
      </c>
      <c r="EW26" s="524">
        <f t="shared" si="20"/>
        <v>0.1</v>
      </c>
      <c r="EX26" s="525">
        <f t="shared" si="20"/>
        <v>0.1</v>
      </c>
      <c r="EY26" s="523">
        <f t="shared" si="20"/>
        <v>0.1</v>
      </c>
      <c r="EZ26" s="524">
        <f t="shared" si="20"/>
        <v>0.1</v>
      </c>
      <c r="FA26" s="525">
        <f t="shared" si="20"/>
        <v>0.1</v>
      </c>
      <c r="FB26" s="523">
        <f t="shared" si="20"/>
        <v>0.1</v>
      </c>
      <c r="FC26" s="524">
        <f t="shared" si="20"/>
        <v>0.1</v>
      </c>
      <c r="FD26" s="525">
        <f t="shared" si="20"/>
        <v>0.1</v>
      </c>
      <c r="FE26" s="523">
        <f t="shared" si="20"/>
        <v>0.1</v>
      </c>
      <c r="FF26" s="524">
        <f t="shared" si="20"/>
        <v>0.1</v>
      </c>
      <c r="FG26" s="525">
        <f t="shared" si="20"/>
        <v>0.1</v>
      </c>
      <c r="FH26" s="523">
        <f t="shared" si="20"/>
        <v>0.1</v>
      </c>
      <c r="FI26" s="524">
        <f t="shared" si="20"/>
        <v>0.1</v>
      </c>
      <c r="FJ26" s="525">
        <f t="shared" si="20"/>
        <v>0.1</v>
      </c>
      <c r="FK26" s="523">
        <f t="shared" si="20"/>
        <v>0.1</v>
      </c>
      <c r="FL26" s="524">
        <f t="shared" si="20"/>
        <v>0.1</v>
      </c>
      <c r="FM26" s="525">
        <f t="shared" si="20"/>
        <v>0.1</v>
      </c>
      <c r="FN26" s="523">
        <f t="shared" si="20"/>
        <v>0.1</v>
      </c>
      <c r="FO26" s="524">
        <f t="shared" si="20"/>
        <v>0.1</v>
      </c>
      <c r="FP26" s="525">
        <f t="shared" si="20"/>
        <v>0.1</v>
      </c>
      <c r="FQ26" s="523">
        <f t="shared" si="20"/>
        <v>0.1</v>
      </c>
      <c r="FR26" s="524">
        <f t="shared" si="20"/>
        <v>0.1</v>
      </c>
      <c r="FS26" s="525">
        <f t="shared" si="20"/>
        <v>0.1</v>
      </c>
      <c r="FT26" s="523">
        <f t="shared" si="20"/>
        <v>0.1</v>
      </c>
      <c r="FU26" s="524">
        <f t="shared" si="20"/>
        <v>0.1</v>
      </c>
      <c r="FV26" s="525">
        <f t="shared" si="20"/>
        <v>0.1</v>
      </c>
      <c r="FW26" s="523">
        <f t="shared" si="20"/>
        <v>0.1</v>
      </c>
      <c r="FX26" s="524">
        <f t="shared" si="20"/>
        <v>0.1</v>
      </c>
      <c r="FY26" s="525">
        <f t="shared" si="20"/>
        <v>0.1</v>
      </c>
      <c r="FZ26" s="523">
        <f t="shared" si="20"/>
        <v>0.1</v>
      </c>
      <c r="GA26" s="524">
        <f t="shared" si="20"/>
        <v>0.1</v>
      </c>
      <c r="GB26" s="525">
        <f t="shared" si="20"/>
        <v>0.1</v>
      </c>
      <c r="GC26" s="523">
        <f t="shared" si="20"/>
        <v>0.1</v>
      </c>
      <c r="GD26" s="524">
        <f t="shared" si="20"/>
        <v>0.1</v>
      </c>
      <c r="GE26" s="525">
        <f t="shared" si="20"/>
        <v>0.1</v>
      </c>
      <c r="GF26" s="523">
        <f t="shared" si="20"/>
        <v>0.1</v>
      </c>
      <c r="GG26" s="524">
        <f t="shared" si="20"/>
        <v>0.1</v>
      </c>
      <c r="GH26" s="525">
        <f t="shared" si="20"/>
        <v>0.1</v>
      </c>
      <c r="GI26" s="42" t="s">
        <v>15</v>
      </c>
      <c r="GJ26" s="42"/>
    </row>
    <row r="27" spans="1:192" ht="20.25" customHeight="1">
      <c r="A27" s="526"/>
      <c r="B27" s="3044"/>
      <c r="C27" s="527" t="s">
        <v>34</v>
      </c>
      <c r="D27" s="372">
        <f>SUMIFS($N27:$GH27,$N25:$GH25,D25)</f>
        <v>0</v>
      </c>
      <c r="E27" s="372">
        <f>SUMIFS($N27:$GH27,$N25:$GH25,E25)</f>
        <v>10</v>
      </c>
      <c r="F27" s="372">
        <f>SUMIFS($N27:$GH27,$N25:$GH25,F25)</f>
        <v>5</v>
      </c>
      <c r="G27" s="372">
        <f>SUMIFS($N27:$GH27,$N25:$GH25,G25)</f>
        <v>0</v>
      </c>
      <c r="H27" s="372">
        <f>SUMIFS($N27:$GH27,$N25:$GH25,H25)</f>
        <v>0</v>
      </c>
      <c r="I27" s="372">
        <f>SUM(N27:P27)</f>
        <v>15</v>
      </c>
      <c r="J27" s="528">
        <f>SUM(D27:H27)</f>
        <v>15</v>
      </c>
      <c r="K27" s="529"/>
      <c r="L27" s="40" t="s">
        <v>32</v>
      </c>
      <c r="M27" s="40"/>
      <c r="N27" s="530">
        <f t="shared" ref="N27:BY27" si="21">N17</f>
        <v>10</v>
      </c>
      <c r="O27" s="531">
        <f t="shared" si="21"/>
        <v>5</v>
      </c>
      <c r="P27" s="532">
        <f t="shared" si="21"/>
        <v>0</v>
      </c>
      <c r="Q27" s="530">
        <f t="shared" si="21"/>
        <v>0</v>
      </c>
      <c r="R27" s="531">
        <f t="shared" si="21"/>
        <v>0</v>
      </c>
      <c r="S27" s="532">
        <f t="shared" si="21"/>
        <v>0</v>
      </c>
      <c r="T27" s="530">
        <f t="shared" si="21"/>
        <v>0</v>
      </c>
      <c r="U27" s="531">
        <f t="shared" si="21"/>
        <v>0</v>
      </c>
      <c r="V27" s="532">
        <f t="shared" si="21"/>
        <v>0</v>
      </c>
      <c r="W27" s="533">
        <f t="shared" si="21"/>
        <v>0</v>
      </c>
      <c r="X27" s="534">
        <f t="shared" si="21"/>
        <v>0</v>
      </c>
      <c r="Y27" s="535">
        <f t="shared" si="21"/>
        <v>0</v>
      </c>
      <c r="Z27" s="533">
        <f t="shared" si="21"/>
        <v>0</v>
      </c>
      <c r="AA27" s="534">
        <f t="shared" si="21"/>
        <v>0</v>
      </c>
      <c r="AB27" s="535">
        <f t="shared" si="21"/>
        <v>0</v>
      </c>
      <c r="AC27" s="533">
        <f t="shared" si="21"/>
        <v>0</v>
      </c>
      <c r="AD27" s="534">
        <f t="shared" si="21"/>
        <v>0</v>
      </c>
      <c r="AE27" s="535">
        <f t="shared" si="21"/>
        <v>0</v>
      </c>
      <c r="AF27" s="533">
        <f t="shared" si="21"/>
        <v>0</v>
      </c>
      <c r="AG27" s="534">
        <f t="shared" si="21"/>
        <v>0</v>
      </c>
      <c r="AH27" s="535">
        <f t="shared" si="21"/>
        <v>0</v>
      </c>
      <c r="AI27" s="533">
        <f t="shared" si="21"/>
        <v>0</v>
      </c>
      <c r="AJ27" s="534">
        <f t="shared" si="21"/>
        <v>0</v>
      </c>
      <c r="AK27" s="535">
        <f t="shared" si="21"/>
        <v>0</v>
      </c>
      <c r="AL27" s="533">
        <f t="shared" si="21"/>
        <v>0</v>
      </c>
      <c r="AM27" s="534">
        <f t="shared" si="21"/>
        <v>0</v>
      </c>
      <c r="AN27" s="535">
        <f t="shared" si="21"/>
        <v>0</v>
      </c>
      <c r="AO27" s="533">
        <f t="shared" si="21"/>
        <v>0</v>
      </c>
      <c r="AP27" s="534">
        <f t="shared" si="21"/>
        <v>0</v>
      </c>
      <c r="AQ27" s="535">
        <f t="shared" si="21"/>
        <v>0</v>
      </c>
      <c r="AR27" s="536">
        <f t="shared" si="21"/>
        <v>0</v>
      </c>
      <c r="AS27" s="537">
        <f t="shared" si="21"/>
        <v>0</v>
      </c>
      <c r="AT27" s="538">
        <f t="shared" si="21"/>
        <v>0</v>
      </c>
      <c r="AU27" s="536">
        <f t="shared" si="21"/>
        <v>0</v>
      </c>
      <c r="AV27" s="537">
        <f t="shared" si="21"/>
        <v>0</v>
      </c>
      <c r="AW27" s="538">
        <f t="shared" si="21"/>
        <v>0</v>
      </c>
      <c r="AX27" s="536">
        <f t="shared" si="21"/>
        <v>0</v>
      </c>
      <c r="AY27" s="537">
        <f t="shared" si="21"/>
        <v>0</v>
      </c>
      <c r="AZ27" s="538">
        <f t="shared" si="21"/>
        <v>0</v>
      </c>
      <c r="BA27" s="536">
        <f t="shared" si="21"/>
        <v>0</v>
      </c>
      <c r="BB27" s="537">
        <f t="shared" si="21"/>
        <v>0</v>
      </c>
      <c r="BC27" s="538">
        <f t="shared" si="21"/>
        <v>0</v>
      </c>
      <c r="BD27" s="536">
        <f t="shared" si="21"/>
        <v>0</v>
      </c>
      <c r="BE27" s="537">
        <f t="shared" si="21"/>
        <v>0</v>
      </c>
      <c r="BF27" s="538">
        <f t="shared" si="21"/>
        <v>0</v>
      </c>
      <c r="BG27" s="536">
        <f t="shared" si="21"/>
        <v>0</v>
      </c>
      <c r="BH27" s="537">
        <f t="shared" si="21"/>
        <v>0</v>
      </c>
      <c r="BI27" s="538">
        <f t="shared" si="21"/>
        <v>0</v>
      </c>
      <c r="BJ27" s="536">
        <f t="shared" si="21"/>
        <v>0</v>
      </c>
      <c r="BK27" s="537">
        <f t="shared" si="21"/>
        <v>0</v>
      </c>
      <c r="BL27" s="538">
        <f t="shared" si="21"/>
        <v>0</v>
      </c>
      <c r="BM27" s="536">
        <f t="shared" si="21"/>
        <v>0</v>
      </c>
      <c r="BN27" s="537">
        <f t="shared" si="21"/>
        <v>0</v>
      </c>
      <c r="BO27" s="538">
        <f t="shared" si="21"/>
        <v>0</v>
      </c>
      <c r="BP27" s="536">
        <f t="shared" si="21"/>
        <v>0</v>
      </c>
      <c r="BQ27" s="537">
        <f t="shared" si="21"/>
        <v>0</v>
      </c>
      <c r="BR27" s="538">
        <f t="shared" si="21"/>
        <v>0</v>
      </c>
      <c r="BS27" s="536">
        <f t="shared" si="21"/>
        <v>0</v>
      </c>
      <c r="BT27" s="537">
        <f t="shared" si="21"/>
        <v>0</v>
      </c>
      <c r="BU27" s="538">
        <f t="shared" si="21"/>
        <v>0</v>
      </c>
      <c r="BV27" s="536">
        <f t="shared" si="21"/>
        <v>0</v>
      </c>
      <c r="BW27" s="537">
        <f t="shared" si="21"/>
        <v>0</v>
      </c>
      <c r="BX27" s="538">
        <f t="shared" si="21"/>
        <v>0</v>
      </c>
      <c r="BY27" s="536">
        <f t="shared" si="21"/>
        <v>0</v>
      </c>
      <c r="BZ27" s="537">
        <f t="shared" ref="BZ27:EK27" si="22">BZ17</f>
        <v>0</v>
      </c>
      <c r="CA27" s="538">
        <f t="shared" si="22"/>
        <v>0</v>
      </c>
      <c r="CB27" s="536">
        <f t="shared" si="22"/>
        <v>0</v>
      </c>
      <c r="CC27" s="537">
        <f t="shared" si="22"/>
        <v>0</v>
      </c>
      <c r="CD27" s="538">
        <f t="shared" si="22"/>
        <v>0</v>
      </c>
      <c r="CE27" s="536">
        <f t="shared" si="22"/>
        <v>0</v>
      </c>
      <c r="CF27" s="537">
        <f t="shared" si="22"/>
        <v>0</v>
      </c>
      <c r="CG27" s="538">
        <f t="shared" si="22"/>
        <v>0</v>
      </c>
      <c r="CH27" s="536">
        <f t="shared" si="22"/>
        <v>0</v>
      </c>
      <c r="CI27" s="537">
        <f t="shared" si="22"/>
        <v>0</v>
      </c>
      <c r="CJ27" s="538">
        <f t="shared" si="22"/>
        <v>0</v>
      </c>
      <c r="CK27" s="536">
        <f t="shared" si="22"/>
        <v>0</v>
      </c>
      <c r="CL27" s="537">
        <f t="shared" si="22"/>
        <v>0</v>
      </c>
      <c r="CM27" s="538">
        <f t="shared" si="22"/>
        <v>0</v>
      </c>
      <c r="CN27" s="536">
        <f t="shared" si="22"/>
        <v>0</v>
      </c>
      <c r="CO27" s="537">
        <f t="shared" si="22"/>
        <v>0</v>
      </c>
      <c r="CP27" s="538">
        <f t="shared" si="22"/>
        <v>0</v>
      </c>
      <c r="CQ27" s="536">
        <f t="shared" si="22"/>
        <v>0</v>
      </c>
      <c r="CR27" s="537">
        <f t="shared" si="22"/>
        <v>0</v>
      </c>
      <c r="CS27" s="538">
        <f t="shared" si="22"/>
        <v>0</v>
      </c>
      <c r="CT27" s="536">
        <f t="shared" si="22"/>
        <v>0</v>
      </c>
      <c r="CU27" s="537">
        <f t="shared" si="22"/>
        <v>0</v>
      </c>
      <c r="CV27" s="538">
        <f t="shared" si="22"/>
        <v>0</v>
      </c>
      <c r="CW27" s="536">
        <f t="shared" si="22"/>
        <v>0</v>
      </c>
      <c r="CX27" s="537">
        <f t="shared" si="22"/>
        <v>0</v>
      </c>
      <c r="CY27" s="538">
        <f t="shared" si="22"/>
        <v>0</v>
      </c>
      <c r="CZ27" s="536">
        <f t="shared" si="22"/>
        <v>0</v>
      </c>
      <c r="DA27" s="537">
        <f t="shared" si="22"/>
        <v>0</v>
      </c>
      <c r="DB27" s="538">
        <f t="shared" si="22"/>
        <v>0</v>
      </c>
      <c r="DC27" s="536">
        <f t="shared" si="22"/>
        <v>0</v>
      </c>
      <c r="DD27" s="537">
        <f t="shared" si="22"/>
        <v>0</v>
      </c>
      <c r="DE27" s="538">
        <f t="shared" si="22"/>
        <v>0</v>
      </c>
      <c r="DF27" s="536">
        <f t="shared" si="22"/>
        <v>0</v>
      </c>
      <c r="DG27" s="537">
        <f t="shared" si="22"/>
        <v>0</v>
      </c>
      <c r="DH27" s="538">
        <f t="shared" si="22"/>
        <v>0</v>
      </c>
      <c r="DI27" s="536">
        <f t="shared" si="22"/>
        <v>0</v>
      </c>
      <c r="DJ27" s="537">
        <f t="shared" si="22"/>
        <v>0</v>
      </c>
      <c r="DK27" s="538">
        <f t="shared" si="22"/>
        <v>0</v>
      </c>
      <c r="DL27" s="536">
        <f t="shared" si="22"/>
        <v>0</v>
      </c>
      <c r="DM27" s="537">
        <f t="shared" si="22"/>
        <v>0</v>
      </c>
      <c r="DN27" s="538">
        <f t="shared" si="22"/>
        <v>0</v>
      </c>
      <c r="DO27" s="536">
        <f t="shared" si="22"/>
        <v>0</v>
      </c>
      <c r="DP27" s="537">
        <f t="shared" si="22"/>
        <v>0</v>
      </c>
      <c r="DQ27" s="538">
        <f t="shared" si="22"/>
        <v>0</v>
      </c>
      <c r="DR27" s="536">
        <f t="shared" si="22"/>
        <v>0</v>
      </c>
      <c r="DS27" s="537">
        <f t="shared" si="22"/>
        <v>0</v>
      </c>
      <c r="DT27" s="538">
        <f t="shared" si="22"/>
        <v>0</v>
      </c>
      <c r="DU27" s="536">
        <f t="shared" si="22"/>
        <v>0</v>
      </c>
      <c r="DV27" s="537">
        <f t="shared" si="22"/>
        <v>0</v>
      </c>
      <c r="DW27" s="538">
        <f t="shared" si="22"/>
        <v>0</v>
      </c>
      <c r="DX27" s="536">
        <f t="shared" si="22"/>
        <v>0</v>
      </c>
      <c r="DY27" s="537">
        <f t="shared" si="22"/>
        <v>0</v>
      </c>
      <c r="DZ27" s="538">
        <f t="shared" si="22"/>
        <v>0</v>
      </c>
      <c r="EA27" s="536">
        <f t="shared" si="22"/>
        <v>0</v>
      </c>
      <c r="EB27" s="537">
        <f t="shared" si="22"/>
        <v>0</v>
      </c>
      <c r="EC27" s="538">
        <f t="shared" si="22"/>
        <v>0</v>
      </c>
      <c r="ED27" s="536">
        <f t="shared" si="22"/>
        <v>0</v>
      </c>
      <c r="EE27" s="537">
        <f t="shared" si="22"/>
        <v>0</v>
      </c>
      <c r="EF27" s="538">
        <f t="shared" si="22"/>
        <v>0</v>
      </c>
      <c r="EG27" s="536">
        <f t="shared" si="22"/>
        <v>0</v>
      </c>
      <c r="EH27" s="537">
        <f t="shared" si="22"/>
        <v>0</v>
      </c>
      <c r="EI27" s="538">
        <f t="shared" si="22"/>
        <v>0</v>
      </c>
      <c r="EJ27" s="536">
        <f t="shared" si="22"/>
        <v>0</v>
      </c>
      <c r="EK27" s="537">
        <f t="shared" si="22"/>
        <v>0</v>
      </c>
      <c r="EL27" s="538">
        <f t="shared" ref="EL27:GH27" si="23">EL17</f>
        <v>0</v>
      </c>
      <c r="EM27" s="536">
        <f t="shared" si="23"/>
        <v>0</v>
      </c>
      <c r="EN27" s="537">
        <f t="shared" si="23"/>
        <v>0</v>
      </c>
      <c r="EO27" s="538">
        <f t="shared" si="23"/>
        <v>0</v>
      </c>
      <c r="EP27" s="536">
        <f t="shared" si="23"/>
        <v>0</v>
      </c>
      <c r="EQ27" s="537">
        <f t="shared" si="23"/>
        <v>0</v>
      </c>
      <c r="ER27" s="538">
        <f t="shared" si="23"/>
        <v>0</v>
      </c>
      <c r="ES27" s="536">
        <f t="shared" si="23"/>
        <v>0</v>
      </c>
      <c r="ET27" s="537">
        <f t="shared" si="23"/>
        <v>0</v>
      </c>
      <c r="EU27" s="538">
        <f t="shared" si="23"/>
        <v>0</v>
      </c>
      <c r="EV27" s="536">
        <f t="shared" si="23"/>
        <v>0</v>
      </c>
      <c r="EW27" s="537">
        <f t="shared" si="23"/>
        <v>0</v>
      </c>
      <c r="EX27" s="538">
        <f t="shared" si="23"/>
        <v>0</v>
      </c>
      <c r="EY27" s="536">
        <f t="shared" si="23"/>
        <v>0</v>
      </c>
      <c r="EZ27" s="537">
        <f t="shared" si="23"/>
        <v>0</v>
      </c>
      <c r="FA27" s="538">
        <f t="shared" si="23"/>
        <v>0</v>
      </c>
      <c r="FB27" s="536">
        <f t="shared" si="23"/>
        <v>0</v>
      </c>
      <c r="FC27" s="537">
        <f t="shared" si="23"/>
        <v>0</v>
      </c>
      <c r="FD27" s="538">
        <f t="shared" si="23"/>
        <v>0</v>
      </c>
      <c r="FE27" s="536">
        <f t="shared" si="23"/>
        <v>0</v>
      </c>
      <c r="FF27" s="537">
        <f t="shared" si="23"/>
        <v>0</v>
      </c>
      <c r="FG27" s="538">
        <f t="shared" si="23"/>
        <v>0</v>
      </c>
      <c r="FH27" s="536">
        <f t="shared" si="23"/>
        <v>0</v>
      </c>
      <c r="FI27" s="537">
        <f t="shared" si="23"/>
        <v>0</v>
      </c>
      <c r="FJ27" s="538">
        <f t="shared" si="23"/>
        <v>0</v>
      </c>
      <c r="FK27" s="536">
        <f t="shared" si="23"/>
        <v>0</v>
      </c>
      <c r="FL27" s="537">
        <f t="shared" si="23"/>
        <v>0</v>
      </c>
      <c r="FM27" s="538">
        <f t="shared" si="23"/>
        <v>0</v>
      </c>
      <c r="FN27" s="536">
        <f t="shared" si="23"/>
        <v>0</v>
      </c>
      <c r="FO27" s="537">
        <f t="shared" si="23"/>
        <v>0</v>
      </c>
      <c r="FP27" s="538">
        <f t="shared" si="23"/>
        <v>0</v>
      </c>
      <c r="FQ27" s="536">
        <f t="shared" si="23"/>
        <v>0</v>
      </c>
      <c r="FR27" s="537">
        <f t="shared" si="23"/>
        <v>0</v>
      </c>
      <c r="FS27" s="538">
        <f t="shared" si="23"/>
        <v>0</v>
      </c>
      <c r="FT27" s="536">
        <f t="shared" si="23"/>
        <v>0</v>
      </c>
      <c r="FU27" s="537">
        <f t="shared" si="23"/>
        <v>0</v>
      </c>
      <c r="FV27" s="538">
        <f t="shared" si="23"/>
        <v>0</v>
      </c>
      <c r="FW27" s="536">
        <f t="shared" si="23"/>
        <v>0</v>
      </c>
      <c r="FX27" s="537">
        <f t="shared" si="23"/>
        <v>0</v>
      </c>
      <c r="FY27" s="538">
        <f t="shared" si="23"/>
        <v>0</v>
      </c>
      <c r="FZ27" s="536">
        <f t="shared" si="23"/>
        <v>0</v>
      </c>
      <c r="GA27" s="537">
        <f t="shared" si="23"/>
        <v>0</v>
      </c>
      <c r="GB27" s="538">
        <f t="shared" si="23"/>
        <v>0</v>
      </c>
      <c r="GC27" s="536">
        <f t="shared" si="23"/>
        <v>0</v>
      </c>
      <c r="GD27" s="537">
        <f t="shared" si="23"/>
        <v>0</v>
      </c>
      <c r="GE27" s="538">
        <f t="shared" si="23"/>
        <v>0</v>
      </c>
      <c r="GF27" s="536">
        <f t="shared" si="23"/>
        <v>0</v>
      </c>
      <c r="GG27" s="537">
        <f t="shared" si="23"/>
        <v>0</v>
      </c>
      <c r="GH27" s="538">
        <f t="shared" si="23"/>
        <v>0</v>
      </c>
      <c r="GI27" s="43" t="s">
        <v>32</v>
      </c>
      <c r="GJ27" s="43"/>
    </row>
    <row r="28" spans="1:192" ht="15" customHeight="1">
      <c r="A28" s="526"/>
      <c r="B28" s="3044"/>
      <c r="C28" s="512" t="str">
        <f>J26</f>
        <v>Kg</v>
      </c>
      <c r="D28" s="539">
        <f t="shared" ref="D28:H28" si="24">D26*D27</f>
        <v>0</v>
      </c>
      <c r="E28" s="540">
        <f t="shared" si="24"/>
        <v>1</v>
      </c>
      <c r="F28" s="539">
        <f t="shared" si="24"/>
        <v>0.5</v>
      </c>
      <c r="G28" s="539">
        <f t="shared" si="24"/>
        <v>0</v>
      </c>
      <c r="H28" s="541">
        <f t="shared" si="24"/>
        <v>0</v>
      </c>
      <c r="I28" s="542">
        <f>SUM(N28:P28)</f>
        <v>1.5</v>
      </c>
      <c r="J28" s="543">
        <f>SUM(D28:H28)</f>
        <v>1.5</v>
      </c>
      <c r="K28" s="544" t="str">
        <f>J26</f>
        <v>Kg</v>
      </c>
      <c r="L28" s="41" t="str">
        <f>$J$26</f>
        <v>Kg</v>
      </c>
      <c r="M28" s="41"/>
      <c r="N28" s="376">
        <f t="shared" ref="N28:BY28" si="25">N26*N27</f>
        <v>1</v>
      </c>
      <c r="O28" s="377">
        <f t="shared" si="25"/>
        <v>0.5</v>
      </c>
      <c r="P28" s="378">
        <f t="shared" si="25"/>
        <v>0</v>
      </c>
      <c r="Q28" s="376">
        <f t="shared" si="25"/>
        <v>0</v>
      </c>
      <c r="R28" s="377">
        <f t="shared" si="25"/>
        <v>0</v>
      </c>
      <c r="S28" s="378">
        <f t="shared" si="25"/>
        <v>0</v>
      </c>
      <c r="T28" s="376">
        <f t="shared" si="25"/>
        <v>0</v>
      </c>
      <c r="U28" s="377">
        <f t="shared" si="25"/>
        <v>0</v>
      </c>
      <c r="V28" s="378">
        <f t="shared" si="25"/>
        <v>0</v>
      </c>
      <c r="W28" s="545">
        <f t="shared" si="25"/>
        <v>0</v>
      </c>
      <c r="X28" s="546">
        <f t="shared" si="25"/>
        <v>0</v>
      </c>
      <c r="Y28" s="547">
        <f t="shared" si="25"/>
        <v>0</v>
      </c>
      <c r="Z28" s="545">
        <f t="shared" si="25"/>
        <v>0</v>
      </c>
      <c r="AA28" s="546">
        <f t="shared" si="25"/>
        <v>0</v>
      </c>
      <c r="AB28" s="547">
        <f t="shared" si="25"/>
        <v>0</v>
      </c>
      <c r="AC28" s="545">
        <f t="shared" si="25"/>
        <v>0</v>
      </c>
      <c r="AD28" s="546">
        <f t="shared" si="25"/>
        <v>0</v>
      </c>
      <c r="AE28" s="547">
        <f t="shared" si="25"/>
        <v>0</v>
      </c>
      <c r="AF28" s="545">
        <f t="shared" si="25"/>
        <v>0</v>
      </c>
      <c r="AG28" s="546">
        <f t="shared" si="25"/>
        <v>0</v>
      </c>
      <c r="AH28" s="547">
        <f t="shared" si="25"/>
        <v>0</v>
      </c>
      <c r="AI28" s="545">
        <f t="shared" si="25"/>
        <v>0</v>
      </c>
      <c r="AJ28" s="546">
        <f t="shared" si="25"/>
        <v>0</v>
      </c>
      <c r="AK28" s="547">
        <f t="shared" si="25"/>
        <v>0</v>
      </c>
      <c r="AL28" s="545">
        <f t="shared" si="25"/>
        <v>0</v>
      </c>
      <c r="AM28" s="546">
        <f t="shared" si="25"/>
        <v>0</v>
      </c>
      <c r="AN28" s="547">
        <f t="shared" si="25"/>
        <v>0</v>
      </c>
      <c r="AO28" s="545">
        <f t="shared" si="25"/>
        <v>0</v>
      </c>
      <c r="AP28" s="546">
        <f t="shared" si="25"/>
        <v>0</v>
      </c>
      <c r="AQ28" s="547">
        <f t="shared" si="25"/>
        <v>0</v>
      </c>
      <c r="AR28" s="548">
        <f t="shared" si="25"/>
        <v>0</v>
      </c>
      <c r="AS28" s="549">
        <f t="shared" si="25"/>
        <v>0</v>
      </c>
      <c r="AT28" s="550">
        <f t="shared" si="25"/>
        <v>0</v>
      </c>
      <c r="AU28" s="548">
        <f t="shared" si="25"/>
        <v>0</v>
      </c>
      <c r="AV28" s="549">
        <f t="shared" si="25"/>
        <v>0</v>
      </c>
      <c r="AW28" s="550">
        <f t="shared" si="25"/>
        <v>0</v>
      </c>
      <c r="AX28" s="548">
        <f t="shared" si="25"/>
        <v>0</v>
      </c>
      <c r="AY28" s="549">
        <f t="shared" si="25"/>
        <v>0</v>
      </c>
      <c r="AZ28" s="550">
        <f t="shared" si="25"/>
        <v>0</v>
      </c>
      <c r="BA28" s="548">
        <f t="shared" si="25"/>
        <v>0</v>
      </c>
      <c r="BB28" s="549">
        <f t="shared" si="25"/>
        <v>0</v>
      </c>
      <c r="BC28" s="550">
        <f t="shared" si="25"/>
        <v>0</v>
      </c>
      <c r="BD28" s="548">
        <f t="shared" si="25"/>
        <v>0</v>
      </c>
      <c r="BE28" s="549">
        <f t="shared" si="25"/>
        <v>0</v>
      </c>
      <c r="BF28" s="550">
        <f t="shared" si="25"/>
        <v>0</v>
      </c>
      <c r="BG28" s="548">
        <f t="shared" si="25"/>
        <v>0</v>
      </c>
      <c r="BH28" s="549">
        <f t="shared" si="25"/>
        <v>0</v>
      </c>
      <c r="BI28" s="550">
        <f t="shared" si="25"/>
        <v>0</v>
      </c>
      <c r="BJ28" s="548">
        <f t="shared" si="25"/>
        <v>0</v>
      </c>
      <c r="BK28" s="549">
        <f t="shared" si="25"/>
        <v>0</v>
      </c>
      <c r="BL28" s="550">
        <f t="shared" si="25"/>
        <v>0</v>
      </c>
      <c r="BM28" s="548">
        <f t="shared" si="25"/>
        <v>0</v>
      </c>
      <c r="BN28" s="549">
        <f t="shared" si="25"/>
        <v>0</v>
      </c>
      <c r="BO28" s="550">
        <f t="shared" si="25"/>
        <v>0</v>
      </c>
      <c r="BP28" s="548">
        <f t="shared" si="25"/>
        <v>0</v>
      </c>
      <c r="BQ28" s="549">
        <f t="shared" si="25"/>
        <v>0</v>
      </c>
      <c r="BR28" s="550">
        <f t="shared" si="25"/>
        <v>0</v>
      </c>
      <c r="BS28" s="548">
        <f t="shared" si="25"/>
        <v>0</v>
      </c>
      <c r="BT28" s="549">
        <f t="shared" si="25"/>
        <v>0</v>
      </c>
      <c r="BU28" s="550">
        <f t="shared" si="25"/>
        <v>0</v>
      </c>
      <c r="BV28" s="548">
        <f t="shared" si="25"/>
        <v>0</v>
      </c>
      <c r="BW28" s="549">
        <f t="shared" si="25"/>
        <v>0</v>
      </c>
      <c r="BX28" s="550">
        <f t="shared" si="25"/>
        <v>0</v>
      </c>
      <c r="BY28" s="548">
        <f t="shared" si="25"/>
        <v>0</v>
      </c>
      <c r="BZ28" s="549">
        <f t="shared" ref="BZ28:EK28" si="26">BZ26*BZ27</f>
        <v>0</v>
      </c>
      <c r="CA28" s="550">
        <f t="shared" si="26"/>
        <v>0</v>
      </c>
      <c r="CB28" s="548">
        <f t="shared" si="26"/>
        <v>0</v>
      </c>
      <c r="CC28" s="549">
        <f t="shared" si="26"/>
        <v>0</v>
      </c>
      <c r="CD28" s="550">
        <f t="shared" si="26"/>
        <v>0</v>
      </c>
      <c r="CE28" s="548">
        <f t="shared" si="26"/>
        <v>0</v>
      </c>
      <c r="CF28" s="549">
        <f t="shared" si="26"/>
        <v>0</v>
      </c>
      <c r="CG28" s="550">
        <f t="shared" si="26"/>
        <v>0</v>
      </c>
      <c r="CH28" s="548">
        <f t="shared" si="26"/>
        <v>0</v>
      </c>
      <c r="CI28" s="549">
        <f t="shared" si="26"/>
        <v>0</v>
      </c>
      <c r="CJ28" s="550">
        <f t="shared" si="26"/>
        <v>0</v>
      </c>
      <c r="CK28" s="548">
        <f t="shared" si="26"/>
        <v>0</v>
      </c>
      <c r="CL28" s="549">
        <f t="shared" si="26"/>
        <v>0</v>
      </c>
      <c r="CM28" s="550">
        <f t="shared" si="26"/>
        <v>0</v>
      </c>
      <c r="CN28" s="548">
        <f t="shared" si="26"/>
        <v>0</v>
      </c>
      <c r="CO28" s="549">
        <f t="shared" si="26"/>
        <v>0</v>
      </c>
      <c r="CP28" s="550">
        <f t="shared" si="26"/>
        <v>0</v>
      </c>
      <c r="CQ28" s="548">
        <f t="shared" si="26"/>
        <v>0</v>
      </c>
      <c r="CR28" s="549">
        <f t="shared" si="26"/>
        <v>0</v>
      </c>
      <c r="CS28" s="550">
        <f t="shared" si="26"/>
        <v>0</v>
      </c>
      <c r="CT28" s="548">
        <f t="shared" si="26"/>
        <v>0</v>
      </c>
      <c r="CU28" s="549">
        <f t="shared" si="26"/>
        <v>0</v>
      </c>
      <c r="CV28" s="550">
        <f t="shared" si="26"/>
        <v>0</v>
      </c>
      <c r="CW28" s="548">
        <f t="shared" si="26"/>
        <v>0</v>
      </c>
      <c r="CX28" s="549">
        <f t="shared" si="26"/>
        <v>0</v>
      </c>
      <c r="CY28" s="550">
        <f t="shared" si="26"/>
        <v>0</v>
      </c>
      <c r="CZ28" s="548">
        <f t="shared" si="26"/>
        <v>0</v>
      </c>
      <c r="DA28" s="549">
        <f t="shared" si="26"/>
        <v>0</v>
      </c>
      <c r="DB28" s="550">
        <f t="shared" si="26"/>
        <v>0</v>
      </c>
      <c r="DC28" s="548">
        <f t="shared" si="26"/>
        <v>0</v>
      </c>
      <c r="DD28" s="549">
        <f t="shared" si="26"/>
        <v>0</v>
      </c>
      <c r="DE28" s="550">
        <f t="shared" si="26"/>
        <v>0</v>
      </c>
      <c r="DF28" s="548">
        <f t="shared" si="26"/>
        <v>0</v>
      </c>
      <c r="DG28" s="549">
        <f t="shared" si="26"/>
        <v>0</v>
      </c>
      <c r="DH28" s="550">
        <f t="shared" si="26"/>
        <v>0</v>
      </c>
      <c r="DI28" s="548">
        <f t="shared" si="26"/>
        <v>0</v>
      </c>
      <c r="DJ28" s="549">
        <f t="shared" si="26"/>
        <v>0</v>
      </c>
      <c r="DK28" s="550">
        <f t="shared" si="26"/>
        <v>0</v>
      </c>
      <c r="DL28" s="548">
        <f t="shared" si="26"/>
        <v>0</v>
      </c>
      <c r="DM28" s="549">
        <f t="shared" si="26"/>
        <v>0</v>
      </c>
      <c r="DN28" s="550">
        <f t="shared" si="26"/>
        <v>0</v>
      </c>
      <c r="DO28" s="548">
        <f t="shared" si="26"/>
        <v>0</v>
      </c>
      <c r="DP28" s="549">
        <f t="shared" si="26"/>
        <v>0</v>
      </c>
      <c r="DQ28" s="550">
        <f t="shared" si="26"/>
        <v>0</v>
      </c>
      <c r="DR28" s="548">
        <f t="shared" si="26"/>
        <v>0</v>
      </c>
      <c r="DS28" s="549">
        <f t="shared" si="26"/>
        <v>0</v>
      </c>
      <c r="DT28" s="550">
        <f t="shared" si="26"/>
        <v>0</v>
      </c>
      <c r="DU28" s="548">
        <f t="shared" si="26"/>
        <v>0</v>
      </c>
      <c r="DV28" s="549">
        <f t="shared" si="26"/>
        <v>0</v>
      </c>
      <c r="DW28" s="550">
        <f t="shared" si="26"/>
        <v>0</v>
      </c>
      <c r="DX28" s="548">
        <f t="shared" si="26"/>
        <v>0</v>
      </c>
      <c r="DY28" s="549">
        <f t="shared" si="26"/>
        <v>0</v>
      </c>
      <c r="DZ28" s="550">
        <f t="shared" si="26"/>
        <v>0</v>
      </c>
      <c r="EA28" s="548">
        <f t="shared" si="26"/>
        <v>0</v>
      </c>
      <c r="EB28" s="549">
        <f t="shared" si="26"/>
        <v>0</v>
      </c>
      <c r="EC28" s="550">
        <f t="shared" si="26"/>
        <v>0</v>
      </c>
      <c r="ED28" s="548">
        <f t="shared" si="26"/>
        <v>0</v>
      </c>
      <c r="EE28" s="549">
        <f t="shared" si="26"/>
        <v>0</v>
      </c>
      <c r="EF28" s="550">
        <f t="shared" si="26"/>
        <v>0</v>
      </c>
      <c r="EG28" s="548">
        <f t="shared" si="26"/>
        <v>0</v>
      </c>
      <c r="EH28" s="549">
        <f t="shared" si="26"/>
        <v>0</v>
      </c>
      <c r="EI28" s="550">
        <f t="shared" si="26"/>
        <v>0</v>
      </c>
      <c r="EJ28" s="548">
        <f t="shared" si="26"/>
        <v>0</v>
      </c>
      <c r="EK28" s="549">
        <f t="shared" si="26"/>
        <v>0</v>
      </c>
      <c r="EL28" s="550">
        <f t="shared" ref="EL28:GH28" si="27">EL26*EL27</f>
        <v>0</v>
      </c>
      <c r="EM28" s="548">
        <f t="shared" si="27"/>
        <v>0</v>
      </c>
      <c r="EN28" s="549">
        <f t="shared" si="27"/>
        <v>0</v>
      </c>
      <c r="EO28" s="550">
        <f t="shared" si="27"/>
        <v>0</v>
      </c>
      <c r="EP28" s="548">
        <f t="shared" si="27"/>
        <v>0</v>
      </c>
      <c r="EQ28" s="549">
        <f t="shared" si="27"/>
        <v>0</v>
      </c>
      <c r="ER28" s="550">
        <f t="shared" si="27"/>
        <v>0</v>
      </c>
      <c r="ES28" s="548">
        <f t="shared" si="27"/>
        <v>0</v>
      </c>
      <c r="ET28" s="549">
        <f t="shared" si="27"/>
        <v>0</v>
      </c>
      <c r="EU28" s="550">
        <f t="shared" si="27"/>
        <v>0</v>
      </c>
      <c r="EV28" s="548">
        <f t="shared" si="27"/>
        <v>0</v>
      </c>
      <c r="EW28" s="549">
        <f t="shared" si="27"/>
        <v>0</v>
      </c>
      <c r="EX28" s="550">
        <f t="shared" si="27"/>
        <v>0</v>
      </c>
      <c r="EY28" s="548">
        <f t="shared" si="27"/>
        <v>0</v>
      </c>
      <c r="EZ28" s="549">
        <f t="shared" si="27"/>
        <v>0</v>
      </c>
      <c r="FA28" s="550">
        <f t="shared" si="27"/>
        <v>0</v>
      </c>
      <c r="FB28" s="548">
        <f t="shared" si="27"/>
        <v>0</v>
      </c>
      <c r="FC28" s="549">
        <f t="shared" si="27"/>
        <v>0</v>
      </c>
      <c r="FD28" s="550">
        <f t="shared" si="27"/>
        <v>0</v>
      </c>
      <c r="FE28" s="548">
        <f t="shared" si="27"/>
        <v>0</v>
      </c>
      <c r="FF28" s="549">
        <f t="shared" si="27"/>
        <v>0</v>
      </c>
      <c r="FG28" s="550">
        <f t="shared" si="27"/>
        <v>0</v>
      </c>
      <c r="FH28" s="548">
        <f t="shared" si="27"/>
        <v>0</v>
      </c>
      <c r="FI28" s="549">
        <f t="shared" si="27"/>
        <v>0</v>
      </c>
      <c r="FJ28" s="550">
        <f t="shared" si="27"/>
        <v>0</v>
      </c>
      <c r="FK28" s="548">
        <f t="shared" si="27"/>
        <v>0</v>
      </c>
      <c r="FL28" s="549">
        <f t="shared" si="27"/>
        <v>0</v>
      </c>
      <c r="FM28" s="550">
        <f t="shared" si="27"/>
        <v>0</v>
      </c>
      <c r="FN28" s="548">
        <f t="shared" si="27"/>
        <v>0</v>
      </c>
      <c r="FO28" s="549">
        <f t="shared" si="27"/>
        <v>0</v>
      </c>
      <c r="FP28" s="550">
        <f t="shared" si="27"/>
        <v>0</v>
      </c>
      <c r="FQ28" s="548">
        <f t="shared" si="27"/>
        <v>0</v>
      </c>
      <c r="FR28" s="549">
        <f t="shared" si="27"/>
        <v>0</v>
      </c>
      <c r="FS28" s="550">
        <f t="shared" si="27"/>
        <v>0</v>
      </c>
      <c r="FT28" s="548">
        <f t="shared" si="27"/>
        <v>0</v>
      </c>
      <c r="FU28" s="549">
        <f t="shared" si="27"/>
        <v>0</v>
      </c>
      <c r="FV28" s="550">
        <f t="shared" si="27"/>
        <v>0</v>
      </c>
      <c r="FW28" s="548">
        <f t="shared" si="27"/>
        <v>0</v>
      </c>
      <c r="FX28" s="549">
        <f t="shared" si="27"/>
        <v>0</v>
      </c>
      <c r="FY28" s="550">
        <f t="shared" si="27"/>
        <v>0</v>
      </c>
      <c r="FZ28" s="548">
        <f t="shared" si="27"/>
        <v>0</v>
      </c>
      <c r="GA28" s="549">
        <f t="shared" si="27"/>
        <v>0</v>
      </c>
      <c r="GB28" s="550">
        <f t="shared" si="27"/>
        <v>0</v>
      </c>
      <c r="GC28" s="548">
        <f t="shared" si="27"/>
        <v>0</v>
      </c>
      <c r="GD28" s="549">
        <f t="shared" si="27"/>
        <v>0</v>
      </c>
      <c r="GE28" s="550">
        <f t="shared" si="27"/>
        <v>0</v>
      </c>
      <c r="GF28" s="548">
        <f t="shared" si="27"/>
        <v>0</v>
      </c>
      <c r="GG28" s="549">
        <f t="shared" si="27"/>
        <v>0</v>
      </c>
      <c r="GH28" s="550">
        <f t="shared" si="27"/>
        <v>0</v>
      </c>
      <c r="GI28" s="44" t="str">
        <f>$J$26</f>
        <v>Kg</v>
      </c>
      <c r="GJ28" s="44"/>
    </row>
    <row r="29" spans="1:192" ht="21" customHeight="1">
      <c r="A29" s="526"/>
      <c r="B29" s="3044"/>
      <c r="C29" s="363"/>
      <c r="D29" s="551"/>
      <c r="E29" s="552"/>
      <c r="F29" s="39"/>
      <c r="G29" s="39"/>
      <c r="H29" s="325"/>
      <c r="I29" s="553" t="s">
        <v>17</v>
      </c>
      <c r="J29" s="554">
        <f>SUM(D28:H28)-I28</f>
        <v>0</v>
      </c>
      <c r="K29" s="374" t="str">
        <f>K28</f>
        <v>Kg</v>
      </c>
      <c r="L29" s="39" t="s">
        <v>33</v>
      </c>
      <c r="M29" s="39"/>
      <c r="N29" s="555">
        <f t="shared" ref="N29:BY29" si="28">N19</f>
        <v>21</v>
      </c>
      <c r="O29" s="556">
        <f t="shared" si="28"/>
        <v>2</v>
      </c>
      <c r="P29" s="557">
        <f t="shared" si="28"/>
        <v>4</v>
      </c>
      <c r="Q29" s="555">
        <f t="shared" si="28"/>
        <v>0</v>
      </c>
      <c r="R29" s="556">
        <f t="shared" si="28"/>
        <v>0</v>
      </c>
      <c r="S29" s="557">
        <f t="shared" si="28"/>
        <v>0</v>
      </c>
      <c r="T29" s="555">
        <f t="shared" si="28"/>
        <v>0</v>
      </c>
      <c r="U29" s="556">
        <f t="shared" si="28"/>
        <v>0</v>
      </c>
      <c r="V29" s="557">
        <f t="shared" si="28"/>
        <v>0</v>
      </c>
      <c r="W29" s="558">
        <f t="shared" si="28"/>
        <v>0</v>
      </c>
      <c r="X29" s="559">
        <f t="shared" si="28"/>
        <v>0</v>
      </c>
      <c r="Y29" s="560">
        <f t="shared" si="28"/>
        <v>0</v>
      </c>
      <c r="Z29" s="558">
        <f t="shared" si="28"/>
        <v>0</v>
      </c>
      <c r="AA29" s="559">
        <f t="shared" si="28"/>
        <v>0</v>
      </c>
      <c r="AB29" s="560">
        <f t="shared" si="28"/>
        <v>0</v>
      </c>
      <c r="AC29" s="558">
        <f t="shared" si="28"/>
        <v>0</v>
      </c>
      <c r="AD29" s="559">
        <f t="shared" si="28"/>
        <v>0</v>
      </c>
      <c r="AE29" s="560">
        <f t="shared" si="28"/>
        <v>0</v>
      </c>
      <c r="AF29" s="558">
        <f t="shared" si="28"/>
        <v>0</v>
      </c>
      <c r="AG29" s="559">
        <f t="shared" si="28"/>
        <v>0</v>
      </c>
      <c r="AH29" s="560">
        <f t="shared" si="28"/>
        <v>0</v>
      </c>
      <c r="AI29" s="558">
        <f t="shared" si="28"/>
        <v>0</v>
      </c>
      <c r="AJ29" s="559">
        <f t="shared" si="28"/>
        <v>0</v>
      </c>
      <c r="AK29" s="560">
        <f t="shared" si="28"/>
        <v>0</v>
      </c>
      <c r="AL29" s="558">
        <f t="shared" si="28"/>
        <v>0</v>
      </c>
      <c r="AM29" s="559">
        <f t="shared" si="28"/>
        <v>0</v>
      </c>
      <c r="AN29" s="560">
        <f t="shared" si="28"/>
        <v>0</v>
      </c>
      <c r="AO29" s="558">
        <f t="shared" si="28"/>
        <v>0</v>
      </c>
      <c r="AP29" s="559">
        <f t="shared" si="28"/>
        <v>0</v>
      </c>
      <c r="AQ29" s="560">
        <f t="shared" si="28"/>
        <v>0</v>
      </c>
      <c r="AR29" s="558">
        <f t="shared" si="28"/>
        <v>0</v>
      </c>
      <c r="AS29" s="559">
        <f t="shared" si="28"/>
        <v>0</v>
      </c>
      <c r="AT29" s="560">
        <f t="shared" si="28"/>
        <v>0</v>
      </c>
      <c r="AU29" s="558">
        <f t="shared" si="28"/>
        <v>0</v>
      </c>
      <c r="AV29" s="559">
        <f t="shared" si="28"/>
        <v>0</v>
      </c>
      <c r="AW29" s="560">
        <f t="shared" si="28"/>
        <v>0</v>
      </c>
      <c r="AX29" s="558">
        <f t="shared" si="28"/>
        <v>0</v>
      </c>
      <c r="AY29" s="559">
        <f t="shared" si="28"/>
        <v>0</v>
      </c>
      <c r="AZ29" s="560">
        <f t="shared" si="28"/>
        <v>0</v>
      </c>
      <c r="BA29" s="558">
        <f t="shared" si="28"/>
        <v>0</v>
      </c>
      <c r="BB29" s="559">
        <f t="shared" si="28"/>
        <v>0</v>
      </c>
      <c r="BC29" s="560">
        <f t="shared" si="28"/>
        <v>0</v>
      </c>
      <c r="BD29" s="558">
        <f t="shared" si="28"/>
        <v>0</v>
      </c>
      <c r="BE29" s="559">
        <f t="shared" si="28"/>
        <v>0</v>
      </c>
      <c r="BF29" s="560">
        <f t="shared" si="28"/>
        <v>0</v>
      </c>
      <c r="BG29" s="558">
        <f t="shared" si="28"/>
        <v>0</v>
      </c>
      <c r="BH29" s="559">
        <f t="shared" si="28"/>
        <v>0</v>
      </c>
      <c r="BI29" s="560">
        <f t="shared" si="28"/>
        <v>0</v>
      </c>
      <c r="BJ29" s="558">
        <f t="shared" si="28"/>
        <v>0</v>
      </c>
      <c r="BK29" s="559">
        <f t="shared" si="28"/>
        <v>0</v>
      </c>
      <c r="BL29" s="560">
        <f t="shared" si="28"/>
        <v>0</v>
      </c>
      <c r="BM29" s="558">
        <f t="shared" si="28"/>
        <v>0</v>
      </c>
      <c r="BN29" s="559">
        <f t="shared" si="28"/>
        <v>0</v>
      </c>
      <c r="BO29" s="560">
        <f t="shared" si="28"/>
        <v>0</v>
      </c>
      <c r="BP29" s="558">
        <f t="shared" si="28"/>
        <v>0</v>
      </c>
      <c r="BQ29" s="559">
        <f t="shared" si="28"/>
        <v>0</v>
      </c>
      <c r="BR29" s="560">
        <f t="shared" si="28"/>
        <v>0</v>
      </c>
      <c r="BS29" s="558">
        <f t="shared" si="28"/>
        <v>0</v>
      </c>
      <c r="BT29" s="559">
        <f t="shared" si="28"/>
        <v>0</v>
      </c>
      <c r="BU29" s="560">
        <f t="shared" si="28"/>
        <v>0</v>
      </c>
      <c r="BV29" s="558">
        <f t="shared" si="28"/>
        <v>0</v>
      </c>
      <c r="BW29" s="559">
        <f t="shared" si="28"/>
        <v>0</v>
      </c>
      <c r="BX29" s="560">
        <f t="shared" si="28"/>
        <v>0</v>
      </c>
      <c r="BY29" s="558">
        <f t="shared" si="28"/>
        <v>0</v>
      </c>
      <c r="BZ29" s="559">
        <f t="shared" ref="BZ29:EK29" si="29">BZ19</f>
        <v>0</v>
      </c>
      <c r="CA29" s="560">
        <f t="shared" si="29"/>
        <v>0</v>
      </c>
      <c r="CB29" s="558">
        <f t="shared" si="29"/>
        <v>0</v>
      </c>
      <c r="CC29" s="559">
        <f t="shared" si="29"/>
        <v>0</v>
      </c>
      <c r="CD29" s="560">
        <f t="shared" si="29"/>
        <v>0</v>
      </c>
      <c r="CE29" s="558">
        <f t="shared" si="29"/>
        <v>0</v>
      </c>
      <c r="CF29" s="559">
        <f t="shared" si="29"/>
        <v>0</v>
      </c>
      <c r="CG29" s="560">
        <f t="shared" si="29"/>
        <v>0</v>
      </c>
      <c r="CH29" s="558">
        <f t="shared" si="29"/>
        <v>0</v>
      </c>
      <c r="CI29" s="559">
        <f t="shared" si="29"/>
        <v>0</v>
      </c>
      <c r="CJ29" s="560">
        <f t="shared" si="29"/>
        <v>0</v>
      </c>
      <c r="CK29" s="558">
        <f t="shared" si="29"/>
        <v>0</v>
      </c>
      <c r="CL29" s="559">
        <f t="shared" si="29"/>
        <v>0</v>
      </c>
      <c r="CM29" s="560">
        <f t="shared" si="29"/>
        <v>0</v>
      </c>
      <c r="CN29" s="558">
        <f t="shared" si="29"/>
        <v>0</v>
      </c>
      <c r="CO29" s="559">
        <f t="shared" si="29"/>
        <v>0</v>
      </c>
      <c r="CP29" s="560">
        <f t="shared" si="29"/>
        <v>0</v>
      </c>
      <c r="CQ29" s="558">
        <f t="shared" si="29"/>
        <v>0</v>
      </c>
      <c r="CR29" s="559">
        <f t="shared" si="29"/>
        <v>0</v>
      </c>
      <c r="CS29" s="560">
        <f t="shared" si="29"/>
        <v>0</v>
      </c>
      <c r="CT29" s="558">
        <f t="shared" si="29"/>
        <v>0</v>
      </c>
      <c r="CU29" s="559">
        <f t="shared" si="29"/>
        <v>0</v>
      </c>
      <c r="CV29" s="560">
        <f t="shared" si="29"/>
        <v>0</v>
      </c>
      <c r="CW29" s="558">
        <f t="shared" si="29"/>
        <v>0</v>
      </c>
      <c r="CX29" s="559">
        <f t="shared" si="29"/>
        <v>0</v>
      </c>
      <c r="CY29" s="560">
        <f t="shared" si="29"/>
        <v>0</v>
      </c>
      <c r="CZ29" s="558">
        <f t="shared" si="29"/>
        <v>0</v>
      </c>
      <c r="DA29" s="559">
        <f t="shared" si="29"/>
        <v>0</v>
      </c>
      <c r="DB29" s="560">
        <f t="shared" si="29"/>
        <v>0</v>
      </c>
      <c r="DC29" s="558">
        <f t="shared" si="29"/>
        <v>0</v>
      </c>
      <c r="DD29" s="559">
        <f t="shared" si="29"/>
        <v>0</v>
      </c>
      <c r="DE29" s="560">
        <f t="shared" si="29"/>
        <v>0</v>
      </c>
      <c r="DF29" s="558">
        <f t="shared" si="29"/>
        <v>0</v>
      </c>
      <c r="DG29" s="559">
        <f t="shared" si="29"/>
        <v>0</v>
      </c>
      <c r="DH29" s="560">
        <f t="shared" si="29"/>
        <v>0</v>
      </c>
      <c r="DI29" s="558">
        <f t="shared" si="29"/>
        <v>0</v>
      </c>
      <c r="DJ29" s="559">
        <f t="shared" si="29"/>
        <v>0</v>
      </c>
      <c r="DK29" s="560">
        <f t="shared" si="29"/>
        <v>0</v>
      </c>
      <c r="DL29" s="558">
        <f t="shared" si="29"/>
        <v>0</v>
      </c>
      <c r="DM29" s="559">
        <f t="shared" si="29"/>
        <v>0</v>
      </c>
      <c r="DN29" s="560">
        <f t="shared" si="29"/>
        <v>0</v>
      </c>
      <c r="DO29" s="558">
        <f t="shared" si="29"/>
        <v>0</v>
      </c>
      <c r="DP29" s="559">
        <f t="shared" si="29"/>
        <v>0</v>
      </c>
      <c r="DQ29" s="560">
        <f t="shared" si="29"/>
        <v>0</v>
      </c>
      <c r="DR29" s="558">
        <f t="shared" si="29"/>
        <v>0</v>
      </c>
      <c r="DS29" s="559">
        <f t="shared" si="29"/>
        <v>0</v>
      </c>
      <c r="DT29" s="560">
        <f t="shared" si="29"/>
        <v>0</v>
      </c>
      <c r="DU29" s="558">
        <f t="shared" si="29"/>
        <v>0</v>
      </c>
      <c r="DV29" s="559">
        <f t="shared" si="29"/>
        <v>0</v>
      </c>
      <c r="DW29" s="560">
        <f t="shared" si="29"/>
        <v>0</v>
      </c>
      <c r="DX29" s="558">
        <f t="shared" si="29"/>
        <v>0</v>
      </c>
      <c r="DY29" s="559">
        <f t="shared" si="29"/>
        <v>0</v>
      </c>
      <c r="DZ29" s="560">
        <f t="shared" si="29"/>
        <v>0</v>
      </c>
      <c r="EA29" s="558">
        <f t="shared" si="29"/>
        <v>0</v>
      </c>
      <c r="EB29" s="559">
        <f t="shared" si="29"/>
        <v>0</v>
      </c>
      <c r="EC29" s="560">
        <f t="shared" si="29"/>
        <v>0</v>
      </c>
      <c r="ED29" s="558">
        <f t="shared" si="29"/>
        <v>0</v>
      </c>
      <c r="EE29" s="559">
        <f t="shared" si="29"/>
        <v>0</v>
      </c>
      <c r="EF29" s="560">
        <f t="shared" si="29"/>
        <v>0</v>
      </c>
      <c r="EG29" s="558">
        <f t="shared" si="29"/>
        <v>0</v>
      </c>
      <c r="EH29" s="559">
        <f t="shared" si="29"/>
        <v>0</v>
      </c>
      <c r="EI29" s="560">
        <f t="shared" si="29"/>
        <v>0</v>
      </c>
      <c r="EJ29" s="558">
        <f t="shared" si="29"/>
        <v>0</v>
      </c>
      <c r="EK29" s="559">
        <f t="shared" si="29"/>
        <v>0</v>
      </c>
      <c r="EL29" s="560">
        <f t="shared" ref="EL29:GH29" si="30">EL19</f>
        <v>0</v>
      </c>
      <c r="EM29" s="558">
        <f t="shared" si="30"/>
        <v>0</v>
      </c>
      <c r="EN29" s="559">
        <f t="shared" si="30"/>
        <v>0</v>
      </c>
      <c r="EO29" s="560">
        <f t="shared" si="30"/>
        <v>0</v>
      </c>
      <c r="EP29" s="558">
        <f t="shared" si="30"/>
        <v>0</v>
      </c>
      <c r="EQ29" s="559">
        <f t="shared" si="30"/>
        <v>0</v>
      </c>
      <c r="ER29" s="560">
        <f t="shared" si="30"/>
        <v>0</v>
      </c>
      <c r="ES29" s="558">
        <f t="shared" si="30"/>
        <v>0</v>
      </c>
      <c r="ET29" s="559">
        <f t="shared" si="30"/>
        <v>0</v>
      </c>
      <c r="EU29" s="560">
        <f t="shared" si="30"/>
        <v>0</v>
      </c>
      <c r="EV29" s="558">
        <f t="shared" si="30"/>
        <v>0</v>
      </c>
      <c r="EW29" s="559">
        <f t="shared" si="30"/>
        <v>0</v>
      </c>
      <c r="EX29" s="560">
        <f t="shared" si="30"/>
        <v>0</v>
      </c>
      <c r="EY29" s="558">
        <f t="shared" si="30"/>
        <v>0</v>
      </c>
      <c r="EZ29" s="559">
        <f t="shared" si="30"/>
        <v>0</v>
      </c>
      <c r="FA29" s="560">
        <f t="shared" si="30"/>
        <v>0</v>
      </c>
      <c r="FB29" s="558">
        <f t="shared" si="30"/>
        <v>0</v>
      </c>
      <c r="FC29" s="559">
        <f t="shared" si="30"/>
        <v>0</v>
      </c>
      <c r="FD29" s="560">
        <f t="shared" si="30"/>
        <v>0</v>
      </c>
      <c r="FE29" s="558">
        <f t="shared" si="30"/>
        <v>0</v>
      </c>
      <c r="FF29" s="559">
        <f t="shared" si="30"/>
        <v>0</v>
      </c>
      <c r="FG29" s="560">
        <f t="shared" si="30"/>
        <v>0</v>
      </c>
      <c r="FH29" s="558">
        <f t="shared" si="30"/>
        <v>0</v>
      </c>
      <c r="FI29" s="559">
        <f t="shared" si="30"/>
        <v>0</v>
      </c>
      <c r="FJ29" s="560">
        <f t="shared" si="30"/>
        <v>0</v>
      </c>
      <c r="FK29" s="558">
        <f t="shared" si="30"/>
        <v>0</v>
      </c>
      <c r="FL29" s="559">
        <f t="shared" si="30"/>
        <v>0</v>
      </c>
      <c r="FM29" s="560">
        <f t="shared" si="30"/>
        <v>0</v>
      </c>
      <c r="FN29" s="558">
        <f t="shared" si="30"/>
        <v>0</v>
      </c>
      <c r="FO29" s="559">
        <f t="shared" si="30"/>
        <v>0</v>
      </c>
      <c r="FP29" s="560">
        <f t="shared" si="30"/>
        <v>0</v>
      </c>
      <c r="FQ29" s="558">
        <f t="shared" si="30"/>
        <v>0</v>
      </c>
      <c r="FR29" s="559">
        <f t="shared" si="30"/>
        <v>0</v>
      </c>
      <c r="FS29" s="560">
        <f t="shared" si="30"/>
        <v>0</v>
      </c>
      <c r="FT29" s="558">
        <f t="shared" si="30"/>
        <v>0</v>
      </c>
      <c r="FU29" s="559">
        <f t="shared" si="30"/>
        <v>0</v>
      </c>
      <c r="FV29" s="560">
        <f t="shared" si="30"/>
        <v>0</v>
      </c>
      <c r="FW29" s="558">
        <f t="shared" si="30"/>
        <v>0</v>
      </c>
      <c r="FX29" s="559">
        <f t="shared" si="30"/>
        <v>0</v>
      </c>
      <c r="FY29" s="560">
        <f t="shared" si="30"/>
        <v>0</v>
      </c>
      <c r="FZ29" s="558">
        <f t="shared" si="30"/>
        <v>0</v>
      </c>
      <c r="GA29" s="559">
        <f t="shared" si="30"/>
        <v>0</v>
      </c>
      <c r="GB29" s="560">
        <f t="shared" si="30"/>
        <v>0</v>
      </c>
      <c r="GC29" s="558">
        <f t="shared" si="30"/>
        <v>0</v>
      </c>
      <c r="GD29" s="559">
        <f t="shared" si="30"/>
        <v>0</v>
      </c>
      <c r="GE29" s="560">
        <f t="shared" si="30"/>
        <v>0</v>
      </c>
      <c r="GF29" s="558">
        <f t="shared" si="30"/>
        <v>0</v>
      </c>
      <c r="GG29" s="559">
        <f t="shared" si="30"/>
        <v>0</v>
      </c>
      <c r="GH29" s="560">
        <f t="shared" si="30"/>
        <v>0</v>
      </c>
      <c r="GI29" s="42" t="s">
        <v>33</v>
      </c>
      <c r="GJ29" s="42"/>
    </row>
    <row r="30" spans="1:192" ht="12" customHeight="1">
      <c r="A30" s="526"/>
      <c r="B30" s="3044"/>
      <c r="C30" s="561"/>
      <c r="D30" s="562"/>
      <c r="E30" s="563" t="s">
        <v>41</v>
      </c>
      <c r="F30" s="3024">
        <f>J28/F26</f>
        <v>15</v>
      </c>
      <c r="G30" s="3024"/>
      <c r="H30" s="562"/>
      <c r="I30" s="562"/>
      <c r="J30" s="562"/>
      <c r="K30" s="564"/>
      <c r="L30" s="36" t="s">
        <v>118</v>
      </c>
      <c r="M30" s="36"/>
      <c r="N30" s="379">
        <f>N26*N29</f>
        <v>2.1</v>
      </c>
      <c r="O30" s="380">
        <f t="shared" ref="O30:P30" si="31">O26*O29</f>
        <v>0.2</v>
      </c>
      <c r="P30" s="381">
        <f t="shared" si="31"/>
        <v>0.4</v>
      </c>
      <c r="Q30" s="379">
        <f>Q26*Q29</f>
        <v>0</v>
      </c>
      <c r="R30" s="380">
        <f t="shared" ref="R30:S30" si="32">R26*R29</f>
        <v>0</v>
      </c>
      <c r="S30" s="381">
        <f t="shared" si="32"/>
        <v>0</v>
      </c>
      <c r="T30" s="379">
        <f>T26*T29</f>
        <v>0</v>
      </c>
      <c r="U30" s="380">
        <f t="shared" ref="U30:V30" si="33">U26*U29</f>
        <v>0</v>
      </c>
      <c r="V30" s="381">
        <f t="shared" si="33"/>
        <v>0</v>
      </c>
      <c r="W30" s="565">
        <f>W26*W29</f>
        <v>0</v>
      </c>
      <c r="X30" s="566">
        <f t="shared" ref="X30:Y30" si="34">X26*X29</f>
        <v>0</v>
      </c>
      <c r="Y30" s="567">
        <f t="shared" si="34"/>
        <v>0</v>
      </c>
      <c r="Z30" s="565">
        <f>Z26*Z29</f>
        <v>0</v>
      </c>
      <c r="AA30" s="566">
        <f t="shared" ref="AA30:AB30" si="35">AA26*AA29</f>
        <v>0</v>
      </c>
      <c r="AB30" s="567">
        <f t="shared" si="35"/>
        <v>0</v>
      </c>
      <c r="AC30" s="565">
        <f>AC26*AC29</f>
        <v>0</v>
      </c>
      <c r="AD30" s="566">
        <f t="shared" ref="AD30:AE30" si="36">AD26*AD29</f>
        <v>0</v>
      </c>
      <c r="AE30" s="567">
        <f t="shared" si="36"/>
        <v>0</v>
      </c>
      <c r="AF30" s="565">
        <f>AF26*AF29</f>
        <v>0</v>
      </c>
      <c r="AG30" s="566">
        <f t="shared" ref="AG30:AH30" si="37">AG26*AG29</f>
        <v>0</v>
      </c>
      <c r="AH30" s="567">
        <f t="shared" si="37"/>
        <v>0</v>
      </c>
      <c r="AI30" s="565">
        <f>AI26*AI29</f>
        <v>0</v>
      </c>
      <c r="AJ30" s="566">
        <f t="shared" ref="AJ30:AK30" si="38">AJ26*AJ29</f>
        <v>0</v>
      </c>
      <c r="AK30" s="567">
        <f t="shared" si="38"/>
        <v>0</v>
      </c>
      <c r="AL30" s="565">
        <f>AL26*AL29</f>
        <v>0</v>
      </c>
      <c r="AM30" s="566">
        <f t="shared" ref="AM30:AN30" si="39">AM26*AM29</f>
        <v>0</v>
      </c>
      <c r="AN30" s="567">
        <f t="shared" si="39"/>
        <v>0</v>
      </c>
      <c r="AO30" s="565">
        <f>AO26*AO29</f>
        <v>0</v>
      </c>
      <c r="AP30" s="566">
        <f t="shared" ref="AP30:AQ30" si="40">AP26*AP29</f>
        <v>0</v>
      </c>
      <c r="AQ30" s="567">
        <f t="shared" si="40"/>
        <v>0</v>
      </c>
      <c r="AR30" s="565">
        <f>AR26*AR29</f>
        <v>0</v>
      </c>
      <c r="AS30" s="566">
        <f t="shared" ref="AS30:AT30" si="41">AS26*AS29</f>
        <v>0</v>
      </c>
      <c r="AT30" s="567">
        <f t="shared" si="41"/>
        <v>0</v>
      </c>
      <c r="AU30" s="565">
        <f>AU26*AU29</f>
        <v>0</v>
      </c>
      <c r="AV30" s="566">
        <f t="shared" ref="AV30:AW30" si="42">AV26*AV29</f>
        <v>0</v>
      </c>
      <c r="AW30" s="567">
        <f t="shared" si="42"/>
        <v>0</v>
      </c>
      <c r="AX30" s="565">
        <f>AX26*AX29</f>
        <v>0</v>
      </c>
      <c r="AY30" s="566">
        <f t="shared" ref="AY30:AZ30" si="43">AY26*AY29</f>
        <v>0</v>
      </c>
      <c r="AZ30" s="567">
        <f t="shared" si="43"/>
        <v>0</v>
      </c>
      <c r="BA30" s="565">
        <f>BA26*BA29</f>
        <v>0</v>
      </c>
      <c r="BB30" s="566">
        <f t="shared" ref="BB30:BC30" si="44">BB26*BB29</f>
        <v>0</v>
      </c>
      <c r="BC30" s="567">
        <f t="shared" si="44"/>
        <v>0</v>
      </c>
      <c r="BD30" s="565">
        <f>BD26*BD29</f>
        <v>0</v>
      </c>
      <c r="BE30" s="566">
        <f t="shared" ref="BE30:BF30" si="45">BE26*BE29</f>
        <v>0</v>
      </c>
      <c r="BF30" s="567">
        <f t="shared" si="45"/>
        <v>0</v>
      </c>
      <c r="BG30" s="565">
        <f>BG26*BG29</f>
        <v>0</v>
      </c>
      <c r="BH30" s="566">
        <f t="shared" ref="BH30:BI30" si="46">BH26*BH29</f>
        <v>0</v>
      </c>
      <c r="BI30" s="567">
        <f t="shared" si="46"/>
        <v>0</v>
      </c>
      <c r="BJ30" s="565">
        <f>BJ26*BJ29</f>
        <v>0</v>
      </c>
      <c r="BK30" s="566">
        <f t="shared" ref="BK30:BL30" si="47">BK26*BK29</f>
        <v>0</v>
      </c>
      <c r="BL30" s="567">
        <f t="shared" si="47"/>
        <v>0</v>
      </c>
      <c r="BM30" s="565">
        <f>BM26*BM29</f>
        <v>0</v>
      </c>
      <c r="BN30" s="566">
        <f t="shared" ref="BN30:BO30" si="48">BN26*BN29</f>
        <v>0</v>
      </c>
      <c r="BO30" s="567">
        <f t="shared" si="48"/>
        <v>0</v>
      </c>
      <c r="BP30" s="565">
        <f>BP26*BP29</f>
        <v>0</v>
      </c>
      <c r="BQ30" s="566">
        <f t="shared" ref="BQ30:BR30" si="49">BQ26*BQ29</f>
        <v>0</v>
      </c>
      <c r="BR30" s="567">
        <f t="shared" si="49"/>
        <v>0</v>
      </c>
      <c r="BS30" s="565">
        <f>BS26*BS29</f>
        <v>0</v>
      </c>
      <c r="BT30" s="566">
        <f t="shared" ref="BT30:BU30" si="50">BT26*BT29</f>
        <v>0</v>
      </c>
      <c r="BU30" s="567">
        <f t="shared" si="50"/>
        <v>0</v>
      </c>
      <c r="BV30" s="565">
        <f>BV26*BV29</f>
        <v>0</v>
      </c>
      <c r="BW30" s="566">
        <f t="shared" ref="BW30:BX30" si="51">BW26*BW29</f>
        <v>0</v>
      </c>
      <c r="BX30" s="567">
        <f t="shared" si="51"/>
        <v>0</v>
      </c>
      <c r="BY30" s="565">
        <f>BY26*BY29</f>
        <v>0</v>
      </c>
      <c r="BZ30" s="566">
        <f t="shared" ref="BZ30:CA30" si="52">BZ26*BZ29</f>
        <v>0</v>
      </c>
      <c r="CA30" s="567">
        <f t="shared" si="52"/>
        <v>0</v>
      </c>
      <c r="CB30" s="565">
        <f>CB26*CB29</f>
        <v>0</v>
      </c>
      <c r="CC30" s="566">
        <f t="shared" ref="CC30:CD30" si="53">CC26*CC29</f>
        <v>0</v>
      </c>
      <c r="CD30" s="567">
        <f t="shared" si="53"/>
        <v>0</v>
      </c>
      <c r="CE30" s="565">
        <f>CE26*CE29</f>
        <v>0</v>
      </c>
      <c r="CF30" s="566">
        <f t="shared" ref="CF30:CG30" si="54">CF26*CF29</f>
        <v>0</v>
      </c>
      <c r="CG30" s="567">
        <f t="shared" si="54"/>
        <v>0</v>
      </c>
      <c r="CH30" s="565">
        <f>CH26*CH29</f>
        <v>0</v>
      </c>
      <c r="CI30" s="566">
        <f t="shared" ref="CI30:CJ30" si="55">CI26*CI29</f>
        <v>0</v>
      </c>
      <c r="CJ30" s="567">
        <f t="shared" si="55"/>
        <v>0</v>
      </c>
      <c r="CK30" s="565">
        <f>CK26*CK29</f>
        <v>0</v>
      </c>
      <c r="CL30" s="566">
        <f t="shared" ref="CL30:CM30" si="56">CL26*CL29</f>
        <v>0</v>
      </c>
      <c r="CM30" s="567">
        <f t="shared" si="56"/>
        <v>0</v>
      </c>
      <c r="CN30" s="565">
        <f>CN26*CN29</f>
        <v>0</v>
      </c>
      <c r="CO30" s="566">
        <f t="shared" ref="CO30:CP30" si="57">CO26*CO29</f>
        <v>0</v>
      </c>
      <c r="CP30" s="567">
        <f t="shared" si="57"/>
        <v>0</v>
      </c>
      <c r="CQ30" s="565">
        <f>CQ26*CQ29</f>
        <v>0</v>
      </c>
      <c r="CR30" s="566">
        <f t="shared" ref="CR30:CS30" si="58">CR26*CR29</f>
        <v>0</v>
      </c>
      <c r="CS30" s="567">
        <f t="shared" si="58"/>
        <v>0</v>
      </c>
      <c r="CT30" s="565">
        <f>CT26*CT29</f>
        <v>0</v>
      </c>
      <c r="CU30" s="566">
        <f t="shared" ref="CU30:CV30" si="59">CU26*CU29</f>
        <v>0</v>
      </c>
      <c r="CV30" s="567">
        <f t="shared" si="59"/>
        <v>0</v>
      </c>
      <c r="CW30" s="565">
        <f>CW26*CW29</f>
        <v>0</v>
      </c>
      <c r="CX30" s="566">
        <f t="shared" ref="CX30:CY30" si="60">CX26*CX29</f>
        <v>0</v>
      </c>
      <c r="CY30" s="567">
        <f t="shared" si="60"/>
        <v>0</v>
      </c>
      <c r="CZ30" s="565">
        <f>CZ26*CZ29</f>
        <v>0</v>
      </c>
      <c r="DA30" s="566">
        <f t="shared" ref="DA30:DB30" si="61">DA26*DA29</f>
        <v>0</v>
      </c>
      <c r="DB30" s="567">
        <f t="shared" si="61"/>
        <v>0</v>
      </c>
      <c r="DC30" s="565">
        <f>DC26*DC29</f>
        <v>0</v>
      </c>
      <c r="DD30" s="566">
        <f t="shared" ref="DD30:DE30" si="62">DD26*DD29</f>
        <v>0</v>
      </c>
      <c r="DE30" s="567">
        <f t="shared" si="62"/>
        <v>0</v>
      </c>
      <c r="DF30" s="565">
        <f>DF26*DF29</f>
        <v>0</v>
      </c>
      <c r="DG30" s="566">
        <f t="shared" ref="DG30:DH30" si="63">DG26*DG29</f>
        <v>0</v>
      </c>
      <c r="DH30" s="567">
        <f t="shared" si="63"/>
        <v>0</v>
      </c>
      <c r="DI30" s="565">
        <f>DI26*DI29</f>
        <v>0</v>
      </c>
      <c r="DJ30" s="566">
        <f t="shared" ref="DJ30:DK30" si="64">DJ26*DJ29</f>
        <v>0</v>
      </c>
      <c r="DK30" s="567">
        <f t="shared" si="64"/>
        <v>0</v>
      </c>
      <c r="DL30" s="565">
        <f>DL26*DL29</f>
        <v>0</v>
      </c>
      <c r="DM30" s="566">
        <f t="shared" ref="DM30:DN30" si="65">DM26*DM29</f>
        <v>0</v>
      </c>
      <c r="DN30" s="567">
        <f t="shared" si="65"/>
        <v>0</v>
      </c>
      <c r="DO30" s="565">
        <f>DO26*DO29</f>
        <v>0</v>
      </c>
      <c r="DP30" s="566">
        <f t="shared" ref="DP30:DQ30" si="66">DP26*DP29</f>
        <v>0</v>
      </c>
      <c r="DQ30" s="567">
        <f t="shared" si="66"/>
        <v>0</v>
      </c>
      <c r="DR30" s="565">
        <f>DR26*DR29</f>
        <v>0</v>
      </c>
      <c r="DS30" s="566">
        <f t="shared" ref="DS30:DT30" si="67">DS26*DS29</f>
        <v>0</v>
      </c>
      <c r="DT30" s="567">
        <f t="shared" si="67"/>
        <v>0</v>
      </c>
      <c r="DU30" s="565">
        <f>DU26*DU29</f>
        <v>0</v>
      </c>
      <c r="DV30" s="566">
        <f t="shared" ref="DV30:DW30" si="68">DV26*DV29</f>
        <v>0</v>
      </c>
      <c r="DW30" s="567">
        <f t="shared" si="68"/>
        <v>0</v>
      </c>
      <c r="DX30" s="565">
        <f>DX26*DX29</f>
        <v>0</v>
      </c>
      <c r="DY30" s="566">
        <f t="shared" ref="DY30:DZ30" si="69">DY26*DY29</f>
        <v>0</v>
      </c>
      <c r="DZ30" s="567">
        <f t="shared" si="69"/>
        <v>0</v>
      </c>
      <c r="EA30" s="565">
        <f>EA26*EA29</f>
        <v>0</v>
      </c>
      <c r="EB30" s="566">
        <f t="shared" ref="EB30:EC30" si="70">EB26*EB29</f>
        <v>0</v>
      </c>
      <c r="EC30" s="567">
        <f t="shared" si="70"/>
        <v>0</v>
      </c>
      <c r="ED30" s="565">
        <f>ED26*ED29</f>
        <v>0</v>
      </c>
      <c r="EE30" s="566">
        <f t="shared" ref="EE30:EF30" si="71">EE26*EE29</f>
        <v>0</v>
      </c>
      <c r="EF30" s="567">
        <f t="shared" si="71"/>
        <v>0</v>
      </c>
      <c r="EG30" s="565">
        <f>EG26*EG29</f>
        <v>0</v>
      </c>
      <c r="EH30" s="566">
        <f t="shared" ref="EH30:EI30" si="72">EH26*EH29</f>
        <v>0</v>
      </c>
      <c r="EI30" s="567">
        <f t="shared" si="72"/>
        <v>0</v>
      </c>
      <c r="EJ30" s="565">
        <f>EJ26*EJ29</f>
        <v>0</v>
      </c>
      <c r="EK30" s="566">
        <f t="shared" ref="EK30:EL30" si="73">EK26*EK29</f>
        <v>0</v>
      </c>
      <c r="EL30" s="567">
        <f t="shared" si="73"/>
        <v>0</v>
      </c>
      <c r="EM30" s="565">
        <f>EM26*EM29</f>
        <v>0</v>
      </c>
      <c r="EN30" s="566">
        <f t="shared" ref="EN30:EO30" si="74">EN26*EN29</f>
        <v>0</v>
      </c>
      <c r="EO30" s="567">
        <f t="shared" si="74"/>
        <v>0</v>
      </c>
      <c r="EP30" s="565">
        <f>EP26*EP29</f>
        <v>0</v>
      </c>
      <c r="EQ30" s="566">
        <f t="shared" ref="EQ30:ER30" si="75">EQ26*EQ29</f>
        <v>0</v>
      </c>
      <c r="ER30" s="567">
        <f t="shared" si="75"/>
        <v>0</v>
      </c>
      <c r="ES30" s="565">
        <f>ES26*ES29</f>
        <v>0</v>
      </c>
      <c r="ET30" s="566">
        <f t="shared" ref="ET30:EU30" si="76">ET26*ET29</f>
        <v>0</v>
      </c>
      <c r="EU30" s="567">
        <f t="shared" si="76"/>
        <v>0</v>
      </c>
      <c r="EV30" s="565">
        <f>EV26*EV29</f>
        <v>0</v>
      </c>
      <c r="EW30" s="566">
        <f t="shared" ref="EW30:EX30" si="77">EW26*EW29</f>
        <v>0</v>
      </c>
      <c r="EX30" s="567">
        <f t="shared" si="77"/>
        <v>0</v>
      </c>
      <c r="EY30" s="565">
        <f>EY26*EY29</f>
        <v>0</v>
      </c>
      <c r="EZ30" s="566">
        <f t="shared" ref="EZ30:FA30" si="78">EZ26*EZ29</f>
        <v>0</v>
      </c>
      <c r="FA30" s="567">
        <f t="shared" si="78"/>
        <v>0</v>
      </c>
      <c r="FB30" s="565">
        <f>FB26*FB29</f>
        <v>0</v>
      </c>
      <c r="FC30" s="566">
        <f t="shared" ref="FC30:FD30" si="79">FC26*FC29</f>
        <v>0</v>
      </c>
      <c r="FD30" s="567">
        <f t="shared" si="79"/>
        <v>0</v>
      </c>
      <c r="FE30" s="565">
        <f>FE26*FE29</f>
        <v>0</v>
      </c>
      <c r="FF30" s="566">
        <f t="shared" ref="FF30:FG30" si="80">FF26*FF29</f>
        <v>0</v>
      </c>
      <c r="FG30" s="567">
        <f t="shared" si="80"/>
        <v>0</v>
      </c>
      <c r="FH30" s="565">
        <f>FH26*FH29</f>
        <v>0</v>
      </c>
      <c r="FI30" s="566">
        <f t="shared" ref="FI30:FJ30" si="81">FI26*FI29</f>
        <v>0</v>
      </c>
      <c r="FJ30" s="567">
        <f t="shared" si="81"/>
        <v>0</v>
      </c>
      <c r="FK30" s="565">
        <f>FK26*FK29</f>
        <v>0</v>
      </c>
      <c r="FL30" s="566">
        <f t="shared" ref="FL30:FM30" si="82">FL26*FL29</f>
        <v>0</v>
      </c>
      <c r="FM30" s="567">
        <f t="shared" si="82"/>
        <v>0</v>
      </c>
      <c r="FN30" s="565">
        <f>FN26*FN29</f>
        <v>0</v>
      </c>
      <c r="FO30" s="566">
        <f t="shared" ref="FO30:FP30" si="83">FO26*FO29</f>
        <v>0</v>
      </c>
      <c r="FP30" s="567">
        <f t="shared" si="83"/>
        <v>0</v>
      </c>
      <c r="FQ30" s="565">
        <f>FQ26*FQ29</f>
        <v>0</v>
      </c>
      <c r="FR30" s="566">
        <f t="shared" ref="FR30:FS30" si="84">FR26*FR29</f>
        <v>0</v>
      </c>
      <c r="FS30" s="567">
        <f t="shared" si="84"/>
        <v>0</v>
      </c>
      <c r="FT30" s="565">
        <f>FT26*FT29</f>
        <v>0</v>
      </c>
      <c r="FU30" s="566">
        <f t="shared" ref="FU30:FV30" si="85">FU26*FU29</f>
        <v>0</v>
      </c>
      <c r="FV30" s="567">
        <f t="shared" si="85"/>
        <v>0</v>
      </c>
      <c r="FW30" s="565">
        <f>FW26*FW29</f>
        <v>0</v>
      </c>
      <c r="FX30" s="566">
        <f t="shared" ref="FX30:FY30" si="86">FX26*FX29</f>
        <v>0</v>
      </c>
      <c r="FY30" s="567">
        <f t="shared" si="86"/>
        <v>0</v>
      </c>
      <c r="FZ30" s="565">
        <f>FZ26*FZ29</f>
        <v>0</v>
      </c>
      <c r="GA30" s="566">
        <f t="shared" ref="GA30:GB30" si="87">GA26*GA29</f>
        <v>0</v>
      </c>
      <c r="GB30" s="567">
        <f t="shared" si="87"/>
        <v>0</v>
      </c>
      <c r="GC30" s="565">
        <f>GC26*GC29</f>
        <v>0</v>
      </c>
      <c r="GD30" s="566">
        <f t="shared" ref="GD30:GE30" si="88">GD26*GD29</f>
        <v>0</v>
      </c>
      <c r="GE30" s="567">
        <f t="shared" si="88"/>
        <v>0</v>
      </c>
      <c r="GF30" s="565">
        <f>GF26*GF29</f>
        <v>0</v>
      </c>
      <c r="GG30" s="566">
        <f t="shared" ref="GG30:GH30" si="89">GG26*GG29</f>
        <v>0</v>
      </c>
      <c r="GH30" s="567">
        <f t="shared" si="89"/>
        <v>0</v>
      </c>
      <c r="GI30" s="27" t="s">
        <v>118</v>
      </c>
      <c r="GJ30" s="27"/>
    </row>
    <row r="31" spans="1:192" ht="18" customHeight="1">
      <c r="A31" s="526"/>
      <c r="B31" s="3044"/>
      <c r="C31" s="568" t="s">
        <v>29</v>
      </c>
      <c r="D31" s="569" t="s">
        <v>13</v>
      </c>
      <c r="E31" s="570" t="s">
        <v>12</v>
      </c>
      <c r="F31" s="571" t="s">
        <v>10</v>
      </c>
      <c r="G31" s="572" t="s">
        <v>9</v>
      </c>
      <c r="H31" s="573" t="s">
        <v>11</v>
      </c>
      <c r="I31" s="574" t="s">
        <v>16</v>
      </c>
      <c r="J31" s="575"/>
      <c r="K31" s="469"/>
      <c r="L31" s="36" t="s">
        <v>122</v>
      </c>
      <c r="M31" s="36"/>
      <c r="N31" s="382">
        <f>N29/N35</f>
        <v>5.25</v>
      </c>
      <c r="O31" s="383">
        <f t="shared" ref="O31:P31" si="90">O29/O35</f>
        <v>1</v>
      </c>
      <c r="P31" s="384">
        <f t="shared" si="90"/>
        <v>4</v>
      </c>
      <c r="Q31" s="382">
        <f>Q29/Q35</f>
        <v>0</v>
      </c>
      <c r="R31" s="383">
        <f t="shared" ref="R31:S31" si="91">R29/R35</f>
        <v>0</v>
      </c>
      <c r="S31" s="384">
        <f t="shared" si="91"/>
        <v>0</v>
      </c>
      <c r="T31" s="382">
        <f>T29/T35</f>
        <v>0</v>
      </c>
      <c r="U31" s="383">
        <f t="shared" ref="U31:V31" si="92">U29/U35</f>
        <v>0</v>
      </c>
      <c r="V31" s="384">
        <f t="shared" si="92"/>
        <v>0</v>
      </c>
      <c r="W31" s="576">
        <f>W29/W35</f>
        <v>0</v>
      </c>
      <c r="X31" s="577">
        <f t="shared" ref="X31:Y31" si="93">X29/X35</f>
        <v>0</v>
      </c>
      <c r="Y31" s="578">
        <f t="shared" si="93"/>
        <v>0</v>
      </c>
      <c r="Z31" s="576">
        <f>Z29/Z35</f>
        <v>0</v>
      </c>
      <c r="AA31" s="577">
        <f t="shared" ref="AA31:AB31" si="94">AA29/AA35</f>
        <v>0</v>
      </c>
      <c r="AB31" s="578">
        <f t="shared" si="94"/>
        <v>0</v>
      </c>
      <c r="AC31" s="576">
        <f>AC29/AC35</f>
        <v>0</v>
      </c>
      <c r="AD31" s="577">
        <f t="shared" ref="AD31:AE31" si="95">AD29/AD35</f>
        <v>0</v>
      </c>
      <c r="AE31" s="578">
        <f t="shared" si="95"/>
        <v>0</v>
      </c>
      <c r="AF31" s="576">
        <f>AF29/AF35</f>
        <v>0</v>
      </c>
      <c r="AG31" s="577">
        <f t="shared" ref="AG31:AH31" si="96">AG29/AG35</f>
        <v>0</v>
      </c>
      <c r="AH31" s="578">
        <f t="shared" si="96"/>
        <v>0</v>
      </c>
      <c r="AI31" s="576">
        <f>AI29/AI35</f>
        <v>0</v>
      </c>
      <c r="AJ31" s="577">
        <f t="shared" ref="AJ31:AK31" si="97">AJ29/AJ35</f>
        <v>0</v>
      </c>
      <c r="AK31" s="578">
        <f t="shared" si="97"/>
        <v>0</v>
      </c>
      <c r="AL31" s="576">
        <f>AL29/AL35</f>
        <v>0</v>
      </c>
      <c r="AM31" s="577">
        <f t="shared" ref="AM31:AN31" si="98">AM29/AM35</f>
        <v>0</v>
      </c>
      <c r="AN31" s="578">
        <f t="shared" si="98"/>
        <v>0</v>
      </c>
      <c r="AO31" s="576">
        <f>AO29/AO35</f>
        <v>0</v>
      </c>
      <c r="AP31" s="577">
        <f t="shared" ref="AP31:AQ31" si="99">AP29/AP35</f>
        <v>0</v>
      </c>
      <c r="AQ31" s="578">
        <f t="shared" si="99"/>
        <v>0</v>
      </c>
      <c r="AR31" s="576">
        <f>AR29/AR35</f>
        <v>0</v>
      </c>
      <c r="AS31" s="577">
        <f t="shared" ref="AS31:AT31" si="100">AS29/AS35</f>
        <v>0</v>
      </c>
      <c r="AT31" s="578">
        <f t="shared" si="100"/>
        <v>0</v>
      </c>
      <c r="AU31" s="576">
        <f>AU29/AU35</f>
        <v>0</v>
      </c>
      <c r="AV31" s="577">
        <f t="shared" ref="AV31:AW31" si="101">AV29/AV35</f>
        <v>0</v>
      </c>
      <c r="AW31" s="578">
        <f t="shared" si="101"/>
        <v>0</v>
      </c>
      <c r="AX31" s="576">
        <f>AX29/AX35</f>
        <v>0</v>
      </c>
      <c r="AY31" s="577">
        <f t="shared" ref="AY31:AZ31" si="102">AY29/AY35</f>
        <v>0</v>
      </c>
      <c r="AZ31" s="578">
        <f t="shared" si="102"/>
        <v>0</v>
      </c>
      <c r="BA31" s="576">
        <f>BA29/BA35</f>
        <v>0</v>
      </c>
      <c r="BB31" s="577">
        <f t="shared" ref="BB31:BC31" si="103">BB29/BB35</f>
        <v>0</v>
      </c>
      <c r="BC31" s="578">
        <f t="shared" si="103"/>
        <v>0</v>
      </c>
      <c r="BD31" s="576">
        <f>BD29/BD35</f>
        <v>0</v>
      </c>
      <c r="BE31" s="577">
        <f t="shared" ref="BE31:BF31" si="104">BE29/BE35</f>
        <v>0</v>
      </c>
      <c r="BF31" s="578">
        <f t="shared" si="104"/>
        <v>0</v>
      </c>
      <c r="BG31" s="576">
        <f>BG29/BG35</f>
        <v>0</v>
      </c>
      <c r="BH31" s="577">
        <f t="shared" ref="BH31:BI31" si="105">BH29/BH35</f>
        <v>0</v>
      </c>
      <c r="BI31" s="578">
        <f t="shared" si="105"/>
        <v>0</v>
      </c>
      <c r="BJ31" s="576">
        <f>BJ29/BJ35</f>
        <v>0</v>
      </c>
      <c r="BK31" s="577">
        <f t="shared" ref="BK31:BL31" si="106">BK29/BK35</f>
        <v>0</v>
      </c>
      <c r="BL31" s="578">
        <f t="shared" si="106"/>
        <v>0</v>
      </c>
      <c r="BM31" s="576">
        <f>BM29/BM35</f>
        <v>0</v>
      </c>
      <c r="BN31" s="577">
        <f t="shared" ref="BN31:BO31" si="107">BN29/BN35</f>
        <v>0</v>
      </c>
      <c r="BO31" s="578">
        <f t="shared" si="107"/>
        <v>0</v>
      </c>
      <c r="BP31" s="576">
        <f>BP29/BP35</f>
        <v>0</v>
      </c>
      <c r="BQ31" s="577">
        <f t="shared" ref="BQ31:BR31" si="108">BQ29/BQ35</f>
        <v>0</v>
      </c>
      <c r="BR31" s="578">
        <f t="shared" si="108"/>
        <v>0</v>
      </c>
      <c r="BS31" s="576">
        <f>BS29/BS35</f>
        <v>0</v>
      </c>
      <c r="BT31" s="577">
        <f t="shared" ref="BT31:BU31" si="109">BT29/BT35</f>
        <v>0</v>
      </c>
      <c r="BU31" s="578">
        <f t="shared" si="109"/>
        <v>0</v>
      </c>
      <c r="BV31" s="576">
        <f>BV29/BV35</f>
        <v>0</v>
      </c>
      <c r="BW31" s="577">
        <f t="shared" ref="BW31:BX31" si="110">BW29/BW35</f>
        <v>0</v>
      </c>
      <c r="BX31" s="578">
        <f t="shared" si="110"/>
        <v>0</v>
      </c>
      <c r="BY31" s="576">
        <f>BY29/BY35</f>
        <v>0</v>
      </c>
      <c r="BZ31" s="577">
        <f t="shared" ref="BZ31:CA31" si="111">BZ29/BZ35</f>
        <v>0</v>
      </c>
      <c r="CA31" s="578">
        <f t="shared" si="111"/>
        <v>0</v>
      </c>
      <c r="CB31" s="576">
        <f>CB29/CB35</f>
        <v>0</v>
      </c>
      <c r="CC31" s="577">
        <f t="shared" ref="CC31:CD31" si="112">CC29/CC35</f>
        <v>0</v>
      </c>
      <c r="CD31" s="578">
        <f t="shared" si="112"/>
        <v>0</v>
      </c>
      <c r="CE31" s="576">
        <f>CE29/CE35</f>
        <v>0</v>
      </c>
      <c r="CF31" s="577">
        <f t="shared" ref="CF31:CG31" si="113">CF29/CF35</f>
        <v>0</v>
      </c>
      <c r="CG31" s="578">
        <f t="shared" si="113"/>
        <v>0</v>
      </c>
      <c r="CH31" s="576">
        <f>CH29/CH35</f>
        <v>0</v>
      </c>
      <c r="CI31" s="577">
        <f t="shared" ref="CI31:CJ31" si="114">CI29/CI35</f>
        <v>0</v>
      </c>
      <c r="CJ31" s="578">
        <f t="shared" si="114"/>
        <v>0</v>
      </c>
      <c r="CK31" s="576">
        <f>CK29/CK35</f>
        <v>0</v>
      </c>
      <c r="CL31" s="577">
        <f t="shared" ref="CL31:CM31" si="115">CL29/CL35</f>
        <v>0</v>
      </c>
      <c r="CM31" s="578">
        <f t="shared" si="115"/>
        <v>0</v>
      </c>
      <c r="CN31" s="576">
        <f>CN29/CN35</f>
        <v>0</v>
      </c>
      <c r="CO31" s="577">
        <f t="shared" ref="CO31:CP31" si="116">CO29/CO35</f>
        <v>0</v>
      </c>
      <c r="CP31" s="578">
        <f t="shared" si="116"/>
        <v>0</v>
      </c>
      <c r="CQ31" s="576">
        <f>CQ29/CQ35</f>
        <v>0</v>
      </c>
      <c r="CR31" s="577">
        <f t="shared" ref="CR31:CS31" si="117">CR29/CR35</f>
        <v>0</v>
      </c>
      <c r="CS31" s="578">
        <f t="shared" si="117"/>
        <v>0</v>
      </c>
      <c r="CT31" s="576">
        <f>CT29/CT35</f>
        <v>0</v>
      </c>
      <c r="CU31" s="577">
        <f t="shared" ref="CU31:CV31" si="118">CU29/CU35</f>
        <v>0</v>
      </c>
      <c r="CV31" s="578">
        <f t="shared" si="118"/>
        <v>0</v>
      </c>
      <c r="CW31" s="576">
        <f>CW29/CW35</f>
        <v>0</v>
      </c>
      <c r="CX31" s="577">
        <f t="shared" ref="CX31:CY31" si="119">CX29/CX35</f>
        <v>0</v>
      </c>
      <c r="CY31" s="578">
        <f t="shared" si="119"/>
        <v>0</v>
      </c>
      <c r="CZ31" s="576">
        <f>CZ29/CZ35</f>
        <v>0</v>
      </c>
      <c r="DA31" s="577">
        <f t="shared" ref="DA31:DB31" si="120">DA29/DA35</f>
        <v>0</v>
      </c>
      <c r="DB31" s="578">
        <f t="shared" si="120"/>
        <v>0</v>
      </c>
      <c r="DC31" s="576">
        <f>DC29/DC35</f>
        <v>0</v>
      </c>
      <c r="DD31" s="577">
        <f t="shared" ref="DD31:DE31" si="121">DD29/DD35</f>
        <v>0</v>
      </c>
      <c r="DE31" s="578">
        <f t="shared" si="121"/>
        <v>0</v>
      </c>
      <c r="DF31" s="576">
        <f>DF29/DF35</f>
        <v>0</v>
      </c>
      <c r="DG31" s="577">
        <f t="shared" ref="DG31:DH31" si="122">DG29/DG35</f>
        <v>0</v>
      </c>
      <c r="DH31" s="578">
        <f t="shared" si="122"/>
        <v>0</v>
      </c>
      <c r="DI31" s="576">
        <f>DI29/DI35</f>
        <v>0</v>
      </c>
      <c r="DJ31" s="577">
        <f t="shared" ref="DJ31:DK31" si="123">DJ29/DJ35</f>
        <v>0</v>
      </c>
      <c r="DK31" s="578">
        <f t="shared" si="123"/>
        <v>0</v>
      </c>
      <c r="DL31" s="576">
        <f>DL29/DL35</f>
        <v>0</v>
      </c>
      <c r="DM31" s="577">
        <f t="shared" ref="DM31:DN31" si="124">DM29/DM35</f>
        <v>0</v>
      </c>
      <c r="DN31" s="578">
        <f t="shared" si="124"/>
        <v>0</v>
      </c>
      <c r="DO31" s="576">
        <f>DO29/DO35</f>
        <v>0</v>
      </c>
      <c r="DP31" s="577">
        <f t="shared" ref="DP31:DQ31" si="125">DP29/DP35</f>
        <v>0</v>
      </c>
      <c r="DQ31" s="578">
        <f t="shared" si="125"/>
        <v>0</v>
      </c>
      <c r="DR31" s="576">
        <f>DR29/DR35</f>
        <v>0</v>
      </c>
      <c r="DS31" s="577">
        <f t="shared" ref="DS31:DT31" si="126">DS29/DS35</f>
        <v>0</v>
      </c>
      <c r="DT31" s="578">
        <f t="shared" si="126"/>
        <v>0</v>
      </c>
      <c r="DU31" s="576">
        <f>DU29/DU35</f>
        <v>0</v>
      </c>
      <c r="DV31" s="577">
        <f t="shared" ref="DV31:DW31" si="127">DV29/DV35</f>
        <v>0</v>
      </c>
      <c r="DW31" s="578">
        <f t="shared" si="127"/>
        <v>0</v>
      </c>
      <c r="DX31" s="576">
        <f>DX29/DX35</f>
        <v>0</v>
      </c>
      <c r="DY31" s="577">
        <f t="shared" ref="DY31:DZ31" si="128">DY29/DY35</f>
        <v>0</v>
      </c>
      <c r="DZ31" s="578">
        <f t="shared" si="128"/>
        <v>0</v>
      </c>
      <c r="EA31" s="576">
        <f>EA29/EA35</f>
        <v>0</v>
      </c>
      <c r="EB31" s="577">
        <f t="shared" ref="EB31:EC31" si="129">EB29/EB35</f>
        <v>0</v>
      </c>
      <c r="EC31" s="578">
        <f t="shared" si="129"/>
        <v>0</v>
      </c>
      <c r="ED31" s="576">
        <f>ED29/ED35</f>
        <v>0</v>
      </c>
      <c r="EE31" s="577">
        <f t="shared" ref="EE31:EF31" si="130">EE29/EE35</f>
        <v>0</v>
      </c>
      <c r="EF31" s="578">
        <f t="shared" si="130"/>
        <v>0</v>
      </c>
      <c r="EG31" s="576">
        <f>EG29/EG35</f>
        <v>0</v>
      </c>
      <c r="EH31" s="577">
        <f t="shared" ref="EH31:EI31" si="131">EH29/EH35</f>
        <v>0</v>
      </c>
      <c r="EI31" s="578">
        <f t="shared" si="131"/>
        <v>0</v>
      </c>
      <c r="EJ31" s="576">
        <f>EJ29/EJ35</f>
        <v>0</v>
      </c>
      <c r="EK31" s="577">
        <f t="shared" ref="EK31:EL31" si="132">EK29/EK35</f>
        <v>0</v>
      </c>
      <c r="EL31" s="578">
        <f t="shared" si="132"/>
        <v>0</v>
      </c>
      <c r="EM31" s="576">
        <f>EM29/EM35</f>
        <v>0</v>
      </c>
      <c r="EN31" s="577">
        <f t="shared" ref="EN31:EO31" si="133">EN29/EN35</f>
        <v>0</v>
      </c>
      <c r="EO31" s="578">
        <f t="shared" si="133"/>
        <v>0</v>
      </c>
      <c r="EP31" s="576">
        <f>EP29/EP35</f>
        <v>0</v>
      </c>
      <c r="EQ31" s="577">
        <f t="shared" ref="EQ31:ER31" si="134">EQ29/EQ35</f>
        <v>0</v>
      </c>
      <c r="ER31" s="578">
        <f t="shared" si="134"/>
        <v>0</v>
      </c>
      <c r="ES31" s="576">
        <f>ES29/ES35</f>
        <v>0</v>
      </c>
      <c r="ET31" s="577">
        <f t="shared" ref="ET31:EU31" si="135">ET29/ET35</f>
        <v>0</v>
      </c>
      <c r="EU31" s="578">
        <f t="shared" si="135"/>
        <v>0</v>
      </c>
      <c r="EV31" s="576">
        <f>EV29/EV35</f>
        <v>0</v>
      </c>
      <c r="EW31" s="577">
        <f t="shared" ref="EW31:EX31" si="136">EW29/EW35</f>
        <v>0</v>
      </c>
      <c r="EX31" s="578">
        <f t="shared" si="136"/>
        <v>0</v>
      </c>
      <c r="EY31" s="576">
        <f>EY29/EY35</f>
        <v>0</v>
      </c>
      <c r="EZ31" s="577">
        <f t="shared" ref="EZ31:FA31" si="137">EZ29/EZ35</f>
        <v>0</v>
      </c>
      <c r="FA31" s="578">
        <f t="shared" si="137"/>
        <v>0</v>
      </c>
      <c r="FB31" s="576">
        <f>FB29/FB35</f>
        <v>0</v>
      </c>
      <c r="FC31" s="577">
        <f t="shared" ref="FC31:FD31" si="138">FC29/FC35</f>
        <v>0</v>
      </c>
      <c r="FD31" s="578">
        <f t="shared" si="138"/>
        <v>0</v>
      </c>
      <c r="FE31" s="576">
        <f>FE29/FE35</f>
        <v>0</v>
      </c>
      <c r="FF31" s="577">
        <f t="shared" ref="FF31:FG31" si="139">FF29/FF35</f>
        <v>0</v>
      </c>
      <c r="FG31" s="578">
        <f t="shared" si="139"/>
        <v>0</v>
      </c>
      <c r="FH31" s="576">
        <f>FH29/FH35</f>
        <v>0</v>
      </c>
      <c r="FI31" s="577">
        <f t="shared" ref="FI31:FJ31" si="140">FI29/FI35</f>
        <v>0</v>
      </c>
      <c r="FJ31" s="578">
        <f t="shared" si="140"/>
        <v>0</v>
      </c>
      <c r="FK31" s="576">
        <f>FK29/FK35</f>
        <v>0</v>
      </c>
      <c r="FL31" s="577">
        <f t="shared" ref="FL31:FM31" si="141">FL29/FL35</f>
        <v>0</v>
      </c>
      <c r="FM31" s="578">
        <f t="shared" si="141"/>
        <v>0</v>
      </c>
      <c r="FN31" s="576">
        <f>FN29/FN35</f>
        <v>0</v>
      </c>
      <c r="FO31" s="577">
        <f t="shared" ref="FO31:FP31" si="142">FO29/FO35</f>
        <v>0</v>
      </c>
      <c r="FP31" s="578">
        <f t="shared" si="142"/>
        <v>0</v>
      </c>
      <c r="FQ31" s="576">
        <f>FQ29/FQ35</f>
        <v>0</v>
      </c>
      <c r="FR31" s="577">
        <f t="shared" ref="FR31:FS31" si="143">FR29/FR35</f>
        <v>0</v>
      </c>
      <c r="FS31" s="578">
        <f t="shared" si="143"/>
        <v>0</v>
      </c>
      <c r="FT31" s="576">
        <f>FT29/FT35</f>
        <v>0</v>
      </c>
      <c r="FU31" s="577">
        <f t="shared" ref="FU31:FV31" si="144">FU29/FU35</f>
        <v>0</v>
      </c>
      <c r="FV31" s="578">
        <f t="shared" si="144"/>
        <v>0</v>
      </c>
      <c r="FW31" s="576">
        <f>FW29/FW35</f>
        <v>0</v>
      </c>
      <c r="FX31" s="577">
        <f t="shared" ref="FX31:FY31" si="145">FX29/FX35</f>
        <v>0</v>
      </c>
      <c r="FY31" s="578">
        <f t="shared" si="145"/>
        <v>0</v>
      </c>
      <c r="FZ31" s="576">
        <f>FZ29/FZ35</f>
        <v>0</v>
      </c>
      <c r="GA31" s="577">
        <f t="shared" ref="GA31:GB31" si="146">GA29/GA35</f>
        <v>0</v>
      </c>
      <c r="GB31" s="578">
        <f t="shared" si="146"/>
        <v>0</v>
      </c>
      <c r="GC31" s="576">
        <f>GC29/GC35</f>
        <v>0</v>
      </c>
      <c r="GD31" s="577">
        <f t="shared" ref="GD31:GE31" si="147">GD29/GD35</f>
        <v>0</v>
      </c>
      <c r="GE31" s="578">
        <f t="shared" si="147"/>
        <v>0</v>
      </c>
      <c r="GF31" s="576">
        <f>GF29/GF35</f>
        <v>0</v>
      </c>
      <c r="GG31" s="577">
        <f t="shared" ref="GG31:GH31" si="148">GG29/GG35</f>
        <v>0</v>
      </c>
      <c r="GH31" s="578">
        <f t="shared" si="148"/>
        <v>0</v>
      </c>
      <c r="GI31" s="27" t="s">
        <v>122</v>
      </c>
      <c r="GJ31" s="27"/>
    </row>
    <row r="32" spans="1:192" ht="21" customHeight="1">
      <c r="A32" s="526"/>
      <c r="B32" s="3044"/>
      <c r="C32" s="579" t="s">
        <v>33</v>
      </c>
      <c r="D32" s="372">
        <f>SUMIFS($N29:$GH29,$N25:$GH25,D31)</f>
        <v>0</v>
      </c>
      <c r="E32" s="372">
        <f>SUMIFS($N29:$GH29,$N25:$GH25,E31)</f>
        <v>21</v>
      </c>
      <c r="F32" s="372">
        <f>SUMIFS($N29:$GH29,$N25:$GH25,F31)</f>
        <v>2</v>
      </c>
      <c r="G32" s="372">
        <f>SUMIFS($N29:$GH29,$N25:$GH25,G31)</f>
        <v>4</v>
      </c>
      <c r="H32" s="372">
        <f>SUMIFS($N29:$GH29,$N25:$GH25,H31)</f>
        <v>0</v>
      </c>
      <c r="I32" s="372">
        <f>SUM(N29:P29)</f>
        <v>27</v>
      </c>
      <c r="J32" s="528">
        <f>SUM(D32:H32)</f>
        <v>27</v>
      </c>
      <c r="K32" s="529"/>
      <c r="L32" s="36" t="s">
        <v>123</v>
      </c>
      <c r="M32" s="36"/>
      <c r="N32" s="385">
        <f>(N26*N35)*N34</f>
        <v>2</v>
      </c>
      <c r="O32" s="386">
        <f t="shared" ref="O32:P32" si="149">(O26*O35)*O34</f>
        <v>0.2</v>
      </c>
      <c r="P32" s="387">
        <f t="shared" si="149"/>
        <v>0.4</v>
      </c>
      <c r="Q32" s="385">
        <f>(Q26*Q35)*Q34</f>
        <v>0</v>
      </c>
      <c r="R32" s="386">
        <f t="shared" ref="R32:S32" si="150">(R26*R35)*R34</f>
        <v>0</v>
      </c>
      <c r="S32" s="387">
        <f t="shared" si="150"/>
        <v>0</v>
      </c>
      <c r="T32" s="385">
        <f>(T26*T35)*T34</f>
        <v>0</v>
      </c>
      <c r="U32" s="386">
        <f t="shared" ref="U32:V32" si="151">(U26*U35)*U34</f>
        <v>0</v>
      </c>
      <c r="V32" s="387">
        <f t="shared" si="151"/>
        <v>0</v>
      </c>
      <c r="W32" s="580">
        <f>(W26*W35)*W34</f>
        <v>0</v>
      </c>
      <c r="X32" s="581">
        <f t="shared" ref="X32:Y32" si="152">(X26*X35)*X34</f>
        <v>0</v>
      </c>
      <c r="Y32" s="582">
        <f t="shared" si="152"/>
        <v>0</v>
      </c>
      <c r="Z32" s="580">
        <f>(Z26*Z35)*Z34</f>
        <v>0</v>
      </c>
      <c r="AA32" s="581">
        <f t="shared" ref="AA32:AB32" si="153">(AA26*AA35)*AA34</f>
        <v>0</v>
      </c>
      <c r="AB32" s="582">
        <f t="shared" si="153"/>
        <v>0</v>
      </c>
      <c r="AC32" s="580">
        <f>(AC26*AC35)*AC34</f>
        <v>0</v>
      </c>
      <c r="AD32" s="581">
        <f t="shared" ref="AD32:AE32" si="154">(AD26*AD35)*AD34</f>
        <v>0</v>
      </c>
      <c r="AE32" s="582">
        <f t="shared" si="154"/>
        <v>0</v>
      </c>
      <c r="AF32" s="580">
        <f>(AF26*AF35)*AF34</f>
        <v>0</v>
      </c>
      <c r="AG32" s="581">
        <f t="shared" ref="AG32:AH32" si="155">(AG26*AG35)*AG34</f>
        <v>0</v>
      </c>
      <c r="AH32" s="582">
        <f t="shared" si="155"/>
        <v>0</v>
      </c>
      <c r="AI32" s="580">
        <f>(AI26*AI35)*AI34</f>
        <v>0</v>
      </c>
      <c r="AJ32" s="581">
        <f t="shared" ref="AJ32:AK32" si="156">(AJ26*AJ35)*AJ34</f>
        <v>0</v>
      </c>
      <c r="AK32" s="582">
        <f t="shared" si="156"/>
        <v>0</v>
      </c>
      <c r="AL32" s="580">
        <f>(AL26*AL35)*AL34</f>
        <v>0</v>
      </c>
      <c r="AM32" s="581">
        <f t="shared" ref="AM32:AN32" si="157">(AM26*AM35)*AM34</f>
        <v>0</v>
      </c>
      <c r="AN32" s="582">
        <f t="shared" si="157"/>
        <v>0</v>
      </c>
      <c r="AO32" s="580">
        <f>(AO26*AO35)*AO34</f>
        <v>0</v>
      </c>
      <c r="AP32" s="581">
        <f t="shared" ref="AP32:AQ32" si="158">(AP26*AP35)*AP34</f>
        <v>0</v>
      </c>
      <c r="AQ32" s="582">
        <f t="shared" si="158"/>
        <v>0</v>
      </c>
      <c r="AR32" s="580">
        <f>(AR26*AR35)*AR34</f>
        <v>0</v>
      </c>
      <c r="AS32" s="581">
        <f t="shared" ref="AS32:AT32" si="159">(AS26*AS35)*AS34</f>
        <v>0</v>
      </c>
      <c r="AT32" s="582">
        <f t="shared" si="159"/>
        <v>0</v>
      </c>
      <c r="AU32" s="580">
        <f>(AU26*AU35)*AU34</f>
        <v>0</v>
      </c>
      <c r="AV32" s="581">
        <f t="shared" ref="AV32:AW32" si="160">(AV26*AV35)*AV34</f>
        <v>0</v>
      </c>
      <c r="AW32" s="582">
        <f t="shared" si="160"/>
        <v>0</v>
      </c>
      <c r="AX32" s="580">
        <f>(AX26*AX35)*AX34</f>
        <v>0</v>
      </c>
      <c r="AY32" s="581">
        <f t="shared" ref="AY32:AZ32" si="161">(AY26*AY35)*AY34</f>
        <v>0</v>
      </c>
      <c r="AZ32" s="582">
        <f t="shared" si="161"/>
        <v>0</v>
      </c>
      <c r="BA32" s="580">
        <f>(BA26*BA35)*BA34</f>
        <v>0</v>
      </c>
      <c r="BB32" s="581">
        <f t="shared" ref="BB32:BC32" si="162">(BB26*BB35)*BB34</f>
        <v>0</v>
      </c>
      <c r="BC32" s="582">
        <f t="shared" si="162"/>
        <v>0</v>
      </c>
      <c r="BD32" s="580">
        <f>(BD26*BD35)*BD34</f>
        <v>0</v>
      </c>
      <c r="BE32" s="581">
        <f t="shared" ref="BE32:BF32" si="163">(BE26*BE35)*BE34</f>
        <v>0</v>
      </c>
      <c r="BF32" s="582">
        <f t="shared" si="163"/>
        <v>0</v>
      </c>
      <c r="BG32" s="580">
        <f>(BG26*BG35)*BG34</f>
        <v>0</v>
      </c>
      <c r="BH32" s="581">
        <f t="shared" ref="BH32:BI32" si="164">(BH26*BH35)*BH34</f>
        <v>0</v>
      </c>
      <c r="BI32" s="582">
        <f t="shared" si="164"/>
        <v>0</v>
      </c>
      <c r="BJ32" s="580">
        <f>(BJ26*BJ35)*BJ34</f>
        <v>0</v>
      </c>
      <c r="BK32" s="581">
        <f t="shared" ref="BK32:BL32" si="165">(BK26*BK35)*BK34</f>
        <v>0</v>
      </c>
      <c r="BL32" s="582">
        <f t="shared" si="165"/>
        <v>0</v>
      </c>
      <c r="BM32" s="580">
        <f>(BM26*BM35)*BM34</f>
        <v>0</v>
      </c>
      <c r="BN32" s="581">
        <f t="shared" ref="BN32:BO32" si="166">(BN26*BN35)*BN34</f>
        <v>0</v>
      </c>
      <c r="BO32" s="582">
        <f t="shared" si="166"/>
        <v>0</v>
      </c>
      <c r="BP32" s="580">
        <f>(BP26*BP35)*BP34</f>
        <v>0</v>
      </c>
      <c r="BQ32" s="581">
        <f t="shared" ref="BQ32:BR32" si="167">(BQ26*BQ35)*BQ34</f>
        <v>0</v>
      </c>
      <c r="BR32" s="582">
        <f t="shared" si="167"/>
        <v>0</v>
      </c>
      <c r="BS32" s="580">
        <f>(BS26*BS35)*BS34</f>
        <v>0</v>
      </c>
      <c r="BT32" s="581">
        <f t="shared" ref="BT32:BU32" si="168">(BT26*BT35)*BT34</f>
        <v>0</v>
      </c>
      <c r="BU32" s="582">
        <f t="shared" si="168"/>
        <v>0</v>
      </c>
      <c r="BV32" s="580">
        <f>(BV26*BV35)*BV34</f>
        <v>0</v>
      </c>
      <c r="BW32" s="581">
        <f t="shared" ref="BW32:BX32" si="169">(BW26*BW35)*BW34</f>
        <v>0</v>
      </c>
      <c r="BX32" s="582">
        <f t="shared" si="169"/>
        <v>0</v>
      </c>
      <c r="BY32" s="580">
        <f>(BY26*BY35)*BY34</f>
        <v>0</v>
      </c>
      <c r="BZ32" s="581">
        <f t="shared" ref="BZ32:CA32" si="170">(BZ26*BZ35)*BZ34</f>
        <v>0</v>
      </c>
      <c r="CA32" s="582">
        <f t="shared" si="170"/>
        <v>0</v>
      </c>
      <c r="CB32" s="580">
        <f>(CB26*CB35)*CB34</f>
        <v>0</v>
      </c>
      <c r="CC32" s="581">
        <f t="shared" ref="CC32:CD32" si="171">(CC26*CC35)*CC34</f>
        <v>0</v>
      </c>
      <c r="CD32" s="582">
        <f t="shared" si="171"/>
        <v>0</v>
      </c>
      <c r="CE32" s="580">
        <f>(CE26*CE35)*CE34</f>
        <v>0</v>
      </c>
      <c r="CF32" s="581">
        <f t="shared" ref="CF32:CG32" si="172">(CF26*CF35)*CF34</f>
        <v>0</v>
      </c>
      <c r="CG32" s="582">
        <f t="shared" si="172"/>
        <v>0</v>
      </c>
      <c r="CH32" s="580">
        <f>(CH26*CH35)*CH34</f>
        <v>0</v>
      </c>
      <c r="CI32" s="581">
        <f t="shared" ref="CI32:CJ32" si="173">(CI26*CI35)*CI34</f>
        <v>0</v>
      </c>
      <c r="CJ32" s="582">
        <f t="shared" si="173"/>
        <v>0</v>
      </c>
      <c r="CK32" s="580">
        <f>(CK26*CK35)*CK34</f>
        <v>0</v>
      </c>
      <c r="CL32" s="581">
        <f t="shared" ref="CL32:CM32" si="174">(CL26*CL35)*CL34</f>
        <v>0</v>
      </c>
      <c r="CM32" s="582">
        <f t="shared" si="174"/>
        <v>0</v>
      </c>
      <c r="CN32" s="580">
        <f>(CN26*CN35)*CN34</f>
        <v>0</v>
      </c>
      <c r="CO32" s="581">
        <f t="shared" ref="CO32:CP32" si="175">(CO26*CO35)*CO34</f>
        <v>0</v>
      </c>
      <c r="CP32" s="582">
        <f t="shared" si="175"/>
        <v>0</v>
      </c>
      <c r="CQ32" s="580">
        <f>(CQ26*CQ35)*CQ34</f>
        <v>0</v>
      </c>
      <c r="CR32" s="581">
        <f t="shared" ref="CR32:CS32" si="176">(CR26*CR35)*CR34</f>
        <v>0</v>
      </c>
      <c r="CS32" s="582">
        <f t="shared" si="176"/>
        <v>0</v>
      </c>
      <c r="CT32" s="580">
        <f>(CT26*CT35)*CT34</f>
        <v>0</v>
      </c>
      <c r="CU32" s="581">
        <f t="shared" ref="CU32:CV32" si="177">(CU26*CU35)*CU34</f>
        <v>0</v>
      </c>
      <c r="CV32" s="582">
        <f t="shared" si="177"/>
        <v>0</v>
      </c>
      <c r="CW32" s="580">
        <f>(CW26*CW35)*CW34</f>
        <v>0</v>
      </c>
      <c r="CX32" s="581">
        <f t="shared" ref="CX32:CY32" si="178">(CX26*CX35)*CX34</f>
        <v>0</v>
      </c>
      <c r="CY32" s="582">
        <f t="shared" si="178"/>
        <v>0</v>
      </c>
      <c r="CZ32" s="580">
        <f>(CZ26*CZ35)*CZ34</f>
        <v>0</v>
      </c>
      <c r="DA32" s="581">
        <f t="shared" ref="DA32:DB32" si="179">(DA26*DA35)*DA34</f>
        <v>0</v>
      </c>
      <c r="DB32" s="582">
        <f t="shared" si="179"/>
        <v>0</v>
      </c>
      <c r="DC32" s="580">
        <f>(DC26*DC35)*DC34</f>
        <v>0</v>
      </c>
      <c r="DD32" s="581">
        <f t="shared" ref="DD32:DE32" si="180">(DD26*DD35)*DD34</f>
        <v>0</v>
      </c>
      <c r="DE32" s="582">
        <f t="shared" si="180"/>
        <v>0</v>
      </c>
      <c r="DF32" s="580">
        <f>(DF26*DF35)*DF34</f>
        <v>0</v>
      </c>
      <c r="DG32" s="581">
        <f t="shared" ref="DG32:DH32" si="181">(DG26*DG35)*DG34</f>
        <v>0</v>
      </c>
      <c r="DH32" s="582">
        <f t="shared" si="181"/>
        <v>0</v>
      </c>
      <c r="DI32" s="580">
        <f>(DI26*DI35)*DI34</f>
        <v>0</v>
      </c>
      <c r="DJ32" s="581">
        <f t="shared" ref="DJ32:DK32" si="182">(DJ26*DJ35)*DJ34</f>
        <v>0</v>
      </c>
      <c r="DK32" s="582">
        <f t="shared" si="182"/>
        <v>0</v>
      </c>
      <c r="DL32" s="580">
        <f>(DL26*DL35)*DL34</f>
        <v>0</v>
      </c>
      <c r="DM32" s="581">
        <f t="shared" ref="DM32:DN32" si="183">(DM26*DM35)*DM34</f>
        <v>0</v>
      </c>
      <c r="DN32" s="582">
        <f t="shared" si="183"/>
        <v>0</v>
      </c>
      <c r="DO32" s="580">
        <f>(DO26*DO35)*DO34</f>
        <v>0</v>
      </c>
      <c r="DP32" s="581">
        <f t="shared" ref="DP32:DQ32" si="184">(DP26*DP35)*DP34</f>
        <v>0</v>
      </c>
      <c r="DQ32" s="582">
        <f t="shared" si="184"/>
        <v>0</v>
      </c>
      <c r="DR32" s="580">
        <f>(DR26*DR35)*DR34</f>
        <v>0</v>
      </c>
      <c r="DS32" s="581">
        <f t="shared" ref="DS32:DT32" si="185">(DS26*DS35)*DS34</f>
        <v>0</v>
      </c>
      <c r="DT32" s="582">
        <f t="shared" si="185"/>
        <v>0</v>
      </c>
      <c r="DU32" s="580">
        <f>(DU26*DU35)*DU34</f>
        <v>0</v>
      </c>
      <c r="DV32" s="581">
        <f t="shared" ref="DV32:DW32" si="186">(DV26*DV35)*DV34</f>
        <v>0</v>
      </c>
      <c r="DW32" s="582">
        <f t="shared" si="186"/>
        <v>0</v>
      </c>
      <c r="DX32" s="580">
        <f>(DX26*DX35)*DX34</f>
        <v>0</v>
      </c>
      <c r="DY32" s="581">
        <f t="shared" ref="DY32:DZ32" si="187">(DY26*DY35)*DY34</f>
        <v>0</v>
      </c>
      <c r="DZ32" s="582">
        <f t="shared" si="187"/>
        <v>0</v>
      </c>
      <c r="EA32" s="580">
        <f>(EA26*EA35)*EA34</f>
        <v>0</v>
      </c>
      <c r="EB32" s="581">
        <f t="shared" ref="EB32:EC32" si="188">(EB26*EB35)*EB34</f>
        <v>0</v>
      </c>
      <c r="EC32" s="582">
        <f t="shared" si="188"/>
        <v>0</v>
      </c>
      <c r="ED32" s="580">
        <f>(ED26*ED35)*ED34</f>
        <v>0</v>
      </c>
      <c r="EE32" s="581">
        <f t="shared" ref="EE32:EF32" si="189">(EE26*EE35)*EE34</f>
        <v>0</v>
      </c>
      <c r="EF32" s="582">
        <f t="shared" si="189"/>
        <v>0</v>
      </c>
      <c r="EG32" s="580">
        <f>(EG26*EG35)*EG34</f>
        <v>0</v>
      </c>
      <c r="EH32" s="581">
        <f t="shared" ref="EH32:EI32" si="190">(EH26*EH35)*EH34</f>
        <v>0</v>
      </c>
      <c r="EI32" s="582">
        <f t="shared" si="190"/>
        <v>0</v>
      </c>
      <c r="EJ32" s="580">
        <f>(EJ26*EJ35)*EJ34</f>
        <v>0</v>
      </c>
      <c r="EK32" s="581">
        <f t="shared" ref="EK32:EL32" si="191">(EK26*EK35)*EK34</f>
        <v>0</v>
      </c>
      <c r="EL32" s="582">
        <f t="shared" si="191"/>
        <v>0</v>
      </c>
      <c r="EM32" s="580">
        <f>(EM26*EM35)*EM34</f>
        <v>0</v>
      </c>
      <c r="EN32" s="581">
        <f t="shared" ref="EN32:EO32" si="192">(EN26*EN35)*EN34</f>
        <v>0</v>
      </c>
      <c r="EO32" s="582">
        <f t="shared" si="192"/>
        <v>0</v>
      </c>
      <c r="EP32" s="580">
        <f>(EP26*EP35)*EP34</f>
        <v>0</v>
      </c>
      <c r="EQ32" s="581">
        <f t="shared" ref="EQ32:ER32" si="193">(EQ26*EQ35)*EQ34</f>
        <v>0</v>
      </c>
      <c r="ER32" s="582">
        <f t="shared" si="193"/>
        <v>0</v>
      </c>
      <c r="ES32" s="580">
        <f>(ES26*ES35)*ES34</f>
        <v>0</v>
      </c>
      <c r="ET32" s="581">
        <f t="shared" ref="ET32:EU32" si="194">(ET26*ET35)*ET34</f>
        <v>0</v>
      </c>
      <c r="EU32" s="582">
        <f t="shared" si="194"/>
        <v>0</v>
      </c>
      <c r="EV32" s="580">
        <f>(EV26*EV35)*EV34</f>
        <v>0</v>
      </c>
      <c r="EW32" s="581">
        <f t="shared" ref="EW32:EX32" si="195">(EW26*EW35)*EW34</f>
        <v>0</v>
      </c>
      <c r="EX32" s="582">
        <f t="shared" si="195"/>
        <v>0</v>
      </c>
      <c r="EY32" s="580">
        <f>(EY26*EY35)*EY34</f>
        <v>0</v>
      </c>
      <c r="EZ32" s="581">
        <f t="shared" ref="EZ32:FA32" si="196">(EZ26*EZ35)*EZ34</f>
        <v>0</v>
      </c>
      <c r="FA32" s="582">
        <f t="shared" si="196"/>
        <v>0</v>
      </c>
      <c r="FB32" s="580">
        <f>(FB26*FB35)*FB34</f>
        <v>0</v>
      </c>
      <c r="FC32" s="581">
        <f t="shared" ref="FC32:FD32" si="197">(FC26*FC35)*FC34</f>
        <v>0</v>
      </c>
      <c r="FD32" s="582">
        <f t="shared" si="197"/>
        <v>0</v>
      </c>
      <c r="FE32" s="580">
        <f>(FE26*FE35)*FE34</f>
        <v>0</v>
      </c>
      <c r="FF32" s="581">
        <f t="shared" ref="FF32:FG32" si="198">(FF26*FF35)*FF34</f>
        <v>0</v>
      </c>
      <c r="FG32" s="582">
        <f t="shared" si="198"/>
        <v>0</v>
      </c>
      <c r="FH32" s="580">
        <f>(FH26*FH35)*FH34</f>
        <v>0</v>
      </c>
      <c r="FI32" s="581">
        <f t="shared" ref="FI32:FJ32" si="199">(FI26*FI35)*FI34</f>
        <v>0</v>
      </c>
      <c r="FJ32" s="582">
        <f t="shared" si="199"/>
        <v>0</v>
      </c>
      <c r="FK32" s="580">
        <f>(FK26*FK35)*FK34</f>
        <v>0</v>
      </c>
      <c r="FL32" s="581">
        <f t="shared" ref="FL32:FM32" si="200">(FL26*FL35)*FL34</f>
        <v>0</v>
      </c>
      <c r="FM32" s="582">
        <f t="shared" si="200"/>
        <v>0</v>
      </c>
      <c r="FN32" s="580">
        <f>(FN26*FN35)*FN34</f>
        <v>0</v>
      </c>
      <c r="FO32" s="581">
        <f t="shared" ref="FO32:FP32" si="201">(FO26*FO35)*FO34</f>
        <v>0</v>
      </c>
      <c r="FP32" s="582">
        <f t="shared" si="201"/>
        <v>0</v>
      </c>
      <c r="FQ32" s="580">
        <f>(FQ26*FQ35)*FQ34</f>
        <v>0</v>
      </c>
      <c r="FR32" s="581">
        <f t="shared" ref="FR32:FS32" si="202">(FR26*FR35)*FR34</f>
        <v>0</v>
      </c>
      <c r="FS32" s="582">
        <f t="shared" si="202"/>
        <v>0</v>
      </c>
      <c r="FT32" s="580">
        <f>(FT26*FT35)*FT34</f>
        <v>0</v>
      </c>
      <c r="FU32" s="581">
        <f t="shared" ref="FU32:FV32" si="203">(FU26*FU35)*FU34</f>
        <v>0</v>
      </c>
      <c r="FV32" s="582">
        <f t="shared" si="203"/>
        <v>0</v>
      </c>
      <c r="FW32" s="580">
        <f>(FW26*FW35)*FW34</f>
        <v>0</v>
      </c>
      <c r="FX32" s="581">
        <f t="shared" ref="FX32:FY32" si="204">(FX26*FX35)*FX34</f>
        <v>0</v>
      </c>
      <c r="FY32" s="582">
        <f t="shared" si="204"/>
        <v>0</v>
      </c>
      <c r="FZ32" s="580">
        <f>(FZ26*FZ35)*FZ34</f>
        <v>0</v>
      </c>
      <c r="GA32" s="581">
        <f t="shared" ref="GA32:GB32" si="205">(GA26*GA35)*GA34</f>
        <v>0</v>
      </c>
      <c r="GB32" s="582">
        <f t="shared" si="205"/>
        <v>0</v>
      </c>
      <c r="GC32" s="580">
        <f>(GC26*GC35)*GC34</f>
        <v>0</v>
      </c>
      <c r="GD32" s="581">
        <f t="shared" ref="GD32:GE32" si="206">(GD26*GD35)*GD34</f>
        <v>0</v>
      </c>
      <c r="GE32" s="582">
        <f t="shared" si="206"/>
        <v>0</v>
      </c>
      <c r="GF32" s="580">
        <f>(GF26*GF35)*GF34</f>
        <v>0</v>
      </c>
      <c r="GG32" s="581">
        <f t="shared" ref="GG32:GH32" si="207">(GG26*GG35)*GG34</f>
        <v>0</v>
      </c>
      <c r="GH32" s="582">
        <f t="shared" si="207"/>
        <v>0</v>
      </c>
      <c r="GI32" s="27" t="s">
        <v>123</v>
      </c>
      <c r="GJ32" s="27"/>
    </row>
    <row r="33" spans="1:192" ht="18" customHeight="1">
      <c r="A33" s="526"/>
      <c r="B33" s="3044"/>
      <c r="C33" s="512" t="str">
        <f>$J$26</f>
        <v>Kg</v>
      </c>
      <c r="D33" s="539">
        <f t="shared" ref="D33:H33" si="208">D26*D32</f>
        <v>0</v>
      </c>
      <c r="E33" s="540">
        <f t="shared" si="208"/>
        <v>2.1</v>
      </c>
      <c r="F33" s="539">
        <f t="shared" si="208"/>
        <v>0.2</v>
      </c>
      <c r="G33" s="539">
        <f t="shared" si="208"/>
        <v>0.4</v>
      </c>
      <c r="H33" s="541">
        <f t="shared" si="208"/>
        <v>0</v>
      </c>
      <c r="I33" s="583">
        <f>SUM(N30:P30)</f>
        <v>2.7</v>
      </c>
      <c r="J33" s="543">
        <f>SUM(D33:H33)</f>
        <v>2.7</v>
      </c>
      <c r="K33" s="544" t="str">
        <f>$J$26</f>
        <v>Kg</v>
      </c>
      <c r="L33" s="36" t="s">
        <v>117</v>
      </c>
      <c r="M33" s="36"/>
      <c r="N33" s="388">
        <f>N34*N35</f>
        <v>20</v>
      </c>
      <c r="O33" s="389">
        <f t="shared" ref="O33:P33" si="209">O34*O35</f>
        <v>2</v>
      </c>
      <c r="P33" s="390">
        <f t="shared" si="209"/>
        <v>4</v>
      </c>
      <c r="Q33" s="388">
        <f>Q34*Q35</f>
        <v>0</v>
      </c>
      <c r="R33" s="389">
        <f t="shared" ref="R33:S33" si="210">R34*R35</f>
        <v>0</v>
      </c>
      <c r="S33" s="390">
        <f t="shared" si="210"/>
        <v>0</v>
      </c>
      <c r="T33" s="388">
        <f>T34*T35</f>
        <v>0</v>
      </c>
      <c r="U33" s="389">
        <f t="shared" ref="U33:V33" si="211">U34*U35</f>
        <v>0</v>
      </c>
      <c r="V33" s="390">
        <f t="shared" si="211"/>
        <v>0</v>
      </c>
      <c r="W33" s="584">
        <f>W34*W35</f>
        <v>0</v>
      </c>
      <c r="X33" s="585">
        <f t="shared" ref="X33:Y33" si="212">X34*X35</f>
        <v>0</v>
      </c>
      <c r="Y33" s="586">
        <f t="shared" si="212"/>
        <v>0</v>
      </c>
      <c r="Z33" s="584">
        <f>Z34*Z35</f>
        <v>0</v>
      </c>
      <c r="AA33" s="585">
        <f t="shared" ref="AA33:AB33" si="213">AA34*AA35</f>
        <v>0</v>
      </c>
      <c r="AB33" s="586">
        <f t="shared" si="213"/>
        <v>0</v>
      </c>
      <c r="AC33" s="584">
        <f>AC34*AC35</f>
        <v>0</v>
      </c>
      <c r="AD33" s="585">
        <f t="shared" ref="AD33:AE33" si="214">AD34*AD35</f>
        <v>0</v>
      </c>
      <c r="AE33" s="586">
        <f t="shared" si="214"/>
        <v>0</v>
      </c>
      <c r="AF33" s="584">
        <f>AF34*AF35</f>
        <v>0</v>
      </c>
      <c r="AG33" s="585">
        <f t="shared" ref="AG33:AH33" si="215">AG34*AG35</f>
        <v>0</v>
      </c>
      <c r="AH33" s="586">
        <f t="shared" si="215"/>
        <v>0</v>
      </c>
      <c r="AI33" s="584">
        <f>AI34*AI35</f>
        <v>0</v>
      </c>
      <c r="AJ33" s="585">
        <f t="shared" ref="AJ33:AK33" si="216">AJ34*AJ35</f>
        <v>0</v>
      </c>
      <c r="AK33" s="586">
        <f t="shared" si="216"/>
        <v>0</v>
      </c>
      <c r="AL33" s="584">
        <f>AL34*AL35</f>
        <v>0</v>
      </c>
      <c r="AM33" s="585">
        <f t="shared" ref="AM33:AN33" si="217">AM34*AM35</f>
        <v>0</v>
      </c>
      <c r="AN33" s="586">
        <f t="shared" si="217"/>
        <v>0</v>
      </c>
      <c r="AO33" s="584">
        <f>AO34*AO35</f>
        <v>0</v>
      </c>
      <c r="AP33" s="585">
        <f t="shared" ref="AP33:AQ33" si="218">AP34*AP35</f>
        <v>0</v>
      </c>
      <c r="AQ33" s="586">
        <f t="shared" si="218"/>
        <v>0</v>
      </c>
      <c r="AR33" s="584">
        <f>AR34*AR35</f>
        <v>0</v>
      </c>
      <c r="AS33" s="585">
        <f t="shared" ref="AS33:AT33" si="219">AS34*AS35</f>
        <v>0</v>
      </c>
      <c r="AT33" s="586">
        <f t="shared" si="219"/>
        <v>0</v>
      </c>
      <c r="AU33" s="584">
        <f>AU34*AU35</f>
        <v>0</v>
      </c>
      <c r="AV33" s="585">
        <f t="shared" ref="AV33:AW33" si="220">AV34*AV35</f>
        <v>0</v>
      </c>
      <c r="AW33" s="586">
        <f t="shared" si="220"/>
        <v>0</v>
      </c>
      <c r="AX33" s="584">
        <f>AX34*AX35</f>
        <v>0</v>
      </c>
      <c r="AY33" s="585">
        <f t="shared" ref="AY33:AZ33" si="221">AY34*AY35</f>
        <v>0</v>
      </c>
      <c r="AZ33" s="586">
        <f t="shared" si="221"/>
        <v>0</v>
      </c>
      <c r="BA33" s="584">
        <f>BA34*BA35</f>
        <v>0</v>
      </c>
      <c r="BB33" s="585">
        <f t="shared" ref="BB33:BC33" si="222">BB34*BB35</f>
        <v>0</v>
      </c>
      <c r="BC33" s="586">
        <f t="shared" si="222"/>
        <v>0</v>
      </c>
      <c r="BD33" s="584">
        <f>BD34*BD35</f>
        <v>0</v>
      </c>
      <c r="BE33" s="585">
        <f t="shared" ref="BE33:BF33" si="223">BE34*BE35</f>
        <v>0</v>
      </c>
      <c r="BF33" s="586">
        <f t="shared" si="223"/>
        <v>0</v>
      </c>
      <c r="BG33" s="584">
        <f>BG34*BG35</f>
        <v>0</v>
      </c>
      <c r="BH33" s="585">
        <f t="shared" ref="BH33:BI33" si="224">BH34*BH35</f>
        <v>0</v>
      </c>
      <c r="BI33" s="586">
        <f t="shared" si="224"/>
        <v>0</v>
      </c>
      <c r="BJ33" s="584">
        <f>BJ34*BJ35</f>
        <v>0</v>
      </c>
      <c r="BK33" s="585">
        <f t="shared" ref="BK33:BL33" si="225">BK34*BK35</f>
        <v>0</v>
      </c>
      <c r="BL33" s="586">
        <f t="shared" si="225"/>
        <v>0</v>
      </c>
      <c r="BM33" s="584">
        <f>BM34*BM35</f>
        <v>0</v>
      </c>
      <c r="BN33" s="585">
        <f t="shared" ref="BN33:BO33" si="226">BN34*BN35</f>
        <v>0</v>
      </c>
      <c r="BO33" s="586">
        <f t="shared" si="226"/>
        <v>0</v>
      </c>
      <c r="BP33" s="584">
        <f>BP34*BP35</f>
        <v>0</v>
      </c>
      <c r="BQ33" s="585">
        <f t="shared" ref="BQ33:BR33" si="227">BQ34*BQ35</f>
        <v>0</v>
      </c>
      <c r="BR33" s="586">
        <f t="shared" si="227"/>
        <v>0</v>
      </c>
      <c r="BS33" s="584">
        <f>BS34*BS35</f>
        <v>0</v>
      </c>
      <c r="BT33" s="585">
        <f t="shared" ref="BT33:BU33" si="228">BT34*BT35</f>
        <v>0</v>
      </c>
      <c r="BU33" s="586">
        <f t="shared" si="228"/>
        <v>0</v>
      </c>
      <c r="BV33" s="584">
        <f>BV34*BV35</f>
        <v>0</v>
      </c>
      <c r="BW33" s="585">
        <f t="shared" ref="BW33:BX33" si="229">BW34*BW35</f>
        <v>0</v>
      </c>
      <c r="BX33" s="586">
        <f t="shared" si="229"/>
        <v>0</v>
      </c>
      <c r="BY33" s="584">
        <f>BY34*BY35</f>
        <v>0</v>
      </c>
      <c r="BZ33" s="585">
        <f t="shared" ref="BZ33:CA33" si="230">BZ34*BZ35</f>
        <v>0</v>
      </c>
      <c r="CA33" s="586">
        <f t="shared" si="230"/>
        <v>0</v>
      </c>
      <c r="CB33" s="584">
        <f>CB34*CB35</f>
        <v>0</v>
      </c>
      <c r="CC33" s="585">
        <f t="shared" ref="CC33:CD33" si="231">CC34*CC35</f>
        <v>0</v>
      </c>
      <c r="CD33" s="586">
        <f t="shared" si="231"/>
        <v>0</v>
      </c>
      <c r="CE33" s="584">
        <f>CE34*CE35</f>
        <v>0</v>
      </c>
      <c r="CF33" s="585">
        <f t="shared" ref="CF33:CG33" si="232">CF34*CF35</f>
        <v>0</v>
      </c>
      <c r="CG33" s="586">
        <f t="shared" si="232"/>
        <v>0</v>
      </c>
      <c r="CH33" s="584">
        <f>CH34*CH35</f>
        <v>0</v>
      </c>
      <c r="CI33" s="585">
        <f t="shared" ref="CI33:CJ33" si="233">CI34*CI35</f>
        <v>0</v>
      </c>
      <c r="CJ33" s="586">
        <f t="shared" si="233"/>
        <v>0</v>
      </c>
      <c r="CK33" s="584">
        <f>CK34*CK35</f>
        <v>0</v>
      </c>
      <c r="CL33" s="585">
        <f t="shared" ref="CL33:CM33" si="234">CL34*CL35</f>
        <v>0</v>
      </c>
      <c r="CM33" s="586">
        <f t="shared" si="234"/>
        <v>0</v>
      </c>
      <c r="CN33" s="584">
        <f>CN34*CN35</f>
        <v>0</v>
      </c>
      <c r="CO33" s="585">
        <f t="shared" ref="CO33:CP33" si="235">CO34*CO35</f>
        <v>0</v>
      </c>
      <c r="CP33" s="586">
        <f t="shared" si="235"/>
        <v>0</v>
      </c>
      <c r="CQ33" s="584">
        <f>CQ34*CQ35</f>
        <v>0</v>
      </c>
      <c r="CR33" s="585">
        <f t="shared" ref="CR33:CS33" si="236">CR34*CR35</f>
        <v>0</v>
      </c>
      <c r="CS33" s="586">
        <f t="shared" si="236"/>
        <v>0</v>
      </c>
      <c r="CT33" s="584">
        <f>CT34*CT35</f>
        <v>0</v>
      </c>
      <c r="CU33" s="585">
        <f t="shared" ref="CU33:CV33" si="237">CU34*CU35</f>
        <v>0</v>
      </c>
      <c r="CV33" s="586">
        <f t="shared" si="237"/>
        <v>0</v>
      </c>
      <c r="CW33" s="584">
        <f>CW34*CW35</f>
        <v>0</v>
      </c>
      <c r="CX33" s="585">
        <f t="shared" ref="CX33:CY33" si="238">CX34*CX35</f>
        <v>0</v>
      </c>
      <c r="CY33" s="586">
        <f t="shared" si="238"/>
        <v>0</v>
      </c>
      <c r="CZ33" s="584">
        <f>CZ34*CZ35</f>
        <v>0</v>
      </c>
      <c r="DA33" s="585">
        <f t="shared" ref="DA33:DB33" si="239">DA34*DA35</f>
        <v>0</v>
      </c>
      <c r="DB33" s="586">
        <f t="shared" si="239"/>
        <v>0</v>
      </c>
      <c r="DC33" s="584">
        <f>DC34*DC35</f>
        <v>0</v>
      </c>
      <c r="DD33" s="585">
        <f t="shared" ref="DD33:DE33" si="240">DD34*DD35</f>
        <v>0</v>
      </c>
      <c r="DE33" s="586">
        <f t="shared" si="240"/>
        <v>0</v>
      </c>
      <c r="DF33" s="584">
        <f>DF34*DF35</f>
        <v>0</v>
      </c>
      <c r="DG33" s="585">
        <f t="shared" ref="DG33:DH33" si="241">DG34*DG35</f>
        <v>0</v>
      </c>
      <c r="DH33" s="586">
        <f t="shared" si="241"/>
        <v>0</v>
      </c>
      <c r="DI33" s="584">
        <f>DI34*DI35</f>
        <v>0</v>
      </c>
      <c r="DJ33" s="585">
        <f t="shared" ref="DJ33:DK33" si="242">DJ34*DJ35</f>
        <v>0</v>
      </c>
      <c r="DK33" s="586">
        <f t="shared" si="242"/>
        <v>0</v>
      </c>
      <c r="DL33" s="584">
        <f>DL34*DL35</f>
        <v>0</v>
      </c>
      <c r="DM33" s="585">
        <f t="shared" ref="DM33:DN33" si="243">DM34*DM35</f>
        <v>0</v>
      </c>
      <c r="DN33" s="586">
        <f t="shared" si="243"/>
        <v>0</v>
      </c>
      <c r="DO33" s="584">
        <f>DO34*DO35</f>
        <v>0</v>
      </c>
      <c r="DP33" s="585">
        <f t="shared" ref="DP33:DQ33" si="244">DP34*DP35</f>
        <v>0</v>
      </c>
      <c r="DQ33" s="586">
        <f t="shared" si="244"/>
        <v>0</v>
      </c>
      <c r="DR33" s="584">
        <f>DR34*DR35</f>
        <v>0</v>
      </c>
      <c r="DS33" s="585">
        <f t="shared" ref="DS33:DT33" si="245">DS34*DS35</f>
        <v>0</v>
      </c>
      <c r="DT33" s="586">
        <f t="shared" si="245"/>
        <v>0</v>
      </c>
      <c r="DU33" s="584">
        <f>DU34*DU35</f>
        <v>0</v>
      </c>
      <c r="DV33" s="585">
        <f t="shared" ref="DV33:DW33" si="246">DV34*DV35</f>
        <v>0</v>
      </c>
      <c r="DW33" s="586">
        <f t="shared" si="246"/>
        <v>0</v>
      </c>
      <c r="DX33" s="584">
        <f>DX34*DX35</f>
        <v>0</v>
      </c>
      <c r="DY33" s="585">
        <f t="shared" ref="DY33:DZ33" si="247">DY34*DY35</f>
        <v>0</v>
      </c>
      <c r="DZ33" s="586">
        <f t="shared" si="247"/>
        <v>0</v>
      </c>
      <c r="EA33" s="584">
        <f>EA34*EA35</f>
        <v>0</v>
      </c>
      <c r="EB33" s="585">
        <f t="shared" ref="EB33:EC33" si="248">EB34*EB35</f>
        <v>0</v>
      </c>
      <c r="EC33" s="586">
        <f t="shared" si="248"/>
        <v>0</v>
      </c>
      <c r="ED33" s="584">
        <f>ED34*ED35</f>
        <v>0</v>
      </c>
      <c r="EE33" s="585">
        <f t="shared" ref="EE33:EF33" si="249">EE34*EE35</f>
        <v>0</v>
      </c>
      <c r="EF33" s="586">
        <f t="shared" si="249"/>
        <v>0</v>
      </c>
      <c r="EG33" s="584">
        <f>EG34*EG35</f>
        <v>0</v>
      </c>
      <c r="EH33" s="585">
        <f t="shared" ref="EH33:EI33" si="250">EH34*EH35</f>
        <v>0</v>
      </c>
      <c r="EI33" s="586">
        <f t="shared" si="250"/>
        <v>0</v>
      </c>
      <c r="EJ33" s="584">
        <f>EJ34*EJ35</f>
        <v>0</v>
      </c>
      <c r="EK33" s="585">
        <f t="shared" ref="EK33:EL33" si="251">EK34*EK35</f>
        <v>0</v>
      </c>
      <c r="EL33" s="586">
        <f t="shared" si="251"/>
        <v>0</v>
      </c>
      <c r="EM33" s="584">
        <f>EM34*EM35</f>
        <v>0</v>
      </c>
      <c r="EN33" s="585">
        <f t="shared" ref="EN33:EO33" si="252">EN34*EN35</f>
        <v>0</v>
      </c>
      <c r="EO33" s="586">
        <f t="shared" si="252"/>
        <v>0</v>
      </c>
      <c r="EP33" s="584">
        <f>EP34*EP35</f>
        <v>0</v>
      </c>
      <c r="EQ33" s="585">
        <f t="shared" ref="EQ33:ER33" si="253">EQ34*EQ35</f>
        <v>0</v>
      </c>
      <c r="ER33" s="586">
        <f t="shared" si="253"/>
        <v>0</v>
      </c>
      <c r="ES33" s="584">
        <f>ES34*ES35</f>
        <v>0</v>
      </c>
      <c r="ET33" s="585">
        <f t="shared" ref="ET33:EU33" si="254">ET34*ET35</f>
        <v>0</v>
      </c>
      <c r="EU33" s="586">
        <f t="shared" si="254"/>
        <v>0</v>
      </c>
      <c r="EV33" s="584">
        <f>EV34*EV35</f>
        <v>0</v>
      </c>
      <c r="EW33" s="585">
        <f t="shared" ref="EW33:EX33" si="255">EW34*EW35</f>
        <v>0</v>
      </c>
      <c r="EX33" s="586">
        <f t="shared" si="255"/>
        <v>0</v>
      </c>
      <c r="EY33" s="584">
        <f>EY34*EY35</f>
        <v>0</v>
      </c>
      <c r="EZ33" s="585">
        <f t="shared" ref="EZ33:FA33" si="256">EZ34*EZ35</f>
        <v>0</v>
      </c>
      <c r="FA33" s="586">
        <f t="shared" si="256"/>
        <v>0</v>
      </c>
      <c r="FB33" s="584">
        <f>FB34*FB35</f>
        <v>0</v>
      </c>
      <c r="FC33" s="585">
        <f t="shared" ref="FC33:FD33" si="257">FC34*FC35</f>
        <v>0</v>
      </c>
      <c r="FD33" s="586">
        <f t="shared" si="257"/>
        <v>0</v>
      </c>
      <c r="FE33" s="584">
        <f>FE34*FE35</f>
        <v>0</v>
      </c>
      <c r="FF33" s="585">
        <f t="shared" ref="FF33:FG33" si="258">FF34*FF35</f>
        <v>0</v>
      </c>
      <c r="FG33" s="586">
        <f t="shared" si="258"/>
        <v>0</v>
      </c>
      <c r="FH33" s="584">
        <f>FH34*FH35</f>
        <v>0</v>
      </c>
      <c r="FI33" s="585">
        <f t="shared" ref="FI33:FJ33" si="259">FI34*FI35</f>
        <v>0</v>
      </c>
      <c r="FJ33" s="586">
        <f t="shared" si="259"/>
        <v>0</v>
      </c>
      <c r="FK33" s="584">
        <f>FK34*FK35</f>
        <v>0</v>
      </c>
      <c r="FL33" s="585">
        <f t="shared" ref="FL33:FM33" si="260">FL34*FL35</f>
        <v>0</v>
      </c>
      <c r="FM33" s="586">
        <f t="shared" si="260"/>
        <v>0</v>
      </c>
      <c r="FN33" s="584">
        <f>FN34*FN35</f>
        <v>0</v>
      </c>
      <c r="FO33" s="585">
        <f t="shared" ref="FO33:FP33" si="261">FO34*FO35</f>
        <v>0</v>
      </c>
      <c r="FP33" s="586">
        <f t="shared" si="261"/>
        <v>0</v>
      </c>
      <c r="FQ33" s="584">
        <f>FQ34*FQ35</f>
        <v>0</v>
      </c>
      <c r="FR33" s="585">
        <f t="shared" ref="FR33:FS33" si="262">FR34*FR35</f>
        <v>0</v>
      </c>
      <c r="FS33" s="586">
        <f t="shared" si="262"/>
        <v>0</v>
      </c>
      <c r="FT33" s="584">
        <f>FT34*FT35</f>
        <v>0</v>
      </c>
      <c r="FU33" s="585">
        <f t="shared" ref="FU33:FV33" si="263">FU34*FU35</f>
        <v>0</v>
      </c>
      <c r="FV33" s="586">
        <f t="shared" si="263"/>
        <v>0</v>
      </c>
      <c r="FW33" s="584">
        <f>FW34*FW35</f>
        <v>0</v>
      </c>
      <c r="FX33" s="585">
        <f t="shared" ref="FX33:FY33" si="264">FX34*FX35</f>
        <v>0</v>
      </c>
      <c r="FY33" s="586">
        <f t="shared" si="264"/>
        <v>0</v>
      </c>
      <c r="FZ33" s="584">
        <f>FZ34*FZ35</f>
        <v>0</v>
      </c>
      <c r="GA33" s="585">
        <f t="shared" ref="GA33:GB33" si="265">GA34*GA35</f>
        <v>0</v>
      </c>
      <c r="GB33" s="586">
        <f t="shared" si="265"/>
        <v>0</v>
      </c>
      <c r="GC33" s="584">
        <f>GC34*GC35</f>
        <v>0</v>
      </c>
      <c r="GD33" s="585">
        <f t="shared" ref="GD33:GE33" si="266">GD34*GD35</f>
        <v>0</v>
      </c>
      <c r="GE33" s="586">
        <f t="shared" si="266"/>
        <v>0</v>
      </c>
      <c r="GF33" s="584">
        <f>GF34*GF35</f>
        <v>0</v>
      </c>
      <c r="GG33" s="585">
        <f t="shared" ref="GG33:GH33" si="267">GG34*GG35</f>
        <v>0</v>
      </c>
      <c r="GH33" s="586">
        <f t="shared" si="267"/>
        <v>0</v>
      </c>
      <c r="GI33" s="27" t="s">
        <v>117</v>
      </c>
      <c r="GJ33" s="27"/>
    </row>
    <row r="34" spans="1:192" ht="21.75" customHeight="1">
      <c r="A34" s="526"/>
      <c r="B34" s="3044"/>
      <c r="C34" s="2" t="s">
        <v>31</v>
      </c>
      <c r="D34" s="372">
        <f>SUMIFS($N31:$GH31,$N25:$GH25,D31)</f>
        <v>0</v>
      </c>
      <c r="E34" s="372">
        <f>SUMIFS($N31:$GH31,$N25:$GH25,E31)</f>
        <v>5.25</v>
      </c>
      <c r="F34" s="372">
        <f>SUMIFS($N31:$GH31,$N25:$GH25,F31)</f>
        <v>1</v>
      </c>
      <c r="G34" s="372">
        <f>SUMIFS($N31:$GH31,$N25:$GH25,G31)</f>
        <v>4</v>
      </c>
      <c r="H34" s="372">
        <f>SUMIFS($N31:$GH31,$N25:$GH25,H31)</f>
        <v>0</v>
      </c>
      <c r="I34" s="583">
        <f>SUM(N31:P31)</f>
        <v>10.25</v>
      </c>
      <c r="J34" s="373">
        <f>SUM(D34:H34)</f>
        <v>10.25</v>
      </c>
      <c r="K34" s="587" t="s">
        <v>48</v>
      </c>
      <c r="L34" s="37" t="s">
        <v>120</v>
      </c>
      <c r="M34" s="37"/>
      <c r="N34" s="391">
        <f>INT(N31)</f>
        <v>5</v>
      </c>
      <c r="O34" s="392">
        <f t="shared" ref="O34:P34" si="268">INT(O31)</f>
        <v>1</v>
      </c>
      <c r="P34" s="393">
        <f t="shared" si="268"/>
        <v>4</v>
      </c>
      <c r="Q34" s="391">
        <f>INT(Q31)</f>
        <v>0</v>
      </c>
      <c r="R34" s="392">
        <f t="shared" ref="R34:S34" si="269">INT(R31)</f>
        <v>0</v>
      </c>
      <c r="S34" s="393">
        <f t="shared" si="269"/>
        <v>0</v>
      </c>
      <c r="T34" s="391">
        <f>INT(T31)</f>
        <v>0</v>
      </c>
      <c r="U34" s="392">
        <f t="shared" ref="U34:V34" si="270">INT(U31)</f>
        <v>0</v>
      </c>
      <c r="V34" s="393">
        <f t="shared" si="270"/>
        <v>0</v>
      </c>
      <c r="W34" s="588">
        <f>INT(W31)</f>
        <v>0</v>
      </c>
      <c r="X34" s="589">
        <f t="shared" ref="X34:Y34" si="271">INT(X31)</f>
        <v>0</v>
      </c>
      <c r="Y34" s="590">
        <f t="shared" si="271"/>
        <v>0</v>
      </c>
      <c r="Z34" s="588">
        <f>INT(Z31)</f>
        <v>0</v>
      </c>
      <c r="AA34" s="589">
        <f t="shared" ref="AA34:AB34" si="272">INT(AA31)</f>
        <v>0</v>
      </c>
      <c r="AB34" s="590">
        <f t="shared" si="272"/>
        <v>0</v>
      </c>
      <c r="AC34" s="588">
        <f>INT(AC31)</f>
        <v>0</v>
      </c>
      <c r="AD34" s="589">
        <f t="shared" ref="AD34:AE34" si="273">INT(AD31)</f>
        <v>0</v>
      </c>
      <c r="AE34" s="590">
        <f t="shared" si="273"/>
        <v>0</v>
      </c>
      <c r="AF34" s="588">
        <f>INT(AF31)</f>
        <v>0</v>
      </c>
      <c r="AG34" s="589">
        <f t="shared" ref="AG34:AH34" si="274">INT(AG31)</f>
        <v>0</v>
      </c>
      <c r="AH34" s="590">
        <f t="shared" si="274"/>
        <v>0</v>
      </c>
      <c r="AI34" s="588">
        <f>INT(AI31)</f>
        <v>0</v>
      </c>
      <c r="AJ34" s="589">
        <f t="shared" ref="AJ34:AK34" si="275">INT(AJ31)</f>
        <v>0</v>
      </c>
      <c r="AK34" s="590">
        <f t="shared" si="275"/>
        <v>0</v>
      </c>
      <c r="AL34" s="588">
        <f>INT(AL31)</f>
        <v>0</v>
      </c>
      <c r="AM34" s="589">
        <f t="shared" ref="AM34:AN34" si="276">INT(AM31)</f>
        <v>0</v>
      </c>
      <c r="AN34" s="590">
        <f t="shared" si="276"/>
        <v>0</v>
      </c>
      <c r="AO34" s="588">
        <f>INT(AO31)</f>
        <v>0</v>
      </c>
      <c r="AP34" s="589">
        <f t="shared" ref="AP34:AQ34" si="277">INT(AP31)</f>
        <v>0</v>
      </c>
      <c r="AQ34" s="590">
        <f t="shared" si="277"/>
        <v>0</v>
      </c>
      <c r="AR34" s="588">
        <f>INT(AR31)</f>
        <v>0</v>
      </c>
      <c r="AS34" s="589">
        <f t="shared" ref="AS34:AT34" si="278">INT(AS31)</f>
        <v>0</v>
      </c>
      <c r="AT34" s="590">
        <f t="shared" si="278"/>
        <v>0</v>
      </c>
      <c r="AU34" s="588">
        <f>INT(AU31)</f>
        <v>0</v>
      </c>
      <c r="AV34" s="589">
        <f t="shared" ref="AV34:AW34" si="279">INT(AV31)</f>
        <v>0</v>
      </c>
      <c r="AW34" s="590">
        <f t="shared" si="279"/>
        <v>0</v>
      </c>
      <c r="AX34" s="588">
        <f>INT(AX31)</f>
        <v>0</v>
      </c>
      <c r="AY34" s="589">
        <f t="shared" ref="AY34:AZ34" si="280">INT(AY31)</f>
        <v>0</v>
      </c>
      <c r="AZ34" s="590">
        <f t="shared" si="280"/>
        <v>0</v>
      </c>
      <c r="BA34" s="588">
        <f>INT(BA31)</f>
        <v>0</v>
      </c>
      <c r="BB34" s="589">
        <f t="shared" ref="BB34:BC34" si="281">INT(BB31)</f>
        <v>0</v>
      </c>
      <c r="BC34" s="590">
        <f t="shared" si="281"/>
        <v>0</v>
      </c>
      <c r="BD34" s="588">
        <f>INT(BD31)</f>
        <v>0</v>
      </c>
      <c r="BE34" s="589">
        <f t="shared" ref="BE34:BF34" si="282">INT(BE31)</f>
        <v>0</v>
      </c>
      <c r="BF34" s="590">
        <f t="shared" si="282"/>
        <v>0</v>
      </c>
      <c r="BG34" s="588">
        <f>INT(BG31)</f>
        <v>0</v>
      </c>
      <c r="BH34" s="589">
        <f t="shared" ref="BH34:BI34" si="283">INT(BH31)</f>
        <v>0</v>
      </c>
      <c r="BI34" s="590">
        <f t="shared" si="283"/>
        <v>0</v>
      </c>
      <c r="BJ34" s="588">
        <f>INT(BJ31)</f>
        <v>0</v>
      </c>
      <c r="BK34" s="589">
        <f t="shared" ref="BK34:BL34" si="284">INT(BK31)</f>
        <v>0</v>
      </c>
      <c r="BL34" s="590">
        <f t="shared" si="284"/>
        <v>0</v>
      </c>
      <c r="BM34" s="588">
        <f>INT(BM31)</f>
        <v>0</v>
      </c>
      <c r="BN34" s="589">
        <f t="shared" ref="BN34:BO34" si="285">INT(BN31)</f>
        <v>0</v>
      </c>
      <c r="BO34" s="590">
        <f t="shared" si="285"/>
        <v>0</v>
      </c>
      <c r="BP34" s="588">
        <f>INT(BP31)</f>
        <v>0</v>
      </c>
      <c r="BQ34" s="589">
        <f t="shared" ref="BQ34:BR34" si="286">INT(BQ31)</f>
        <v>0</v>
      </c>
      <c r="BR34" s="590">
        <f t="shared" si="286"/>
        <v>0</v>
      </c>
      <c r="BS34" s="588">
        <f>INT(BS31)</f>
        <v>0</v>
      </c>
      <c r="BT34" s="589">
        <f t="shared" ref="BT34:BU34" si="287">INT(BT31)</f>
        <v>0</v>
      </c>
      <c r="BU34" s="590">
        <f t="shared" si="287"/>
        <v>0</v>
      </c>
      <c r="BV34" s="588">
        <f>INT(BV31)</f>
        <v>0</v>
      </c>
      <c r="BW34" s="589">
        <f t="shared" ref="BW34:BX34" si="288">INT(BW31)</f>
        <v>0</v>
      </c>
      <c r="BX34" s="590">
        <f t="shared" si="288"/>
        <v>0</v>
      </c>
      <c r="BY34" s="588">
        <f>INT(BY31)</f>
        <v>0</v>
      </c>
      <c r="BZ34" s="589">
        <f t="shared" ref="BZ34:CA34" si="289">INT(BZ31)</f>
        <v>0</v>
      </c>
      <c r="CA34" s="590">
        <f t="shared" si="289"/>
        <v>0</v>
      </c>
      <c r="CB34" s="588">
        <f>INT(CB31)</f>
        <v>0</v>
      </c>
      <c r="CC34" s="589">
        <f t="shared" ref="CC34:CD34" si="290">INT(CC31)</f>
        <v>0</v>
      </c>
      <c r="CD34" s="590">
        <f t="shared" si="290"/>
        <v>0</v>
      </c>
      <c r="CE34" s="588">
        <f>INT(CE31)</f>
        <v>0</v>
      </c>
      <c r="CF34" s="589">
        <f t="shared" ref="CF34:CG34" si="291">INT(CF31)</f>
        <v>0</v>
      </c>
      <c r="CG34" s="590">
        <f t="shared" si="291"/>
        <v>0</v>
      </c>
      <c r="CH34" s="588">
        <f>INT(CH31)</f>
        <v>0</v>
      </c>
      <c r="CI34" s="589">
        <f t="shared" ref="CI34:CJ34" si="292">INT(CI31)</f>
        <v>0</v>
      </c>
      <c r="CJ34" s="590">
        <f t="shared" si="292"/>
        <v>0</v>
      </c>
      <c r="CK34" s="588">
        <f>INT(CK31)</f>
        <v>0</v>
      </c>
      <c r="CL34" s="589">
        <f t="shared" ref="CL34:CM34" si="293">INT(CL31)</f>
        <v>0</v>
      </c>
      <c r="CM34" s="590">
        <f t="shared" si="293"/>
        <v>0</v>
      </c>
      <c r="CN34" s="588">
        <f>INT(CN31)</f>
        <v>0</v>
      </c>
      <c r="CO34" s="589">
        <f t="shared" ref="CO34:CP34" si="294">INT(CO31)</f>
        <v>0</v>
      </c>
      <c r="CP34" s="590">
        <f t="shared" si="294"/>
        <v>0</v>
      </c>
      <c r="CQ34" s="588">
        <f>INT(CQ31)</f>
        <v>0</v>
      </c>
      <c r="CR34" s="589">
        <f t="shared" ref="CR34:CS34" si="295">INT(CR31)</f>
        <v>0</v>
      </c>
      <c r="CS34" s="590">
        <f t="shared" si="295"/>
        <v>0</v>
      </c>
      <c r="CT34" s="588">
        <f>INT(CT31)</f>
        <v>0</v>
      </c>
      <c r="CU34" s="589">
        <f t="shared" ref="CU34:CV34" si="296">INT(CU31)</f>
        <v>0</v>
      </c>
      <c r="CV34" s="590">
        <f t="shared" si="296"/>
        <v>0</v>
      </c>
      <c r="CW34" s="588">
        <f>INT(CW31)</f>
        <v>0</v>
      </c>
      <c r="CX34" s="589">
        <f t="shared" ref="CX34:CY34" si="297">INT(CX31)</f>
        <v>0</v>
      </c>
      <c r="CY34" s="590">
        <f t="shared" si="297"/>
        <v>0</v>
      </c>
      <c r="CZ34" s="588">
        <f>INT(CZ31)</f>
        <v>0</v>
      </c>
      <c r="DA34" s="589">
        <f t="shared" ref="DA34:DB34" si="298">INT(DA31)</f>
        <v>0</v>
      </c>
      <c r="DB34" s="590">
        <f t="shared" si="298"/>
        <v>0</v>
      </c>
      <c r="DC34" s="588">
        <f>INT(DC31)</f>
        <v>0</v>
      </c>
      <c r="DD34" s="589">
        <f t="shared" ref="DD34:DE34" si="299">INT(DD31)</f>
        <v>0</v>
      </c>
      <c r="DE34" s="590">
        <f t="shared" si="299"/>
        <v>0</v>
      </c>
      <c r="DF34" s="588">
        <f>INT(DF31)</f>
        <v>0</v>
      </c>
      <c r="DG34" s="589">
        <f t="shared" ref="DG34:DH34" si="300">INT(DG31)</f>
        <v>0</v>
      </c>
      <c r="DH34" s="590">
        <f t="shared" si="300"/>
        <v>0</v>
      </c>
      <c r="DI34" s="588">
        <f>INT(DI31)</f>
        <v>0</v>
      </c>
      <c r="DJ34" s="589">
        <f t="shared" ref="DJ34:DK34" si="301">INT(DJ31)</f>
        <v>0</v>
      </c>
      <c r="DK34" s="590">
        <f t="shared" si="301"/>
        <v>0</v>
      </c>
      <c r="DL34" s="588">
        <f>INT(DL31)</f>
        <v>0</v>
      </c>
      <c r="DM34" s="589">
        <f t="shared" ref="DM34:DN34" si="302">INT(DM31)</f>
        <v>0</v>
      </c>
      <c r="DN34" s="590">
        <f t="shared" si="302"/>
        <v>0</v>
      </c>
      <c r="DO34" s="588">
        <f>INT(DO31)</f>
        <v>0</v>
      </c>
      <c r="DP34" s="589">
        <f t="shared" ref="DP34:DQ34" si="303">INT(DP31)</f>
        <v>0</v>
      </c>
      <c r="DQ34" s="590">
        <f t="shared" si="303"/>
        <v>0</v>
      </c>
      <c r="DR34" s="588">
        <f>INT(DR31)</f>
        <v>0</v>
      </c>
      <c r="DS34" s="589">
        <f t="shared" ref="DS34:DT34" si="304">INT(DS31)</f>
        <v>0</v>
      </c>
      <c r="DT34" s="590">
        <f t="shared" si="304"/>
        <v>0</v>
      </c>
      <c r="DU34" s="588">
        <f>INT(DU31)</f>
        <v>0</v>
      </c>
      <c r="DV34" s="589">
        <f t="shared" ref="DV34:DW34" si="305">INT(DV31)</f>
        <v>0</v>
      </c>
      <c r="DW34" s="590">
        <f t="shared" si="305"/>
        <v>0</v>
      </c>
      <c r="DX34" s="588">
        <f>INT(DX31)</f>
        <v>0</v>
      </c>
      <c r="DY34" s="589">
        <f t="shared" ref="DY34:DZ34" si="306">INT(DY31)</f>
        <v>0</v>
      </c>
      <c r="DZ34" s="590">
        <f t="shared" si="306"/>
        <v>0</v>
      </c>
      <c r="EA34" s="588">
        <f>INT(EA31)</f>
        <v>0</v>
      </c>
      <c r="EB34" s="589">
        <f t="shared" ref="EB34:EC34" si="307">INT(EB31)</f>
        <v>0</v>
      </c>
      <c r="EC34" s="590">
        <f t="shared" si="307"/>
        <v>0</v>
      </c>
      <c r="ED34" s="588">
        <f>INT(ED31)</f>
        <v>0</v>
      </c>
      <c r="EE34" s="589">
        <f t="shared" ref="EE34:EF34" si="308">INT(EE31)</f>
        <v>0</v>
      </c>
      <c r="EF34" s="590">
        <f t="shared" si="308"/>
        <v>0</v>
      </c>
      <c r="EG34" s="588">
        <f>INT(EG31)</f>
        <v>0</v>
      </c>
      <c r="EH34" s="589">
        <f t="shared" ref="EH34:EI34" si="309">INT(EH31)</f>
        <v>0</v>
      </c>
      <c r="EI34" s="590">
        <f t="shared" si="309"/>
        <v>0</v>
      </c>
      <c r="EJ34" s="588">
        <f>INT(EJ31)</f>
        <v>0</v>
      </c>
      <c r="EK34" s="589">
        <f t="shared" ref="EK34:EL34" si="310">INT(EK31)</f>
        <v>0</v>
      </c>
      <c r="EL34" s="590">
        <f t="shared" si="310"/>
        <v>0</v>
      </c>
      <c r="EM34" s="588">
        <f>INT(EM31)</f>
        <v>0</v>
      </c>
      <c r="EN34" s="589">
        <f t="shared" ref="EN34:EO34" si="311">INT(EN31)</f>
        <v>0</v>
      </c>
      <c r="EO34" s="590">
        <f t="shared" si="311"/>
        <v>0</v>
      </c>
      <c r="EP34" s="588">
        <f>INT(EP31)</f>
        <v>0</v>
      </c>
      <c r="EQ34" s="589">
        <f t="shared" ref="EQ34:ER34" si="312">INT(EQ31)</f>
        <v>0</v>
      </c>
      <c r="ER34" s="590">
        <f t="shared" si="312"/>
        <v>0</v>
      </c>
      <c r="ES34" s="588">
        <f>INT(ES31)</f>
        <v>0</v>
      </c>
      <c r="ET34" s="589">
        <f t="shared" ref="ET34:EU34" si="313">INT(ET31)</f>
        <v>0</v>
      </c>
      <c r="EU34" s="590">
        <f t="shared" si="313"/>
        <v>0</v>
      </c>
      <c r="EV34" s="588">
        <f>INT(EV31)</f>
        <v>0</v>
      </c>
      <c r="EW34" s="589">
        <f t="shared" ref="EW34:EX34" si="314">INT(EW31)</f>
        <v>0</v>
      </c>
      <c r="EX34" s="590">
        <f t="shared" si="314"/>
        <v>0</v>
      </c>
      <c r="EY34" s="588">
        <f>INT(EY31)</f>
        <v>0</v>
      </c>
      <c r="EZ34" s="589">
        <f t="shared" ref="EZ34:FA34" si="315">INT(EZ31)</f>
        <v>0</v>
      </c>
      <c r="FA34" s="590">
        <f t="shared" si="315"/>
        <v>0</v>
      </c>
      <c r="FB34" s="588">
        <f>INT(FB31)</f>
        <v>0</v>
      </c>
      <c r="FC34" s="589">
        <f t="shared" ref="FC34:FD34" si="316">INT(FC31)</f>
        <v>0</v>
      </c>
      <c r="FD34" s="590">
        <f t="shared" si="316"/>
        <v>0</v>
      </c>
      <c r="FE34" s="588">
        <f>INT(FE31)</f>
        <v>0</v>
      </c>
      <c r="FF34" s="589">
        <f t="shared" ref="FF34:FG34" si="317">INT(FF31)</f>
        <v>0</v>
      </c>
      <c r="FG34" s="590">
        <f t="shared" si="317"/>
        <v>0</v>
      </c>
      <c r="FH34" s="588">
        <f>INT(FH31)</f>
        <v>0</v>
      </c>
      <c r="FI34" s="589">
        <f t="shared" ref="FI34:FJ34" si="318">INT(FI31)</f>
        <v>0</v>
      </c>
      <c r="FJ34" s="590">
        <f t="shared" si="318"/>
        <v>0</v>
      </c>
      <c r="FK34" s="588">
        <f>INT(FK31)</f>
        <v>0</v>
      </c>
      <c r="FL34" s="589">
        <f t="shared" ref="FL34:FM34" si="319">INT(FL31)</f>
        <v>0</v>
      </c>
      <c r="FM34" s="590">
        <f t="shared" si="319"/>
        <v>0</v>
      </c>
      <c r="FN34" s="588">
        <f>INT(FN31)</f>
        <v>0</v>
      </c>
      <c r="FO34" s="589">
        <f t="shared" ref="FO34:FP34" si="320">INT(FO31)</f>
        <v>0</v>
      </c>
      <c r="FP34" s="590">
        <f t="shared" si="320"/>
        <v>0</v>
      </c>
      <c r="FQ34" s="588">
        <f>INT(FQ31)</f>
        <v>0</v>
      </c>
      <c r="FR34" s="589">
        <f t="shared" ref="FR34:FS34" si="321">INT(FR31)</f>
        <v>0</v>
      </c>
      <c r="FS34" s="590">
        <f t="shared" si="321"/>
        <v>0</v>
      </c>
      <c r="FT34" s="588">
        <f>INT(FT31)</f>
        <v>0</v>
      </c>
      <c r="FU34" s="589">
        <f t="shared" ref="FU34:FV34" si="322">INT(FU31)</f>
        <v>0</v>
      </c>
      <c r="FV34" s="590">
        <f t="shared" si="322"/>
        <v>0</v>
      </c>
      <c r="FW34" s="588">
        <f>INT(FW31)</f>
        <v>0</v>
      </c>
      <c r="FX34" s="589">
        <f t="shared" ref="FX34:FY34" si="323">INT(FX31)</f>
        <v>0</v>
      </c>
      <c r="FY34" s="590">
        <f t="shared" si="323"/>
        <v>0</v>
      </c>
      <c r="FZ34" s="588">
        <f>INT(FZ31)</f>
        <v>0</v>
      </c>
      <c r="GA34" s="589">
        <f t="shared" ref="GA34:GB34" si="324">INT(GA31)</f>
        <v>0</v>
      </c>
      <c r="GB34" s="590">
        <f t="shared" si="324"/>
        <v>0</v>
      </c>
      <c r="GC34" s="588">
        <f>INT(GC31)</f>
        <v>0</v>
      </c>
      <c r="GD34" s="589">
        <f t="shared" ref="GD34:GE34" si="325">INT(GD31)</f>
        <v>0</v>
      </c>
      <c r="GE34" s="590">
        <f t="shared" si="325"/>
        <v>0</v>
      </c>
      <c r="GF34" s="588">
        <f>INT(GF31)</f>
        <v>0</v>
      </c>
      <c r="GG34" s="589">
        <f t="shared" ref="GG34:GH34" si="326">INT(GG31)</f>
        <v>0</v>
      </c>
      <c r="GH34" s="590">
        <f t="shared" si="326"/>
        <v>0</v>
      </c>
      <c r="GI34" s="28" t="s">
        <v>120</v>
      </c>
      <c r="GJ34" s="28"/>
    </row>
    <row r="35" spans="1:192" ht="15" customHeight="1" thickBot="1">
      <c r="A35" s="526"/>
      <c r="B35" s="3045"/>
      <c r="C35" s="591"/>
      <c r="D35" s="592" t="s">
        <v>41</v>
      </c>
      <c r="E35" s="593">
        <f>J33/F26</f>
        <v>27</v>
      </c>
      <c r="F35" s="594"/>
      <c r="G35" s="595"/>
      <c r="H35" s="595"/>
      <c r="I35" s="596" t="s">
        <v>17</v>
      </c>
      <c r="J35" s="597">
        <f>SUM(D33:H33)-I33</f>
        <v>0</v>
      </c>
      <c r="K35" s="598" t="str">
        <f>$J$26</f>
        <v>Kg</v>
      </c>
      <c r="L35" s="36" t="s">
        <v>121</v>
      </c>
      <c r="M35" s="36"/>
      <c r="N35" s="599">
        <f>N16</f>
        <v>4</v>
      </c>
      <c r="O35" s="600">
        <f t="shared" ref="O35:P35" si="327">O16</f>
        <v>2</v>
      </c>
      <c r="P35" s="601">
        <f t="shared" si="327"/>
        <v>1</v>
      </c>
      <c r="Q35" s="599">
        <f>Q16</f>
        <v>6</v>
      </c>
      <c r="R35" s="600">
        <f t="shared" ref="R35:S35" si="328">R16</f>
        <v>1</v>
      </c>
      <c r="S35" s="601">
        <f t="shared" si="328"/>
        <v>1</v>
      </c>
      <c r="T35" s="599">
        <f>T16</f>
        <v>6</v>
      </c>
      <c r="U35" s="600">
        <f t="shared" ref="U35:V35" si="329">U16</f>
        <v>2</v>
      </c>
      <c r="V35" s="601">
        <f t="shared" si="329"/>
        <v>1</v>
      </c>
      <c r="W35" s="602">
        <f>W16</f>
        <v>4</v>
      </c>
      <c r="X35" s="603">
        <f t="shared" ref="X35:Y35" si="330">X16</f>
        <v>2</v>
      </c>
      <c r="Y35" s="604">
        <f t="shared" si="330"/>
        <v>1</v>
      </c>
      <c r="Z35" s="602">
        <f>Z16</f>
        <v>6</v>
      </c>
      <c r="AA35" s="603">
        <f t="shared" ref="AA35:AB35" si="331">AA16</f>
        <v>2</v>
      </c>
      <c r="AB35" s="604">
        <f t="shared" si="331"/>
        <v>1</v>
      </c>
      <c r="AC35" s="602">
        <f>AC16</f>
        <v>6</v>
      </c>
      <c r="AD35" s="603">
        <f t="shared" ref="AD35:AE35" si="332">AD16</f>
        <v>2</v>
      </c>
      <c r="AE35" s="604">
        <f t="shared" si="332"/>
        <v>1</v>
      </c>
      <c r="AF35" s="602">
        <f>AF16</f>
        <v>2</v>
      </c>
      <c r="AG35" s="603">
        <f t="shared" ref="AG35:CR35" si="333">AG16</f>
        <v>2</v>
      </c>
      <c r="AH35" s="604">
        <f t="shared" si="333"/>
        <v>1</v>
      </c>
      <c r="AI35" s="602">
        <f t="shared" si="333"/>
        <v>4</v>
      </c>
      <c r="AJ35" s="603">
        <f t="shared" si="333"/>
        <v>2</v>
      </c>
      <c r="AK35" s="604">
        <f t="shared" si="333"/>
        <v>1</v>
      </c>
      <c r="AL35" s="602">
        <f t="shared" si="333"/>
        <v>1</v>
      </c>
      <c r="AM35" s="603">
        <f t="shared" si="333"/>
        <v>1</v>
      </c>
      <c r="AN35" s="604">
        <f t="shared" si="333"/>
        <v>1</v>
      </c>
      <c r="AO35" s="602">
        <f t="shared" si="333"/>
        <v>4</v>
      </c>
      <c r="AP35" s="603">
        <f t="shared" si="333"/>
        <v>1</v>
      </c>
      <c r="AQ35" s="604">
        <f t="shared" si="333"/>
        <v>1</v>
      </c>
      <c r="AR35" s="605">
        <f t="shared" si="333"/>
        <v>1</v>
      </c>
      <c r="AS35" s="606">
        <f t="shared" si="333"/>
        <v>1</v>
      </c>
      <c r="AT35" s="607">
        <f t="shared" si="333"/>
        <v>1</v>
      </c>
      <c r="AU35" s="605">
        <f t="shared" si="333"/>
        <v>4</v>
      </c>
      <c r="AV35" s="606">
        <f t="shared" si="333"/>
        <v>2</v>
      </c>
      <c r="AW35" s="607">
        <f t="shared" si="333"/>
        <v>1</v>
      </c>
      <c r="AX35" s="605">
        <f t="shared" si="333"/>
        <v>1</v>
      </c>
      <c r="AY35" s="606">
        <f t="shared" si="333"/>
        <v>1</v>
      </c>
      <c r="AZ35" s="607">
        <f t="shared" si="333"/>
        <v>1</v>
      </c>
      <c r="BA35" s="605">
        <f t="shared" si="333"/>
        <v>1</v>
      </c>
      <c r="BB35" s="606">
        <f t="shared" si="333"/>
        <v>1</v>
      </c>
      <c r="BC35" s="607">
        <f t="shared" si="333"/>
        <v>1</v>
      </c>
      <c r="BD35" s="605">
        <f t="shared" si="333"/>
        <v>1</v>
      </c>
      <c r="BE35" s="606">
        <f t="shared" si="333"/>
        <v>1</v>
      </c>
      <c r="BF35" s="607">
        <f t="shared" si="333"/>
        <v>1</v>
      </c>
      <c r="BG35" s="605">
        <f t="shared" si="333"/>
        <v>1</v>
      </c>
      <c r="BH35" s="606">
        <f t="shared" si="333"/>
        <v>1</v>
      </c>
      <c r="BI35" s="607">
        <f t="shared" si="333"/>
        <v>1</v>
      </c>
      <c r="BJ35" s="605">
        <f t="shared" si="333"/>
        <v>4</v>
      </c>
      <c r="BK35" s="606">
        <f t="shared" si="333"/>
        <v>2</v>
      </c>
      <c r="BL35" s="607">
        <f t="shared" si="333"/>
        <v>1</v>
      </c>
      <c r="BM35" s="605">
        <f t="shared" si="333"/>
        <v>6</v>
      </c>
      <c r="BN35" s="606">
        <f t="shared" si="333"/>
        <v>1</v>
      </c>
      <c r="BO35" s="607">
        <f t="shared" si="333"/>
        <v>1</v>
      </c>
      <c r="BP35" s="605">
        <f t="shared" si="333"/>
        <v>1</v>
      </c>
      <c r="BQ35" s="606">
        <f t="shared" si="333"/>
        <v>1</v>
      </c>
      <c r="BR35" s="607">
        <f t="shared" si="333"/>
        <v>1</v>
      </c>
      <c r="BS35" s="605">
        <f t="shared" si="333"/>
        <v>4</v>
      </c>
      <c r="BT35" s="606">
        <f t="shared" si="333"/>
        <v>2</v>
      </c>
      <c r="BU35" s="607">
        <f t="shared" si="333"/>
        <v>1</v>
      </c>
      <c r="BV35" s="605">
        <f t="shared" si="333"/>
        <v>4</v>
      </c>
      <c r="BW35" s="606">
        <f t="shared" si="333"/>
        <v>2</v>
      </c>
      <c r="BX35" s="607">
        <f t="shared" si="333"/>
        <v>1</v>
      </c>
      <c r="BY35" s="605">
        <f t="shared" si="333"/>
        <v>6</v>
      </c>
      <c r="BZ35" s="606">
        <f t="shared" si="333"/>
        <v>2</v>
      </c>
      <c r="CA35" s="607">
        <f t="shared" si="333"/>
        <v>1</v>
      </c>
      <c r="CB35" s="605">
        <f t="shared" si="333"/>
        <v>4</v>
      </c>
      <c r="CC35" s="606">
        <f t="shared" si="333"/>
        <v>2</v>
      </c>
      <c r="CD35" s="607">
        <f t="shared" si="333"/>
        <v>1</v>
      </c>
      <c r="CE35" s="605">
        <f t="shared" si="333"/>
        <v>4</v>
      </c>
      <c r="CF35" s="606">
        <f t="shared" si="333"/>
        <v>2</v>
      </c>
      <c r="CG35" s="607">
        <f t="shared" si="333"/>
        <v>1</v>
      </c>
      <c r="CH35" s="605">
        <f t="shared" si="333"/>
        <v>4</v>
      </c>
      <c r="CI35" s="606">
        <f t="shared" si="333"/>
        <v>2</v>
      </c>
      <c r="CJ35" s="607">
        <f t="shared" si="333"/>
        <v>1</v>
      </c>
      <c r="CK35" s="605">
        <f t="shared" si="333"/>
        <v>6</v>
      </c>
      <c r="CL35" s="606">
        <f t="shared" si="333"/>
        <v>2</v>
      </c>
      <c r="CM35" s="607">
        <f t="shared" si="333"/>
        <v>1</v>
      </c>
      <c r="CN35" s="605">
        <f t="shared" si="333"/>
        <v>6</v>
      </c>
      <c r="CO35" s="606">
        <f t="shared" si="333"/>
        <v>2</v>
      </c>
      <c r="CP35" s="607">
        <f t="shared" si="333"/>
        <v>1</v>
      </c>
      <c r="CQ35" s="605">
        <f t="shared" si="333"/>
        <v>4</v>
      </c>
      <c r="CR35" s="606">
        <f t="shared" si="333"/>
        <v>2</v>
      </c>
      <c r="CS35" s="607">
        <f t="shared" ref="CS35:FD35" si="334">CS16</f>
        <v>1</v>
      </c>
      <c r="CT35" s="605">
        <f t="shared" si="334"/>
        <v>4</v>
      </c>
      <c r="CU35" s="606">
        <f t="shared" si="334"/>
        <v>2</v>
      </c>
      <c r="CV35" s="607">
        <f t="shared" si="334"/>
        <v>1</v>
      </c>
      <c r="CW35" s="605">
        <f t="shared" si="334"/>
        <v>4</v>
      </c>
      <c r="CX35" s="606">
        <f t="shared" si="334"/>
        <v>2</v>
      </c>
      <c r="CY35" s="607">
        <f t="shared" si="334"/>
        <v>1</v>
      </c>
      <c r="CZ35" s="605">
        <f t="shared" si="334"/>
        <v>1</v>
      </c>
      <c r="DA35" s="606">
        <f t="shared" si="334"/>
        <v>1</v>
      </c>
      <c r="DB35" s="607">
        <f t="shared" si="334"/>
        <v>1</v>
      </c>
      <c r="DC35" s="605">
        <f t="shared" si="334"/>
        <v>4</v>
      </c>
      <c r="DD35" s="606">
        <f t="shared" si="334"/>
        <v>1</v>
      </c>
      <c r="DE35" s="607">
        <f t="shared" si="334"/>
        <v>1</v>
      </c>
      <c r="DF35" s="605">
        <f t="shared" si="334"/>
        <v>4</v>
      </c>
      <c r="DG35" s="606">
        <f t="shared" si="334"/>
        <v>2</v>
      </c>
      <c r="DH35" s="607">
        <f t="shared" si="334"/>
        <v>1</v>
      </c>
      <c r="DI35" s="605">
        <f t="shared" si="334"/>
        <v>1</v>
      </c>
      <c r="DJ35" s="606">
        <f t="shared" si="334"/>
        <v>1</v>
      </c>
      <c r="DK35" s="607">
        <f t="shared" si="334"/>
        <v>1</v>
      </c>
      <c r="DL35" s="605">
        <f t="shared" si="334"/>
        <v>1</v>
      </c>
      <c r="DM35" s="606">
        <f t="shared" si="334"/>
        <v>1</v>
      </c>
      <c r="DN35" s="607">
        <f t="shared" si="334"/>
        <v>1</v>
      </c>
      <c r="DO35" s="605">
        <f t="shared" si="334"/>
        <v>4</v>
      </c>
      <c r="DP35" s="606">
        <f t="shared" si="334"/>
        <v>2</v>
      </c>
      <c r="DQ35" s="607">
        <f t="shared" si="334"/>
        <v>1</v>
      </c>
      <c r="DR35" s="605">
        <f t="shared" si="334"/>
        <v>4</v>
      </c>
      <c r="DS35" s="606">
        <f t="shared" si="334"/>
        <v>2</v>
      </c>
      <c r="DT35" s="607">
        <f t="shared" si="334"/>
        <v>1</v>
      </c>
      <c r="DU35" s="605">
        <f t="shared" si="334"/>
        <v>4</v>
      </c>
      <c r="DV35" s="606">
        <f t="shared" si="334"/>
        <v>2</v>
      </c>
      <c r="DW35" s="607">
        <f t="shared" si="334"/>
        <v>1</v>
      </c>
      <c r="DX35" s="605">
        <f t="shared" si="334"/>
        <v>4</v>
      </c>
      <c r="DY35" s="606">
        <f t="shared" si="334"/>
        <v>2</v>
      </c>
      <c r="DZ35" s="607">
        <f t="shared" si="334"/>
        <v>1</v>
      </c>
      <c r="EA35" s="605">
        <f t="shared" si="334"/>
        <v>4</v>
      </c>
      <c r="EB35" s="606">
        <f t="shared" si="334"/>
        <v>2</v>
      </c>
      <c r="EC35" s="607">
        <f t="shared" si="334"/>
        <v>1</v>
      </c>
      <c r="ED35" s="605">
        <f t="shared" si="334"/>
        <v>4</v>
      </c>
      <c r="EE35" s="606">
        <f t="shared" si="334"/>
        <v>2</v>
      </c>
      <c r="EF35" s="607">
        <f t="shared" si="334"/>
        <v>1</v>
      </c>
      <c r="EG35" s="605">
        <f t="shared" si="334"/>
        <v>4</v>
      </c>
      <c r="EH35" s="606">
        <f t="shared" si="334"/>
        <v>2</v>
      </c>
      <c r="EI35" s="607">
        <f t="shared" si="334"/>
        <v>1</v>
      </c>
      <c r="EJ35" s="605">
        <f t="shared" si="334"/>
        <v>4</v>
      </c>
      <c r="EK35" s="606">
        <f t="shared" si="334"/>
        <v>2</v>
      </c>
      <c r="EL35" s="607">
        <f t="shared" si="334"/>
        <v>1</v>
      </c>
      <c r="EM35" s="605">
        <f t="shared" si="334"/>
        <v>4</v>
      </c>
      <c r="EN35" s="606">
        <f t="shared" si="334"/>
        <v>2</v>
      </c>
      <c r="EO35" s="607">
        <f t="shared" si="334"/>
        <v>1</v>
      </c>
      <c r="EP35" s="605">
        <f t="shared" si="334"/>
        <v>4</v>
      </c>
      <c r="EQ35" s="606">
        <f t="shared" si="334"/>
        <v>2</v>
      </c>
      <c r="ER35" s="607">
        <f t="shared" si="334"/>
        <v>1</v>
      </c>
      <c r="ES35" s="605">
        <f t="shared" si="334"/>
        <v>4</v>
      </c>
      <c r="ET35" s="606">
        <f t="shared" si="334"/>
        <v>2</v>
      </c>
      <c r="EU35" s="607">
        <f t="shared" si="334"/>
        <v>1</v>
      </c>
      <c r="EV35" s="605">
        <f t="shared" si="334"/>
        <v>4</v>
      </c>
      <c r="EW35" s="606">
        <f t="shared" si="334"/>
        <v>2</v>
      </c>
      <c r="EX35" s="607">
        <f t="shared" si="334"/>
        <v>1</v>
      </c>
      <c r="EY35" s="605">
        <f t="shared" si="334"/>
        <v>4</v>
      </c>
      <c r="EZ35" s="606">
        <f t="shared" si="334"/>
        <v>2</v>
      </c>
      <c r="FA35" s="607">
        <f t="shared" si="334"/>
        <v>1</v>
      </c>
      <c r="FB35" s="605">
        <f t="shared" si="334"/>
        <v>4</v>
      </c>
      <c r="FC35" s="606">
        <f t="shared" si="334"/>
        <v>2</v>
      </c>
      <c r="FD35" s="607">
        <f t="shared" si="334"/>
        <v>1</v>
      </c>
      <c r="FE35" s="605">
        <f t="shared" ref="FE35:GH35" si="335">FE16</f>
        <v>4</v>
      </c>
      <c r="FF35" s="606">
        <f t="shared" si="335"/>
        <v>2</v>
      </c>
      <c r="FG35" s="607">
        <f t="shared" si="335"/>
        <v>1</v>
      </c>
      <c r="FH35" s="605">
        <f t="shared" si="335"/>
        <v>4</v>
      </c>
      <c r="FI35" s="606">
        <f t="shared" si="335"/>
        <v>2</v>
      </c>
      <c r="FJ35" s="607">
        <f t="shared" si="335"/>
        <v>1</v>
      </c>
      <c r="FK35" s="605">
        <f t="shared" si="335"/>
        <v>4</v>
      </c>
      <c r="FL35" s="606">
        <f t="shared" si="335"/>
        <v>2</v>
      </c>
      <c r="FM35" s="607">
        <f t="shared" si="335"/>
        <v>1</v>
      </c>
      <c r="FN35" s="605">
        <f t="shared" si="335"/>
        <v>4</v>
      </c>
      <c r="FO35" s="606">
        <f t="shared" si="335"/>
        <v>2</v>
      </c>
      <c r="FP35" s="607">
        <f t="shared" si="335"/>
        <v>1</v>
      </c>
      <c r="FQ35" s="605">
        <f t="shared" si="335"/>
        <v>4</v>
      </c>
      <c r="FR35" s="606">
        <f t="shared" si="335"/>
        <v>2</v>
      </c>
      <c r="FS35" s="607">
        <f t="shared" si="335"/>
        <v>1</v>
      </c>
      <c r="FT35" s="605">
        <f t="shared" si="335"/>
        <v>4</v>
      </c>
      <c r="FU35" s="606">
        <f t="shared" si="335"/>
        <v>2</v>
      </c>
      <c r="FV35" s="607">
        <f t="shared" si="335"/>
        <v>1</v>
      </c>
      <c r="FW35" s="605">
        <f t="shared" si="335"/>
        <v>4</v>
      </c>
      <c r="FX35" s="606">
        <f t="shared" si="335"/>
        <v>2</v>
      </c>
      <c r="FY35" s="607">
        <f t="shared" si="335"/>
        <v>1</v>
      </c>
      <c r="FZ35" s="605">
        <f t="shared" si="335"/>
        <v>4</v>
      </c>
      <c r="GA35" s="606">
        <f t="shared" si="335"/>
        <v>2</v>
      </c>
      <c r="GB35" s="607">
        <f t="shared" si="335"/>
        <v>1</v>
      </c>
      <c r="GC35" s="605">
        <f t="shared" si="335"/>
        <v>4</v>
      </c>
      <c r="GD35" s="606">
        <f t="shared" si="335"/>
        <v>2</v>
      </c>
      <c r="GE35" s="607">
        <f t="shared" si="335"/>
        <v>1</v>
      </c>
      <c r="GF35" s="605">
        <f t="shared" si="335"/>
        <v>4</v>
      </c>
      <c r="GG35" s="606">
        <f t="shared" si="335"/>
        <v>2</v>
      </c>
      <c r="GH35" s="607">
        <f t="shared" si="335"/>
        <v>1</v>
      </c>
      <c r="GI35" s="27" t="s">
        <v>121</v>
      </c>
      <c r="GJ35" s="27"/>
    </row>
    <row r="36" spans="1:192" ht="15" customHeight="1">
      <c r="A36" s="526"/>
      <c r="B36" s="42"/>
      <c r="C36" s="42"/>
      <c r="D36" s="64"/>
      <c r="E36" s="608"/>
      <c r="F36" s="609"/>
      <c r="G36" s="325"/>
      <c r="H36" s="325"/>
      <c r="I36" s="610"/>
      <c r="J36" s="554"/>
      <c r="K36" s="611"/>
      <c r="L36" s="36" t="s">
        <v>116</v>
      </c>
      <c r="M36" s="36"/>
      <c r="N36" s="394">
        <f>IF(N26*N35&gt;N30,0,N26*N35)</f>
        <v>0.4</v>
      </c>
      <c r="O36" s="395">
        <f t="shared" ref="O36:P36" si="336">IF(O26*O35&gt;O30,0,O26*O35)</f>
        <v>0.2</v>
      </c>
      <c r="P36" s="396">
        <f t="shared" si="336"/>
        <v>0.1</v>
      </c>
      <c r="Q36" s="394">
        <f>IF(Q26*Q35&gt;Q30,0,Q26*Q35)</f>
        <v>0</v>
      </c>
      <c r="R36" s="395">
        <f t="shared" ref="R36:S36" si="337">IF(R26*R35&gt;R30,0,R26*R35)</f>
        <v>0</v>
      </c>
      <c r="S36" s="396">
        <f t="shared" si="337"/>
        <v>0</v>
      </c>
      <c r="T36" s="394">
        <f>IF(T26*T35&gt;T30,0,T26*T35)</f>
        <v>0</v>
      </c>
      <c r="U36" s="395">
        <f t="shared" ref="U36:V36" si="338">IF(U26*U35&gt;U30,0,U26*U35)</f>
        <v>0</v>
      </c>
      <c r="V36" s="396">
        <f t="shared" si="338"/>
        <v>0</v>
      </c>
      <c r="W36" s="612">
        <f>IF(W26*W35&gt;W30,0,W26*W35)</f>
        <v>0</v>
      </c>
      <c r="X36" s="613">
        <f t="shared" ref="X36:Y36" si="339">IF(X26*X35&gt;X30,0,X26*X35)</f>
        <v>0</v>
      </c>
      <c r="Y36" s="614">
        <f t="shared" si="339"/>
        <v>0</v>
      </c>
      <c r="Z36" s="612">
        <f>IF(Z26*Z35&gt;Z30,0,Z26*Z35)</f>
        <v>0</v>
      </c>
      <c r="AA36" s="613">
        <f t="shared" ref="AA36:AB36" si="340">IF(AA26*AA35&gt;AA30,0,AA26*AA35)</f>
        <v>0</v>
      </c>
      <c r="AB36" s="614">
        <f t="shared" si="340"/>
        <v>0</v>
      </c>
      <c r="AC36" s="612">
        <f>IF(AC26*AC35&gt;AC30,0,AC26*AC35)</f>
        <v>0</v>
      </c>
      <c r="AD36" s="613">
        <f t="shared" ref="AD36:AE36" si="341">IF(AD26*AD35&gt;AD30,0,AD26*AD35)</f>
        <v>0</v>
      </c>
      <c r="AE36" s="614">
        <f t="shared" si="341"/>
        <v>0</v>
      </c>
      <c r="AF36" s="612">
        <f>IF(AF26*AF35&gt;AF30,0,AF26*AF35)</f>
        <v>0</v>
      </c>
      <c r="AG36" s="613">
        <f t="shared" ref="AG36:AH36" si="342">IF(AG26*AG35&gt;AG30,0,AG26*AG35)</f>
        <v>0</v>
      </c>
      <c r="AH36" s="614">
        <f t="shared" si="342"/>
        <v>0</v>
      </c>
      <c r="AI36" s="612">
        <f>IF(AI26*AI35&gt;AI30,0,AI26*AI35)</f>
        <v>0</v>
      </c>
      <c r="AJ36" s="613">
        <f t="shared" ref="AJ36:AK36" si="343">IF(AJ26*AJ35&gt;AJ30,0,AJ26*AJ35)</f>
        <v>0</v>
      </c>
      <c r="AK36" s="614">
        <f t="shared" si="343"/>
        <v>0</v>
      </c>
      <c r="AL36" s="612">
        <f>IF(AL26*AL35&gt;AL30,0,AL26*AL35)</f>
        <v>0</v>
      </c>
      <c r="AM36" s="613">
        <f t="shared" ref="AM36:AN36" si="344">IF(AM26*AM35&gt;AM30,0,AM26*AM35)</f>
        <v>0</v>
      </c>
      <c r="AN36" s="614">
        <f t="shared" si="344"/>
        <v>0</v>
      </c>
      <c r="AO36" s="612">
        <f>IF(AO26*AO35&gt;AO30,0,AO26*AO35)</f>
        <v>0</v>
      </c>
      <c r="AP36" s="613">
        <f t="shared" ref="AP36:AQ36" si="345">IF(AP26*AP35&gt;AP30,0,AP26*AP35)</f>
        <v>0</v>
      </c>
      <c r="AQ36" s="614">
        <f t="shared" si="345"/>
        <v>0</v>
      </c>
      <c r="AR36" s="612">
        <f>IF(AR26*AR35&gt;AR30,0,AR26*AR35)</f>
        <v>0</v>
      </c>
      <c r="AS36" s="613">
        <f t="shared" ref="AS36:AT36" si="346">IF(AS26*AS35&gt;AS30,0,AS26*AS35)</f>
        <v>0</v>
      </c>
      <c r="AT36" s="614">
        <f t="shared" si="346"/>
        <v>0</v>
      </c>
      <c r="AU36" s="612">
        <f>IF(AU26*AU35&gt;AU30,0,AU26*AU35)</f>
        <v>0</v>
      </c>
      <c r="AV36" s="613">
        <f t="shared" ref="AV36:AW36" si="347">IF(AV26*AV35&gt;AV30,0,AV26*AV35)</f>
        <v>0</v>
      </c>
      <c r="AW36" s="614">
        <f t="shared" si="347"/>
        <v>0</v>
      </c>
      <c r="AX36" s="612">
        <f>IF(AX26*AX35&gt;AX30,0,AX26*AX35)</f>
        <v>0</v>
      </c>
      <c r="AY36" s="613">
        <f t="shared" ref="AY36:AZ36" si="348">IF(AY26*AY35&gt;AY30,0,AY26*AY35)</f>
        <v>0</v>
      </c>
      <c r="AZ36" s="614">
        <f t="shared" si="348"/>
        <v>0</v>
      </c>
      <c r="BA36" s="612">
        <f>IF(BA26*BA35&gt;BA30,0,BA26*BA35)</f>
        <v>0</v>
      </c>
      <c r="BB36" s="613">
        <f t="shared" ref="BB36:BC36" si="349">IF(BB26*BB35&gt;BB30,0,BB26*BB35)</f>
        <v>0</v>
      </c>
      <c r="BC36" s="614">
        <f t="shared" si="349"/>
        <v>0</v>
      </c>
      <c r="BD36" s="612">
        <f>IF(BD26*BD35&gt;BD30,0,BD26*BD35)</f>
        <v>0</v>
      </c>
      <c r="BE36" s="613">
        <f t="shared" ref="BE36:BF36" si="350">IF(BE26*BE35&gt;BE30,0,BE26*BE35)</f>
        <v>0</v>
      </c>
      <c r="BF36" s="614">
        <f t="shared" si="350"/>
        <v>0</v>
      </c>
      <c r="BG36" s="612">
        <f>IF(BG26*BG35&gt;BG30,0,BG26*BG35)</f>
        <v>0</v>
      </c>
      <c r="BH36" s="613">
        <f t="shared" ref="BH36:BI36" si="351">IF(BH26*BH35&gt;BH30,0,BH26*BH35)</f>
        <v>0</v>
      </c>
      <c r="BI36" s="614">
        <f t="shared" si="351"/>
        <v>0</v>
      </c>
      <c r="BJ36" s="612">
        <f>IF(BJ26*BJ35&gt;BJ30,0,BJ26*BJ35)</f>
        <v>0</v>
      </c>
      <c r="BK36" s="613">
        <f t="shared" ref="BK36:BL36" si="352">IF(BK26*BK35&gt;BK30,0,BK26*BK35)</f>
        <v>0</v>
      </c>
      <c r="BL36" s="614">
        <f t="shared" si="352"/>
        <v>0</v>
      </c>
      <c r="BM36" s="612">
        <f>IF(BM26*BM35&gt;BM30,0,BM26*BM35)</f>
        <v>0</v>
      </c>
      <c r="BN36" s="613">
        <f t="shared" ref="BN36:BO36" si="353">IF(BN26*BN35&gt;BN30,0,BN26*BN35)</f>
        <v>0</v>
      </c>
      <c r="BO36" s="614">
        <f t="shared" si="353"/>
        <v>0</v>
      </c>
      <c r="BP36" s="612">
        <f>IF(BP26*BP35&gt;BP30,0,BP26*BP35)</f>
        <v>0</v>
      </c>
      <c r="BQ36" s="613">
        <f t="shared" ref="BQ36:BR36" si="354">IF(BQ26*BQ35&gt;BQ30,0,BQ26*BQ35)</f>
        <v>0</v>
      </c>
      <c r="BR36" s="614">
        <f t="shared" si="354"/>
        <v>0</v>
      </c>
      <c r="BS36" s="612">
        <f>IF(BS26*BS35&gt;BS30,0,BS26*BS35)</f>
        <v>0</v>
      </c>
      <c r="BT36" s="613">
        <f t="shared" ref="BT36:BU36" si="355">IF(BT26*BT35&gt;BT30,0,BT26*BT35)</f>
        <v>0</v>
      </c>
      <c r="BU36" s="614">
        <f t="shared" si="355"/>
        <v>0</v>
      </c>
      <c r="BV36" s="612">
        <f>IF(BV26*BV35&gt;BV30,0,BV26*BV35)</f>
        <v>0</v>
      </c>
      <c r="BW36" s="613">
        <f t="shared" ref="BW36:BX36" si="356">IF(BW26*BW35&gt;BW30,0,BW26*BW35)</f>
        <v>0</v>
      </c>
      <c r="BX36" s="614">
        <f t="shared" si="356"/>
        <v>0</v>
      </c>
      <c r="BY36" s="612">
        <f>IF(BY26*BY35&gt;BY30,0,BY26*BY35)</f>
        <v>0</v>
      </c>
      <c r="BZ36" s="613">
        <f t="shared" ref="BZ36:CA36" si="357">IF(BZ26*BZ35&gt;BZ30,0,BZ26*BZ35)</f>
        <v>0</v>
      </c>
      <c r="CA36" s="614">
        <f t="shared" si="357"/>
        <v>0</v>
      </c>
      <c r="CB36" s="612">
        <f>IF(CB26*CB35&gt;CB30,0,CB26*CB35)</f>
        <v>0</v>
      </c>
      <c r="CC36" s="613">
        <f t="shared" ref="CC36:CD36" si="358">IF(CC26*CC35&gt;CC30,0,CC26*CC35)</f>
        <v>0</v>
      </c>
      <c r="CD36" s="614">
        <f t="shared" si="358"/>
        <v>0</v>
      </c>
      <c r="CE36" s="612">
        <f>IF(CE26*CE35&gt;CE30,0,CE26*CE35)</f>
        <v>0</v>
      </c>
      <c r="CF36" s="613">
        <f t="shared" ref="CF36:CG36" si="359">IF(CF26*CF35&gt;CF30,0,CF26*CF35)</f>
        <v>0</v>
      </c>
      <c r="CG36" s="614">
        <f t="shared" si="359"/>
        <v>0</v>
      </c>
      <c r="CH36" s="612">
        <f>IF(CH26*CH35&gt;CH30,0,CH26*CH35)</f>
        <v>0</v>
      </c>
      <c r="CI36" s="613">
        <f t="shared" ref="CI36:CJ36" si="360">IF(CI26*CI35&gt;CI30,0,CI26*CI35)</f>
        <v>0</v>
      </c>
      <c r="CJ36" s="614">
        <f t="shared" si="360"/>
        <v>0</v>
      </c>
      <c r="CK36" s="612">
        <f>IF(CK26*CK35&gt;CK30,0,CK26*CK35)</f>
        <v>0</v>
      </c>
      <c r="CL36" s="613">
        <f t="shared" ref="CL36:CM36" si="361">IF(CL26*CL35&gt;CL30,0,CL26*CL35)</f>
        <v>0</v>
      </c>
      <c r="CM36" s="614">
        <f t="shared" si="361"/>
        <v>0</v>
      </c>
      <c r="CN36" s="612">
        <f>IF(CN26*CN35&gt;CN30,0,CN26*CN35)</f>
        <v>0</v>
      </c>
      <c r="CO36" s="613">
        <f t="shared" ref="CO36:CP36" si="362">IF(CO26*CO35&gt;CO30,0,CO26*CO35)</f>
        <v>0</v>
      </c>
      <c r="CP36" s="614">
        <f t="shared" si="362"/>
        <v>0</v>
      </c>
      <c r="CQ36" s="612">
        <f>IF(CQ26*CQ35&gt;CQ30,0,CQ26*CQ35)</f>
        <v>0</v>
      </c>
      <c r="CR36" s="613">
        <f t="shared" ref="CR36:CS36" si="363">IF(CR26*CR35&gt;CR30,0,CR26*CR35)</f>
        <v>0</v>
      </c>
      <c r="CS36" s="614">
        <f t="shared" si="363"/>
        <v>0</v>
      </c>
      <c r="CT36" s="612">
        <f>IF(CT26*CT35&gt;CT30,0,CT26*CT35)</f>
        <v>0</v>
      </c>
      <c r="CU36" s="613">
        <f t="shared" ref="CU36:CV36" si="364">IF(CU26*CU35&gt;CU30,0,CU26*CU35)</f>
        <v>0</v>
      </c>
      <c r="CV36" s="614">
        <f t="shared" si="364"/>
        <v>0</v>
      </c>
      <c r="CW36" s="612">
        <f>IF(CW26*CW35&gt;CW30,0,CW26*CW35)</f>
        <v>0</v>
      </c>
      <c r="CX36" s="613">
        <f t="shared" ref="CX36:CY36" si="365">IF(CX26*CX35&gt;CX30,0,CX26*CX35)</f>
        <v>0</v>
      </c>
      <c r="CY36" s="614">
        <f t="shared" si="365"/>
        <v>0</v>
      </c>
      <c r="CZ36" s="612">
        <f>IF(CZ26*CZ35&gt;CZ30,0,CZ26*CZ35)</f>
        <v>0</v>
      </c>
      <c r="DA36" s="613">
        <f t="shared" ref="DA36:DB36" si="366">IF(DA26*DA35&gt;DA30,0,DA26*DA35)</f>
        <v>0</v>
      </c>
      <c r="DB36" s="614">
        <f t="shared" si="366"/>
        <v>0</v>
      </c>
      <c r="DC36" s="612">
        <f>IF(DC26*DC35&gt;DC30,0,DC26*DC35)</f>
        <v>0</v>
      </c>
      <c r="DD36" s="613">
        <f t="shared" ref="DD36:DE36" si="367">IF(DD26*DD35&gt;DD30,0,DD26*DD35)</f>
        <v>0</v>
      </c>
      <c r="DE36" s="614">
        <f t="shared" si="367"/>
        <v>0</v>
      </c>
      <c r="DF36" s="612">
        <f>IF(DF26*DF35&gt;DF30,0,DF26*DF35)</f>
        <v>0</v>
      </c>
      <c r="DG36" s="613">
        <f t="shared" ref="DG36:DH36" si="368">IF(DG26*DG35&gt;DG30,0,DG26*DG35)</f>
        <v>0</v>
      </c>
      <c r="DH36" s="614">
        <f t="shared" si="368"/>
        <v>0</v>
      </c>
      <c r="DI36" s="612">
        <f>IF(DI26*DI35&gt;DI30,0,DI26*DI35)</f>
        <v>0</v>
      </c>
      <c r="DJ36" s="613">
        <f t="shared" ref="DJ36:DK36" si="369">IF(DJ26*DJ35&gt;DJ30,0,DJ26*DJ35)</f>
        <v>0</v>
      </c>
      <c r="DK36" s="614">
        <f t="shared" si="369"/>
        <v>0</v>
      </c>
      <c r="DL36" s="612">
        <f>IF(DL26*DL35&gt;DL30,0,DL26*DL35)</f>
        <v>0</v>
      </c>
      <c r="DM36" s="613">
        <f t="shared" ref="DM36:DN36" si="370">IF(DM26*DM35&gt;DM30,0,DM26*DM35)</f>
        <v>0</v>
      </c>
      <c r="DN36" s="614">
        <f t="shared" si="370"/>
        <v>0</v>
      </c>
      <c r="DO36" s="612">
        <f>IF(DO26*DO35&gt;DO30,0,DO26*DO35)</f>
        <v>0</v>
      </c>
      <c r="DP36" s="613">
        <f t="shared" ref="DP36:DQ36" si="371">IF(DP26*DP35&gt;DP30,0,DP26*DP35)</f>
        <v>0</v>
      </c>
      <c r="DQ36" s="614">
        <f t="shared" si="371"/>
        <v>0</v>
      </c>
      <c r="DR36" s="612">
        <f>IF(DR26*DR35&gt;DR30,0,DR26*DR35)</f>
        <v>0</v>
      </c>
      <c r="DS36" s="613">
        <f t="shared" ref="DS36:DT36" si="372">IF(DS26*DS35&gt;DS30,0,DS26*DS35)</f>
        <v>0</v>
      </c>
      <c r="DT36" s="614">
        <f t="shared" si="372"/>
        <v>0</v>
      </c>
      <c r="DU36" s="612">
        <f>IF(DU26*DU35&gt;DU30,0,DU26*DU35)</f>
        <v>0</v>
      </c>
      <c r="DV36" s="613">
        <f t="shared" ref="DV36:DW36" si="373">IF(DV26*DV35&gt;DV30,0,DV26*DV35)</f>
        <v>0</v>
      </c>
      <c r="DW36" s="614">
        <f t="shared" si="373"/>
        <v>0</v>
      </c>
      <c r="DX36" s="612">
        <f>IF(DX26*DX35&gt;DX30,0,DX26*DX35)</f>
        <v>0</v>
      </c>
      <c r="DY36" s="613">
        <f t="shared" ref="DY36:DZ36" si="374">IF(DY26*DY35&gt;DY30,0,DY26*DY35)</f>
        <v>0</v>
      </c>
      <c r="DZ36" s="614">
        <f t="shared" si="374"/>
        <v>0</v>
      </c>
      <c r="EA36" s="612">
        <f>IF(EA26*EA35&gt;EA30,0,EA26*EA35)</f>
        <v>0</v>
      </c>
      <c r="EB36" s="613">
        <f t="shared" ref="EB36:EC36" si="375">IF(EB26*EB35&gt;EB30,0,EB26*EB35)</f>
        <v>0</v>
      </c>
      <c r="EC36" s="614">
        <f t="shared" si="375"/>
        <v>0</v>
      </c>
      <c r="ED36" s="612">
        <f>IF(ED26*ED35&gt;ED30,0,ED26*ED35)</f>
        <v>0</v>
      </c>
      <c r="EE36" s="613">
        <f t="shared" ref="EE36:EF36" si="376">IF(EE26*EE35&gt;EE30,0,EE26*EE35)</f>
        <v>0</v>
      </c>
      <c r="EF36" s="614">
        <f t="shared" si="376"/>
        <v>0</v>
      </c>
      <c r="EG36" s="612">
        <f>IF(EG26*EG35&gt;EG30,0,EG26*EG35)</f>
        <v>0</v>
      </c>
      <c r="EH36" s="613">
        <f t="shared" ref="EH36:EI36" si="377">IF(EH26*EH35&gt;EH30,0,EH26*EH35)</f>
        <v>0</v>
      </c>
      <c r="EI36" s="614">
        <f t="shared" si="377"/>
        <v>0</v>
      </c>
      <c r="EJ36" s="612">
        <f>IF(EJ26*EJ35&gt;EJ30,0,EJ26*EJ35)</f>
        <v>0</v>
      </c>
      <c r="EK36" s="613">
        <f t="shared" ref="EK36:EL36" si="378">IF(EK26*EK35&gt;EK30,0,EK26*EK35)</f>
        <v>0</v>
      </c>
      <c r="EL36" s="614">
        <f t="shared" si="378"/>
        <v>0</v>
      </c>
      <c r="EM36" s="612">
        <f>IF(EM26*EM35&gt;EM30,0,EM26*EM35)</f>
        <v>0</v>
      </c>
      <c r="EN36" s="613">
        <f t="shared" ref="EN36:EO36" si="379">IF(EN26*EN35&gt;EN30,0,EN26*EN35)</f>
        <v>0</v>
      </c>
      <c r="EO36" s="614">
        <f t="shared" si="379"/>
        <v>0</v>
      </c>
      <c r="EP36" s="612">
        <f>IF(EP26*EP35&gt;EP30,0,EP26*EP35)</f>
        <v>0</v>
      </c>
      <c r="EQ36" s="613">
        <f t="shared" ref="EQ36:ER36" si="380">IF(EQ26*EQ35&gt;EQ30,0,EQ26*EQ35)</f>
        <v>0</v>
      </c>
      <c r="ER36" s="614">
        <f t="shared" si="380"/>
        <v>0</v>
      </c>
      <c r="ES36" s="612">
        <f>IF(ES26*ES35&gt;ES30,0,ES26*ES35)</f>
        <v>0</v>
      </c>
      <c r="ET36" s="613">
        <f t="shared" ref="ET36:EU36" si="381">IF(ET26*ET35&gt;ET30,0,ET26*ET35)</f>
        <v>0</v>
      </c>
      <c r="EU36" s="614">
        <f t="shared" si="381"/>
        <v>0</v>
      </c>
      <c r="EV36" s="612">
        <f>IF(EV26*EV35&gt;EV30,0,EV26*EV35)</f>
        <v>0</v>
      </c>
      <c r="EW36" s="613">
        <f t="shared" ref="EW36:EX36" si="382">IF(EW26*EW35&gt;EW30,0,EW26*EW35)</f>
        <v>0</v>
      </c>
      <c r="EX36" s="614">
        <f t="shared" si="382"/>
        <v>0</v>
      </c>
      <c r="EY36" s="612">
        <f>IF(EY26*EY35&gt;EY30,0,EY26*EY35)</f>
        <v>0</v>
      </c>
      <c r="EZ36" s="613">
        <f t="shared" ref="EZ36:FA36" si="383">IF(EZ26*EZ35&gt;EZ30,0,EZ26*EZ35)</f>
        <v>0</v>
      </c>
      <c r="FA36" s="614">
        <f t="shared" si="383"/>
        <v>0</v>
      </c>
      <c r="FB36" s="612">
        <f>IF(FB26*FB35&gt;FB30,0,FB26*FB35)</f>
        <v>0</v>
      </c>
      <c r="FC36" s="613">
        <f t="shared" ref="FC36:FD36" si="384">IF(FC26*FC35&gt;FC30,0,FC26*FC35)</f>
        <v>0</v>
      </c>
      <c r="FD36" s="614">
        <f t="shared" si="384"/>
        <v>0</v>
      </c>
      <c r="FE36" s="612">
        <f>IF(FE26*FE35&gt;FE30,0,FE26*FE35)</f>
        <v>0</v>
      </c>
      <c r="FF36" s="613">
        <f t="shared" ref="FF36:FG36" si="385">IF(FF26*FF35&gt;FF30,0,FF26*FF35)</f>
        <v>0</v>
      </c>
      <c r="FG36" s="614">
        <f t="shared" si="385"/>
        <v>0</v>
      </c>
      <c r="FH36" s="612">
        <f>IF(FH26*FH35&gt;FH30,0,FH26*FH35)</f>
        <v>0</v>
      </c>
      <c r="FI36" s="613">
        <f t="shared" ref="FI36:FJ36" si="386">IF(FI26*FI35&gt;FI30,0,FI26*FI35)</f>
        <v>0</v>
      </c>
      <c r="FJ36" s="614">
        <f t="shared" si="386"/>
        <v>0</v>
      </c>
      <c r="FK36" s="612">
        <f>IF(FK26*FK35&gt;FK30,0,FK26*FK35)</f>
        <v>0</v>
      </c>
      <c r="FL36" s="613">
        <f t="shared" ref="FL36:FM36" si="387">IF(FL26*FL35&gt;FL30,0,FL26*FL35)</f>
        <v>0</v>
      </c>
      <c r="FM36" s="614">
        <f t="shared" si="387"/>
        <v>0</v>
      </c>
      <c r="FN36" s="612">
        <f>IF(FN26*FN35&gt;FN30,0,FN26*FN35)</f>
        <v>0</v>
      </c>
      <c r="FO36" s="613">
        <f t="shared" ref="FO36:FP36" si="388">IF(FO26*FO35&gt;FO30,0,FO26*FO35)</f>
        <v>0</v>
      </c>
      <c r="FP36" s="614">
        <f t="shared" si="388"/>
        <v>0</v>
      </c>
      <c r="FQ36" s="612">
        <f>IF(FQ26*FQ35&gt;FQ30,0,FQ26*FQ35)</f>
        <v>0</v>
      </c>
      <c r="FR36" s="613">
        <f t="shared" ref="FR36:FS36" si="389">IF(FR26*FR35&gt;FR30,0,FR26*FR35)</f>
        <v>0</v>
      </c>
      <c r="FS36" s="614">
        <f t="shared" si="389"/>
        <v>0</v>
      </c>
      <c r="FT36" s="612">
        <f>IF(FT26*FT35&gt;FT30,0,FT26*FT35)</f>
        <v>0</v>
      </c>
      <c r="FU36" s="613">
        <f t="shared" ref="FU36:FV36" si="390">IF(FU26*FU35&gt;FU30,0,FU26*FU35)</f>
        <v>0</v>
      </c>
      <c r="FV36" s="614">
        <f t="shared" si="390"/>
        <v>0</v>
      </c>
      <c r="FW36" s="612">
        <f>IF(FW26*FW35&gt;FW30,0,FW26*FW35)</f>
        <v>0</v>
      </c>
      <c r="FX36" s="613">
        <f t="shared" ref="FX36:FY36" si="391">IF(FX26*FX35&gt;FX30,0,FX26*FX35)</f>
        <v>0</v>
      </c>
      <c r="FY36" s="614">
        <f t="shared" si="391"/>
        <v>0</v>
      </c>
      <c r="FZ36" s="612">
        <f>IF(FZ26*FZ35&gt;FZ30,0,FZ26*FZ35)</f>
        <v>0</v>
      </c>
      <c r="GA36" s="613">
        <f t="shared" ref="GA36:GB36" si="392">IF(GA26*GA35&gt;GA30,0,GA26*GA35)</f>
        <v>0</v>
      </c>
      <c r="GB36" s="614">
        <f t="shared" si="392"/>
        <v>0</v>
      </c>
      <c r="GC36" s="612">
        <f>IF(GC26*GC35&gt;GC30,0,GC26*GC35)</f>
        <v>0</v>
      </c>
      <c r="GD36" s="613">
        <f t="shared" ref="GD36:GE36" si="393">IF(GD26*GD35&gt;GD30,0,GD26*GD35)</f>
        <v>0</v>
      </c>
      <c r="GE36" s="614">
        <f t="shared" si="393"/>
        <v>0</v>
      </c>
      <c r="GF36" s="612">
        <f>IF(GF26*GF35&gt;GF30,0,GF26*GF35)</f>
        <v>0</v>
      </c>
      <c r="GG36" s="613">
        <f t="shared" ref="GG36:GH36" si="394">IF(GG26*GG35&gt;GG30,0,GG26*GG35)</f>
        <v>0</v>
      </c>
      <c r="GH36" s="614">
        <f t="shared" si="394"/>
        <v>0</v>
      </c>
      <c r="GI36" s="27" t="s">
        <v>116</v>
      </c>
      <c r="GJ36" s="27"/>
    </row>
    <row r="37" spans="1:192" ht="15" customHeight="1">
      <c r="A37" s="526"/>
      <c r="B37" s="42"/>
      <c r="C37" s="42"/>
      <c r="D37" s="64"/>
      <c r="E37" s="608"/>
      <c r="F37" s="609"/>
      <c r="G37" s="325"/>
      <c r="H37" s="325"/>
      <c r="I37" s="610"/>
      <c r="J37" s="554"/>
      <c r="K37" s="611"/>
      <c r="L37" s="38" t="s">
        <v>125</v>
      </c>
      <c r="M37" s="38"/>
      <c r="N37" s="397">
        <f>ROUNDUP(N31-N34,0)</f>
        <v>1</v>
      </c>
      <c r="O37" s="392">
        <f t="shared" ref="O37:P37" si="395">ROUNDUP(O31-O34,0)</f>
        <v>0</v>
      </c>
      <c r="P37" s="393">
        <f t="shared" si="395"/>
        <v>0</v>
      </c>
      <c r="Q37" s="397">
        <f>ROUNDUP(Q31-Q34,0)</f>
        <v>0</v>
      </c>
      <c r="R37" s="392">
        <f t="shared" ref="R37:S37" si="396">ROUNDUP(R31-R34,0)</f>
        <v>0</v>
      </c>
      <c r="S37" s="393">
        <f t="shared" si="396"/>
        <v>0</v>
      </c>
      <c r="T37" s="397">
        <f>ROUNDUP(T31-T34,0)</f>
        <v>0</v>
      </c>
      <c r="U37" s="392">
        <f t="shared" ref="U37:V37" si="397">ROUNDUP(U31-U34,0)</f>
        <v>0</v>
      </c>
      <c r="V37" s="393">
        <f t="shared" si="397"/>
        <v>0</v>
      </c>
      <c r="W37" s="615">
        <f>ROUNDUP(W31-W34,0)</f>
        <v>0</v>
      </c>
      <c r="X37" s="589">
        <f t="shared" ref="X37:Y37" si="398">ROUNDUP(X31-X34,0)</f>
        <v>0</v>
      </c>
      <c r="Y37" s="590">
        <f t="shared" si="398"/>
        <v>0</v>
      </c>
      <c r="Z37" s="615">
        <f>ROUNDUP(Z31-Z34,0)</f>
        <v>0</v>
      </c>
      <c r="AA37" s="589">
        <f t="shared" ref="AA37:AB37" si="399">ROUNDUP(AA31-AA34,0)</f>
        <v>0</v>
      </c>
      <c r="AB37" s="590">
        <f t="shared" si="399"/>
        <v>0</v>
      </c>
      <c r="AC37" s="615">
        <f>ROUNDUP(AC31-AC34,0)</f>
        <v>0</v>
      </c>
      <c r="AD37" s="589">
        <f t="shared" ref="AD37:AE37" si="400">ROUNDUP(AD31-AD34,0)</f>
        <v>0</v>
      </c>
      <c r="AE37" s="590">
        <f t="shared" si="400"/>
        <v>0</v>
      </c>
      <c r="AF37" s="615">
        <f>ROUNDUP(AF31-AF34,0)</f>
        <v>0</v>
      </c>
      <c r="AG37" s="589">
        <f t="shared" ref="AG37:AH37" si="401">ROUNDUP(AG31-AG34,0)</f>
        <v>0</v>
      </c>
      <c r="AH37" s="590">
        <f t="shared" si="401"/>
        <v>0</v>
      </c>
      <c r="AI37" s="615">
        <f>ROUNDUP(AI31-AI34,0)</f>
        <v>0</v>
      </c>
      <c r="AJ37" s="589">
        <f t="shared" ref="AJ37:AK37" si="402">ROUNDUP(AJ31-AJ34,0)</f>
        <v>0</v>
      </c>
      <c r="AK37" s="590">
        <f t="shared" si="402"/>
        <v>0</v>
      </c>
      <c r="AL37" s="615">
        <f>ROUNDUP(AL31-AL34,0)</f>
        <v>0</v>
      </c>
      <c r="AM37" s="589">
        <f t="shared" ref="AM37:AN37" si="403">ROUNDUP(AM31-AM34,0)</f>
        <v>0</v>
      </c>
      <c r="AN37" s="590">
        <f t="shared" si="403"/>
        <v>0</v>
      </c>
      <c r="AO37" s="615">
        <f>ROUNDUP(AO31-AO34,0)</f>
        <v>0</v>
      </c>
      <c r="AP37" s="589">
        <f t="shared" ref="AP37:AQ37" si="404">ROUNDUP(AP31-AP34,0)</f>
        <v>0</v>
      </c>
      <c r="AQ37" s="590">
        <f t="shared" si="404"/>
        <v>0</v>
      </c>
      <c r="AR37" s="615">
        <f>ROUNDUP(AR31-AR34,0)</f>
        <v>0</v>
      </c>
      <c r="AS37" s="589">
        <f t="shared" ref="AS37:AT37" si="405">ROUNDUP(AS31-AS34,0)</f>
        <v>0</v>
      </c>
      <c r="AT37" s="590">
        <f t="shared" si="405"/>
        <v>0</v>
      </c>
      <c r="AU37" s="615">
        <f>ROUNDUP(AU31-AU34,0)</f>
        <v>0</v>
      </c>
      <c r="AV37" s="589">
        <f t="shared" ref="AV37:AW37" si="406">ROUNDUP(AV31-AV34,0)</f>
        <v>0</v>
      </c>
      <c r="AW37" s="590">
        <f t="shared" si="406"/>
        <v>0</v>
      </c>
      <c r="AX37" s="615">
        <f>ROUNDUP(AX31-AX34,0)</f>
        <v>0</v>
      </c>
      <c r="AY37" s="589">
        <f t="shared" ref="AY37:AZ37" si="407">ROUNDUP(AY31-AY34,0)</f>
        <v>0</v>
      </c>
      <c r="AZ37" s="590">
        <f t="shared" si="407"/>
        <v>0</v>
      </c>
      <c r="BA37" s="615">
        <f>ROUNDUP(BA31-BA34,0)</f>
        <v>0</v>
      </c>
      <c r="BB37" s="589">
        <f t="shared" ref="BB37:BC37" si="408">ROUNDUP(BB31-BB34,0)</f>
        <v>0</v>
      </c>
      <c r="BC37" s="590">
        <f t="shared" si="408"/>
        <v>0</v>
      </c>
      <c r="BD37" s="615">
        <f>ROUNDUP(BD31-BD34,0)</f>
        <v>0</v>
      </c>
      <c r="BE37" s="589">
        <f t="shared" ref="BE37:BF37" si="409">ROUNDUP(BE31-BE34,0)</f>
        <v>0</v>
      </c>
      <c r="BF37" s="590">
        <f t="shared" si="409"/>
        <v>0</v>
      </c>
      <c r="BG37" s="615">
        <f>ROUNDUP(BG31-BG34,0)</f>
        <v>0</v>
      </c>
      <c r="BH37" s="589">
        <f t="shared" ref="BH37:BI37" si="410">ROUNDUP(BH31-BH34,0)</f>
        <v>0</v>
      </c>
      <c r="BI37" s="590">
        <f t="shared" si="410"/>
        <v>0</v>
      </c>
      <c r="BJ37" s="615">
        <f>ROUNDUP(BJ31-BJ34,0)</f>
        <v>0</v>
      </c>
      <c r="BK37" s="589">
        <f t="shared" ref="BK37:BL37" si="411">ROUNDUP(BK31-BK34,0)</f>
        <v>0</v>
      </c>
      <c r="BL37" s="590">
        <f t="shared" si="411"/>
        <v>0</v>
      </c>
      <c r="BM37" s="615">
        <f>ROUNDUP(BM31-BM34,0)</f>
        <v>0</v>
      </c>
      <c r="BN37" s="589">
        <f t="shared" ref="BN37:BO37" si="412">ROUNDUP(BN31-BN34,0)</f>
        <v>0</v>
      </c>
      <c r="BO37" s="590">
        <f t="shared" si="412"/>
        <v>0</v>
      </c>
      <c r="BP37" s="615">
        <f>ROUNDUP(BP31-BP34,0)</f>
        <v>0</v>
      </c>
      <c r="BQ37" s="589">
        <f t="shared" ref="BQ37:BR37" si="413">ROUNDUP(BQ31-BQ34,0)</f>
        <v>0</v>
      </c>
      <c r="BR37" s="590">
        <f t="shared" si="413"/>
        <v>0</v>
      </c>
      <c r="BS37" s="615">
        <f>ROUNDUP(BS31-BS34,0)</f>
        <v>0</v>
      </c>
      <c r="BT37" s="589">
        <f t="shared" ref="BT37:BU37" si="414">ROUNDUP(BT31-BT34,0)</f>
        <v>0</v>
      </c>
      <c r="BU37" s="590">
        <f t="shared" si="414"/>
        <v>0</v>
      </c>
      <c r="BV37" s="615">
        <f>ROUNDUP(BV31-BV34,0)</f>
        <v>0</v>
      </c>
      <c r="BW37" s="589">
        <f t="shared" ref="BW37:BX37" si="415">ROUNDUP(BW31-BW34,0)</f>
        <v>0</v>
      </c>
      <c r="BX37" s="590">
        <f t="shared" si="415"/>
        <v>0</v>
      </c>
      <c r="BY37" s="615">
        <f>ROUNDUP(BY31-BY34,0)</f>
        <v>0</v>
      </c>
      <c r="BZ37" s="589">
        <f t="shared" ref="BZ37:CA37" si="416">ROUNDUP(BZ31-BZ34,0)</f>
        <v>0</v>
      </c>
      <c r="CA37" s="590">
        <f t="shared" si="416"/>
        <v>0</v>
      </c>
      <c r="CB37" s="615">
        <f>ROUNDUP(CB31-CB34,0)</f>
        <v>0</v>
      </c>
      <c r="CC37" s="589">
        <f t="shared" ref="CC37:CD37" si="417">ROUNDUP(CC31-CC34,0)</f>
        <v>0</v>
      </c>
      <c r="CD37" s="590">
        <f t="shared" si="417"/>
        <v>0</v>
      </c>
      <c r="CE37" s="615">
        <f>ROUNDUP(CE31-CE34,0)</f>
        <v>0</v>
      </c>
      <c r="CF37" s="589">
        <f t="shared" ref="CF37:CG37" si="418">ROUNDUP(CF31-CF34,0)</f>
        <v>0</v>
      </c>
      <c r="CG37" s="590">
        <f t="shared" si="418"/>
        <v>0</v>
      </c>
      <c r="CH37" s="615">
        <f>ROUNDUP(CH31-CH34,0)</f>
        <v>0</v>
      </c>
      <c r="CI37" s="589">
        <f t="shared" ref="CI37:CJ37" si="419">ROUNDUP(CI31-CI34,0)</f>
        <v>0</v>
      </c>
      <c r="CJ37" s="590">
        <f t="shared" si="419"/>
        <v>0</v>
      </c>
      <c r="CK37" s="615">
        <f>ROUNDUP(CK31-CK34,0)</f>
        <v>0</v>
      </c>
      <c r="CL37" s="589">
        <f t="shared" ref="CL37:CM37" si="420">ROUNDUP(CL31-CL34,0)</f>
        <v>0</v>
      </c>
      <c r="CM37" s="590">
        <f t="shared" si="420"/>
        <v>0</v>
      </c>
      <c r="CN37" s="615">
        <f>ROUNDUP(CN31-CN34,0)</f>
        <v>0</v>
      </c>
      <c r="CO37" s="589">
        <f t="shared" ref="CO37:CP37" si="421">ROUNDUP(CO31-CO34,0)</f>
        <v>0</v>
      </c>
      <c r="CP37" s="590">
        <f t="shared" si="421"/>
        <v>0</v>
      </c>
      <c r="CQ37" s="615">
        <f>ROUNDUP(CQ31-CQ34,0)</f>
        <v>0</v>
      </c>
      <c r="CR37" s="589">
        <f t="shared" ref="CR37:CS37" si="422">ROUNDUP(CR31-CR34,0)</f>
        <v>0</v>
      </c>
      <c r="CS37" s="590">
        <f t="shared" si="422"/>
        <v>0</v>
      </c>
      <c r="CT37" s="615">
        <f>ROUNDUP(CT31-CT34,0)</f>
        <v>0</v>
      </c>
      <c r="CU37" s="589">
        <f t="shared" ref="CU37:CV37" si="423">ROUNDUP(CU31-CU34,0)</f>
        <v>0</v>
      </c>
      <c r="CV37" s="590">
        <f t="shared" si="423"/>
        <v>0</v>
      </c>
      <c r="CW37" s="615">
        <f>ROUNDUP(CW31-CW34,0)</f>
        <v>0</v>
      </c>
      <c r="CX37" s="589">
        <f t="shared" ref="CX37:CY37" si="424">ROUNDUP(CX31-CX34,0)</f>
        <v>0</v>
      </c>
      <c r="CY37" s="590">
        <f t="shared" si="424"/>
        <v>0</v>
      </c>
      <c r="CZ37" s="615">
        <f>ROUNDUP(CZ31-CZ34,0)</f>
        <v>0</v>
      </c>
      <c r="DA37" s="589">
        <f t="shared" ref="DA37:DB37" si="425">ROUNDUP(DA31-DA34,0)</f>
        <v>0</v>
      </c>
      <c r="DB37" s="590">
        <f t="shared" si="425"/>
        <v>0</v>
      </c>
      <c r="DC37" s="615">
        <f>ROUNDUP(DC31-DC34,0)</f>
        <v>0</v>
      </c>
      <c r="DD37" s="589">
        <f t="shared" ref="DD37:DE37" si="426">ROUNDUP(DD31-DD34,0)</f>
        <v>0</v>
      </c>
      <c r="DE37" s="590">
        <f t="shared" si="426"/>
        <v>0</v>
      </c>
      <c r="DF37" s="615">
        <f>ROUNDUP(DF31-DF34,0)</f>
        <v>0</v>
      </c>
      <c r="DG37" s="589">
        <f t="shared" ref="DG37:DH37" si="427">ROUNDUP(DG31-DG34,0)</f>
        <v>0</v>
      </c>
      <c r="DH37" s="590">
        <f t="shared" si="427"/>
        <v>0</v>
      </c>
      <c r="DI37" s="615">
        <f>ROUNDUP(DI31-DI34,0)</f>
        <v>0</v>
      </c>
      <c r="DJ37" s="589">
        <f t="shared" ref="DJ37:DK37" si="428">ROUNDUP(DJ31-DJ34,0)</f>
        <v>0</v>
      </c>
      <c r="DK37" s="590">
        <f t="shared" si="428"/>
        <v>0</v>
      </c>
      <c r="DL37" s="615">
        <f>ROUNDUP(DL31-DL34,0)</f>
        <v>0</v>
      </c>
      <c r="DM37" s="589">
        <f t="shared" ref="DM37:DN37" si="429">ROUNDUP(DM31-DM34,0)</f>
        <v>0</v>
      </c>
      <c r="DN37" s="590">
        <f t="shared" si="429"/>
        <v>0</v>
      </c>
      <c r="DO37" s="615">
        <f>ROUNDUP(DO31-DO34,0)</f>
        <v>0</v>
      </c>
      <c r="DP37" s="589">
        <f t="shared" ref="DP37:DQ37" si="430">ROUNDUP(DP31-DP34,0)</f>
        <v>0</v>
      </c>
      <c r="DQ37" s="590">
        <f t="shared" si="430"/>
        <v>0</v>
      </c>
      <c r="DR37" s="615">
        <f>ROUNDUP(DR31-DR34,0)</f>
        <v>0</v>
      </c>
      <c r="DS37" s="589">
        <f t="shared" ref="DS37:DT37" si="431">ROUNDUP(DS31-DS34,0)</f>
        <v>0</v>
      </c>
      <c r="DT37" s="590">
        <f t="shared" si="431"/>
        <v>0</v>
      </c>
      <c r="DU37" s="615">
        <f>ROUNDUP(DU31-DU34,0)</f>
        <v>0</v>
      </c>
      <c r="DV37" s="589">
        <f t="shared" ref="DV37:DW37" si="432">ROUNDUP(DV31-DV34,0)</f>
        <v>0</v>
      </c>
      <c r="DW37" s="590">
        <f t="shared" si="432"/>
        <v>0</v>
      </c>
      <c r="DX37" s="615">
        <f>ROUNDUP(DX31-DX34,0)</f>
        <v>0</v>
      </c>
      <c r="DY37" s="589">
        <f t="shared" ref="DY37:DZ37" si="433">ROUNDUP(DY31-DY34,0)</f>
        <v>0</v>
      </c>
      <c r="DZ37" s="590">
        <f t="shared" si="433"/>
        <v>0</v>
      </c>
      <c r="EA37" s="615">
        <f>ROUNDUP(EA31-EA34,0)</f>
        <v>0</v>
      </c>
      <c r="EB37" s="589">
        <f t="shared" ref="EB37:EC37" si="434">ROUNDUP(EB31-EB34,0)</f>
        <v>0</v>
      </c>
      <c r="EC37" s="590">
        <f t="shared" si="434"/>
        <v>0</v>
      </c>
      <c r="ED37" s="615">
        <f>ROUNDUP(ED31-ED34,0)</f>
        <v>0</v>
      </c>
      <c r="EE37" s="589">
        <f t="shared" ref="EE37:EF37" si="435">ROUNDUP(EE31-EE34,0)</f>
        <v>0</v>
      </c>
      <c r="EF37" s="590">
        <f t="shared" si="435"/>
        <v>0</v>
      </c>
      <c r="EG37" s="615">
        <f>ROUNDUP(EG31-EG34,0)</f>
        <v>0</v>
      </c>
      <c r="EH37" s="589">
        <f t="shared" ref="EH37:EI37" si="436">ROUNDUP(EH31-EH34,0)</f>
        <v>0</v>
      </c>
      <c r="EI37" s="590">
        <f t="shared" si="436"/>
        <v>0</v>
      </c>
      <c r="EJ37" s="615">
        <f>ROUNDUP(EJ31-EJ34,0)</f>
        <v>0</v>
      </c>
      <c r="EK37" s="589">
        <f t="shared" ref="EK37:EL37" si="437">ROUNDUP(EK31-EK34,0)</f>
        <v>0</v>
      </c>
      <c r="EL37" s="590">
        <f t="shared" si="437"/>
        <v>0</v>
      </c>
      <c r="EM37" s="615">
        <f>ROUNDUP(EM31-EM34,0)</f>
        <v>0</v>
      </c>
      <c r="EN37" s="589">
        <f t="shared" ref="EN37:EO37" si="438">ROUNDUP(EN31-EN34,0)</f>
        <v>0</v>
      </c>
      <c r="EO37" s="590">
        <f t="shared" si="438"/>
        <v>0</v>
      </c>
      <c r="EP37" s="615">
        <f>ROUNDUP(EP31-EP34,0)</f>
        <v>0</v>
      </c>
      <c r="EQ37" s="589">
        <f t="shared" ref="EQ37:ER37" si="439">ROUNDUP(EQ31-EQ34,0)</f>
        <v>0</v>
      </c>
      <c r="ER37" s="590">
        <f t="shared" si="439"/>
        <v>0</v>
      </c>
      <c r="ES37" s="615">
        <f>ROUNDUP(ES31-ES34,0)</f>
        <v>0</v>
      </c>
      <c r="ET37" s="589">
        <f t="shared" ref="ET37:EU37" si="440">ROUNDUP(ET31-ET34,0)</f>
        <v>0</v>
      </c>
      <c r="EU37" s="590">
        <f t="shared" si="440"/>
        <v>0</v>
      </c>
      <c r="EV37" s="615">
        <f>ROUNDUP(EV31-EV34,0)</f>
        <v>0</v>
      </c>
      <c r="EW37" s="589">
        <f t="shared" ref="EW37:EX37" si="441">ROUNDUP(EW31-EW34,0)</f>
        <v>0</v>
      </c>
      <c r="EX37" s="590">
        <f t="shared" si="441"/>
        <v>0</v>
      </c>
      <c r="EY37" s="615">
        <f>ROUNDUP(EY31-EY34,0)</f>
        <v>0</v>
      </c>
      <c r="EZ37" s="589">
        <f t="shared" ref="EZ37:FA37" si="442">ROUNDUP(EZ31-EZ34,0)</f>
        <v>0</v>
      </c>
      <c r="FA37" s="590">
        <f t="shared" si="442"/>
        <v>0</v>
      </c>
      <c r="FB37" s="615">
        <f>ROUNDUP(FB31-FB34,0)</f>
        <v>0</v>
      </c>
      <c r="FC37" s="589">
        <f t="shared" ref="FC37:FD37" si="443">ROUNDUP(FC31-FC34,0)</f>
        <v>0</v>
      </c>
      <c r="FD37" s="590">
        <f t="shared" si="443"/>
        <v>0</v>
      </c>
      <c r="FE37" s="615">
        <f>ROUNDUP(FE31-FE34,0)</f>
        <v>0</v>
      </c>
      <c r="FF37" s="589">
        <f t="shared" ref="FF37:FG37" si="444">ROUNDUP(FF31-FF34,0)</f>
        <v>0</v>
      </c>
      <c r="FG37" s="590">
        <f t="shared" si="444"/>
        <v>0</v>
      </c>
      <c r="FH37" s="615">
        <f>ROUNDUP(FH31-FH34,0)</f>
        <v>0</v>
      </c>
      <c r="FI37" s="589">
        <f t="shared" ref="FI37:FJ37" si="445">ROUNDUP(FI31-FI34,0)</f>
        <v>0</v>
      </c>
      <c r="FJ37" s="590">
        <f t="shared" si="445"/>
        <v>0</v>
      </c>
      <c r="FK37" s="615">
        <f>ROUNDUP(FK31-FK34,0)</f>
        <v>0</v>
      </c>
      <c r="FL37" s="589">
        <f t="shared" ref="FL37:FM37" si="446">ROUNDUP(FL31-FL34,0)</f>
        <v>0</v>
      </c>
      <c r="FM37" s="590">
        <f t="shared" si="446"/>
        <v>0</v>
      </c>
      <c r="FN37" s="615">
        <f>ROUNDUP(FN31-FN34,0)</f>
        <v>0</v>
      </c>
      <c r="FO37" s="589">
        <f t="shared" ref="FO37:FP37" si="447">ROUNDUP(FO31-FO34,0)</f>
        <v>0</v>
      </c>
      <c r="FP37" s="590">
        <f t="shared" si="447"/>
        <v>0</v>
      </c>
      <c r="FQ37" s="615">
        <f>ROUNDUP(FQ31-FQ34,0)</f>
        <v>0</v>
      </c>
      <c r="FR37" s="589">
        <f t="shared" ref="FR37:FS37" si="448">ROUNDUP(FR31-FR34,0)</f>
        <v>0</v>
      </c>
      <c r="FS37" s="590">
        <f t="shared" si="448"/>
        <v>0</v>
      </c>
      <c r="FT37" s="615">
        <f>ROUNDUP(FT31-FT34,0)</f>
        <v>0</v>
      </c>
      <c r="FU37" s="589">
        <f t="shared" ref="FU37:FV37" si="449">ROUNDUP(FU31-FU34,0)</f>
        <v>0</v>
      </c>
      <c r="FV37" s="590">
        <f t="shared" si="449"/>
        <v>0</v>
      </c>
      <c r="FW37" s="615">
        <f>ROUNDUP(FW31-FW34,0)</f>
        <v>0</v>
      </c>
      <c r="FX37" s="589">
        <f t="shared" ref="FX37:FY37" si="450">ROUNDUP(FX31-FX34,0)</f>
        <v>0</v>
      </c>
      <c r="FY37" s="590">
        <f t="shared" si="450"/>
        <v>0</v>
      </c>
      <c r="FZ37" s="615">
        <f>ROUNDUP(FZ31-FZ34,0)</f>
        <v>0</v>
      </c>
      <c r="GA37" s="589">
        <f t="shared" ref="GA37:GB37" si="451">ROUNDUP(GA31-GA34,0)</f>
        <v>0</v>
      </c>
      <c r="GB37" s="590">
        <f t="shared" si="451"/>
        <v>0</v>
      </c>
      <c r="GC37" s="615">
        <f>ROUNDUP(GC31-GC34,0)</f>
        <v>0</v>
      </c>
      <c r="GD37" s="589">
        <f t="shared" ref="GD37:GE37" si="452">ROUNDUP(GD31-GD34,0)</f>
        <v>0</v>
      </c>
      <c r="GE37" s="590">
        <f t="shared" si="452"/>
        <v>0</v>
      </c>
      <c r="GF37" s="615">
        <f>ROUNDUP(GF31-GF34,0)</f>
        <v>0</v>
      </c>
      <c r="GG37" s="589">
        <f t="shared" ref="GG37:GH37" si="453">ROUNDUP(GG31-GG34,0)</f>
        <v>0</v>
      </c>
      <c r="GH37" s="590">
        <f t="shared" si="453"/>
        <v>0</v>
      </c>
      <c r="GI37" s="29" t="s">
        <v>125</v>
      </c>
      <c r="GJ37" s="29"/>
    </row>
    <row r="38" spans="1:192" ht="15" customHeight="1">
      <c r="A38" s="526"/>
      <c r="B38" s="42"/>
      <c r="C38" s="42"/>
      <c r="D38" s="64"/>
      <c r="E38" s="608"/>
      <c r="F38" s="609"/>
      <c r="G38" s="325"/>
      <c r="H38" s="325"/>
      <c r="I38" s="610"/>
      <c r="J38" s="554"/>
      <c r="K38" s="611"/>
      <c r="L38" s="36" t="s">
        <v>124</v>
      </c>
      <c r="M38" s="36"/>
      <c r="N38" s="398">
        <f>N39/N26</f>
        <v>1.0000000000000009</v>
      </c>
      <c r="O38" s="399">
        <f t="shared" ref="O38:P38" si="454">O39/O26</f>
        <v>0</v>
      </c>
      <c r="P38" s="400">
        <f t="shared" si="454"/>
        <v>0</v>
      </c>
      <c r="Q38" s="398">
        <f>Q39/Q26</f>
        <v>0</v>
      </c>
      <c r="R38" s="399">
        <f t="shared" ref="R38:S38" si="455">R39/R26</f>
        <v>0</v>
      </c>
      <c r="S38" s="400">
        <f t="shared" si="455"/>
        <v>0</v>
      </c>
      <c r="T38" s="398">
        <f>T39/T26</f>
        <v>0</v>
      </c>
      <c r="U38" s="399">
        <f t="shared" ref="U38:V38" si="456">U39/U26</f>
        <v>0</v>
      </c>
      <c r="V38" s="400">
        <f t="shared" si="456"/>
        <v>0</v>
      </c>
      <c r="W38" s="616">
        <f>W39/W26</f>
        <v>0</v>
      </c>
      <c r="X38" s="617">
        <f t="shared" ref="X38:Y38" si="457">X39/X26</f>
        <v>0</v>
      </c>
      <c r="Y38" s="618">
        <f t="shared" si="457"/>
        <v>0</v>
      </c>
      <c r="Z38" s="616">
        <f>Z39/Z26</f>
        <v>0</v>
      </c>
      <c r="AA38" s="617">
        <f t="shared" ref="AA38:AB38" si="458">AA39/AA26</f>
        <v>0</v>
      </c>
      <c r="AB38" s="618">
        <f t="shared" si="458"/>
        <v>0</v>
      </c>
      <c r="AC38" s="616">
        <f>AC39/AC26</f>
        <v>0</v>
      </c>
      <c r="AD38" s="617">
        <f t="shared" ref="AD38:AE38" si="459">AD39/AD26</f>
        <v>0</v>
      </c>
      <c r="AE38" s="618">
        <f t="shared" si="459"/>
        <v>0</v>
      </c>
      <c r="AF38" s="616">
        <f>AF39/AF26</f>
        <v>0</v>
      </c>
      <c r="AG38" s="617">
        <f t="shared" ref="AG38:AH38" si="460">AG39/AG26</f>
        <v>0</v>
      </c>
      <c r="AH38" s="618">
        <f t="shared" si="460"/>
        <v>0</v>
      </c>
      <c r="AI38" s="616">
        <f>AI39/AI26</f>
        <v>0</v>
      </c>
      <c r="AJ38" s="617">
        <f t="shared" ref="AJ38:AK38" si="461">AJ39/AJ26</f>
        <v>0</v>
      </c>
      <c r="AK38" s="618">
        <f t="shared" si="461"/>
        <v>0</v>
      </c>
      <c r="AL38" s="616">
        <f>AL39/AL26</f>
        <v>0</v>
      </c>
      <c r="AM38" s="617">
        <f t="shared" ref="AM38:AN38" si="462">AM39/AM26</f>
        <v>0</v>
      </c>
      <c r="AN38" s="618">
        <f t="shared" si="462"/>
        <v>0</v>
      </c>
      <c r="AO38" s="616">
        <f>AO39/AO26</f>
        <v>0</v>
      </c>
      <c r="AP38" s="617">
        <f t="shared" ref="AP38:AQ38" si="463">AP39/AP26</f>
        <v>0</v>
      </c>
      <c r="AQ38" s="618">
        <f t="shared" si="463"/>
        <v>0</v>
      </c>
      <c r="AR38" s="616">
        <f>AR39/AR26</f>
        <v>0</v>
      </c>
      <c r="AS38" s="617">
        <f t="shared" ref="AS38:AT38" si="464">AS39/AS26</f>
        <v>0</v>
      </c>
      <c r="AT38" s="618">
        <f t="shared" si="464"/>
        <v>0</v>
      </c>
      <c r="AU38" s="616">
        <f>AU39/AU26</f>
        <v>0</v>
      </c>
      <c r="AV38" s="617">
        <f t="shared" ref="AV38:AW38" si="465">AV39/AV26</f>
        <v>0</v>
      </c>
      <c r="AW38" s="618">
        <f t="shared" si="465"/>
        <v>0</v>
      </c>
      <c r="AX38" s="616">
        <f>AX39/AX26</f>
        <v>0</v>
      </c>
      <c r="AY38" s="617">
        <f t="shared" ref="AY38:AZ38" si="466">AY39/AY26</f>
        <v>0</v>
      </c>
      <c r="AZ38" s="618">
        <f t="shared" si="466"/>
        <v>0</v>
      </c>
      <c r="BA38" s="616">
        <f>BA39/BA26</f>
        <v>0</v>
      </c>
      <c r="BB38" s="617">
        <f t="shared" ref="BB38:BC38" si="467">BB39/BB26</f>
        <v>0</v>
      </c>
      <c r="BC38" s="618">
        <f t="shared" si="467"/>
        <v>0</v>
      </c>
      <c r="BD38" s="616">
        <f>BD39/BD26</f>
        <v>0</v>
      </c>
      <c r="BE38" s="617">
        <f t="shared" ref="BE38:BF38" si="468">BE39/BE26</f>
        <v>0</v>
      </c>
      <c r="BF38" s="618">
        <f t="shared" si="468"/>
        <v>0</v>
      </c>
      <c r="BG38" s="616">
        <f>BG39/BG26</f>
        <v>0</v>
      </c>
      <c r="BH38" s="617">
        <f t="shared" ref="BH38:BI38" si="469">BH39/BH26</f>
        <v>0</v>
      </c>
      <c r="BI38" s="618">
        <f t="shared" si="469"/>
        <v>0</v>
      </c>
      <c r="BJ38" s="616">
        <f>BJ39/BJ26</f>
        <v>0</v>
      </c>
      <c r="BK38" s="617">
        <f t="shared" ref="BK38:BL38" si="470">BK39/BK26</f>
        <v>0</v>
      </c>
      <c r="BL38" s="618">
        <f t="shared" si="470"/>
        <v>0</v>
      </c>
      <c r="BM38" s="616">
        <f>BM39/BM26</f>
        <v>0</v>
      </c>
      <c r="BN38" s="617">
        <f t="shared" ref="BN38:BO38" si="471">BN39/BN26</f>
        <v>0</v>
      </c>
      <c r="BO38" s="618">
        <f t="shared" si="471"/>
        <v>0</v>
      </c>
      <c r="BP38" s="616">
        <f>BP39/BP26</f>
        <v>0</v>
      </c>
      <c r="BQ38" s="617">
        <f t="shared" ref="BQ38:BR38" si="472">BQ39/BQ26</f>
        <v>0</v>
      </c>
      <c r="BR38" s="618">
        <f t="shared" si="472"/>
        <v>0</v>
      </c>
      <c r="BS38" s="616">
        <f>BS39/BS26</f>
        <v>0</v>
      </c>
      <c r="BT38" s="617">
        <f t="shared" ref="BT38:BU38" si="473">BT39/BT26</f>
        <v>0</v>
      </c>
      <c r="BU38" s="618">
        <f t="shared" si="473"/>
        <v>0</v>
      </c>
      <c r="BV38" s="616">
        <f>BV39/BV26</f>
        <v>0</v>
      </c>
      <c r="BW38" s="617">
        <f t="shared" ref="BW38:BX38" si="474">BW39/BW26</f>
        <v>0</v>
      </c>
      <c r="BX38" s="618">
        <f t="shared" si="474"/>
        <v>0</v>
      </c>
      <c r="BY38" s="616">
        <f>BY39/BY26</f>
        <v>0</v>
      </c>
      <c r="BZ38" s="617">
        <f t="shared" ref="BZ38:CA38" si="475">BZ39/BZ26</f>
        <v>0</v>
      </c>
      <c r="CA38" s="618">
        <f t="shared" si="475"/>
        <v>0</v>
      </c>
      <c r="CB38" s="616">
        <f>CB39/CB26</f>
        <v>0</v>
      </c>
      <c r="CC38" s="617">
        <f t="shared" ref="CC38:CD38" si="476">CC39/CC26</f>
        <v>0</v>
      </c>
      <c r="CD38" s="618">
        <f t="shared" si="476"/>
        <v>0</v>
      </c>
      <c r="CE38" s="616">
        <f>CE39/CE26</f>
        <v>0</v>
      </c>
      <c r="CF38" s="617">
        <f t="shared" ref="CF38:CG38" si="477">CF39/CF26</f>
        <v>0</v>
      </c>
      <c r="CG38" s="618">
        <f t="shared" si="477"/>
        <v>0</v>
      </c>
      <c r="CH38" s="616">
        <f>CH39/CH26</f>
        <v>0</v>
      </c>
      <c r="CI38" s="617">
        <f t="shared" ref="CI38:CJ38" si="478">CI39/CI26</f>
        <v>0</v>
      </c>
      <c r="CJ38" s="618">
        <f t="shared" si="478"/>
        <v>0</v>
      </c>
      <c r="CK38" s="616">
        <f>CK39/CK26</f>
        <v>0</v>
      </c>
      <c r="CL38" s="617">
        <f t="shared" ref="CL38:CM38" si="479">CL39/CL26</f>
        <v>0</v>
      </c>
      <c r="CM38" s="618">
        <f t="shared" si="479"/>
        <v>0</v>
      </c>
      <c r="CN38" s="616">
        <f>CN39/CN26</f>
        <v>0</v>
      </c>
      <c r="CO38" s="617">
        <f t="shared" ref="CO38:CP38" si="480">CO39/CO26</f>
        <v>0</v>
      </c>
      <c r="CP38" s="618">
        <f t="shared" si="480"/>
        <v>0</v>
      </c>
      <c r="CQ38" s="616">
        <f>CQ39/CQ26</f>
        <v>0</v>
      </c>
      <c r="CR38" s="617">
        <f t="shared" ref="CR38:CS38" si="481">CR39/CR26</f>
        <v>0</v>
      </c>
      <c r="CS38" s="618">
        <f t="shared" si="481"/>
        <v>0</v>
      </c>
      <c r="CT38" s="616">
        <f>CT39/CT26</f>
        <v>0</v>
      </c>
      <c r="CU38" s="617">
        <f t="shared" ref="CU38:CV38" si="482">CU39/CU26</f>
        <v>0</v>
      </c>
      <c r="CV38" s="618">
        <f t="shared" si="482"/>
        <v>0</v>
      </c>
      <c r="CW38" s="616">
        <f>CW39/CW26</f>
        <v>0</v>
      </c>
      <c r="CX38" s="617">
        <f t="shared" ref="CX38:CY38" si="483">CX39/CX26</f>
        <v>0</v>
      </c>
      <c r="CY38" s="618">
        <f t="shared" si="483"/>
        <v>0</v>
      </c>
      <c r="CZ38" s="616">
        <f>CZ39/CZ26</f>
        <v>0</v>
      </c>
      <c r="DA38" s="617">
        <f t="shared" ref="DA38:DB38" si="484">DA39/DA26</f>
        <v>0</v>
      </c>
      <c r="DB38" s="618">
        <f t="shared" si="484"/>
        <v>0</v>
      </c>
      <c r="DC38" s="616">
        <f>DC39/DC26</f>
        <v>0</v>
      </c>
      <c r="DD38" s="617">
        <f t="shared" ref="DD38:DE38" si="485">DD39/DD26</f>
        <v>0</v>
      </c>
      <c r="DE38" s="618">
        <f t="shared" si="485"/>
        <v>0</v>
      </c>
      <c r="DF38" s="616">
        <f>DF39/DF26</f>
        <v>0</v>
      </c>
      <c r="DG38" s="617">
        <f t="shared" ref="DG38:DH38" si="486">DG39/DG26</f>
        <v>0</v>
      </c>
      <c r="DH38" s="618">
        <f t="shared" si="486"/>
        <v>0</v>
      </c>
      <c r="DI38" s="616">
        <f>DI39/DI26</f>
        <v>0</v>
      </c>
      <c r="DJ38" s="617">
        <f t="shared" ref="DJ38:DK38" si="487">DJ39/DJ26</f>
        <v>0</v>
      </c>
      <c r="DK38" s="618">
        <f t="shared" si="487"/>
        <v>0</v>
      </c>
      <c r="DL38" s="616">
        <f>DL39/DL26</f>
        <v>0</v>
      </c>
      <c r="DM38" s="617">
        <f t="shared" ref="DM38:DN38" si="488">DM39/DM26</f>
        <v>0</v>
      </c>
      <c r="DN38" s="618">
        <f t="shared" si="488"/>
        <v>0</v>
      </c>
      <c r="DO38" s="616">
        <f>DO39/DO26</f>
        <v>0</v>
      </c>
      <c r="DP38" s="617">
        <f t="shared" ref="DP38:DQ38" si="489">DP39/DP26</f>
        <v>0</v>
      </c>
      <c r="DQ38" s="618">
        <f t="shared" si="489"/>
        <v>0</v>
      </c>
      <c r="DR38" s="616">
        <f>DR39/DR26</f>
        <v>0</v>
      </c>
      <c r="DS38" s="617">
        <f t="shared" ref="DS38:DT38" si="490">DS39/DS26</f>
        <v>0</v>
      </c>
      <c r="DT38" s="618">
        <f t="shared" si="490"/>
        <v>0</v>
      </c>
      <c r="DU38" s="616">
        <f>DU39/DU26</f>
        <v>0</v>
      </c>
      <c r="DV38" s="617">
        <f t="shared" ref="DV38:DW38" si="491">DV39/DV26</f>
        <v>0</v>
      </c>
      <c r="DW38" s="618">
        <f t="shared" si="491"/>
        <v>0</v>
      </c>
      <c r="DX38" s="616">
        <f>DX39/DX26</f>
        <v>0</v>
      </c>
      <c r="DY38" s="617">
        <f t="shared" ref="DY38:DZ38" si="492">DY39/DY26</f>
        <v>0</v>
      </c>
      <c r="DZ38" s="618">
        <f t="shared" si="492"/>
        <v>0</v>
      </c>
      <c r="EA38" s="616">
        <f>EA39/EA26</f>
        <v>0</v>
      </c>
      <c r="EB38" s="617">
        <f t="shared" ref="EB38:EC38" si="493">EB39/EB26</f>
        <v>0</v>
      </c>
      <c r="EC38" s="618">
        <f t="shared" si="493"/>
        <v>0</v>
      </c>
      <c r="ED38" s="616">
        <f>ED39/ED26</f>
        <v>0</v>
      </c>
      <c r="EE38" s="617">
        <f t="shared" ref="EE38:EF38" si="494">EE39/EE26</f>
        <v>0</v>
      </c>
      <c r="EF38" s="618">
        <f t="shared" si="494"/>
        <v>0</v>
      </c>
      <c r="EG38" s="616">
        <f>EG39/EG26</f>
        <v>0</v>
      </c>
      <c r="EH38" s="617">
        <f t="shared" ref="EH38:EI38" si="495">EH39/EH26</f>
        <v>0</v>
      </c>
      <c r="EI38" s="618">
        <f t="shared" si="495"/>
        <v>0</v>
      </c>
      <c r="EJ38" s="616">
        <f>EJ39/EJ26</f>
        <v>0</v>
      </c>
      <c r="EK38" s="617">
        <f t="shared" ref="EK38:EL38" si="496">EK39/EK26</f>
        <v>0</v>
      </c>
      <c r="EL38" s="618">
        <f t="shared" si="496"/>
        <v>0</v>
      </c>
      <c r="EM38" s="616">
        <f>EM39/EM26</f>
        <v>0</v>
      </c>
      <c r="EN38" s="617">
        <f t="shared" ref="EN38:EO38" si="497">EN39/EN26</f>
        <v>0</v>
      </c>
      <c r="EO38" s="618">
        <f t="shared" si="497"/>
        <v>0</v>
      </c>
      <c r="EP38" s="616">
        <f>EP39/EP26</f>
        <v>0</v>
      </c>
      <c r="EQ38" s="617">
        <f t="shared" ref="EQ38:ER38" si="498">EQ39/EQ26</f>
        <v>0</v>
      </c>
      <c r="ER38" s="618">
        <f t="shared" si="498"/>
        <v>0</v>
      </c>
      <c r="ES38" s="616">
        <f>ES39/ES26</f>
        <v>0</v>
      </c>
      <c r="ET38" s="617">
        <f t="shared" ref="ET38:EU38" si="499">ET39/ET26</f>
        <v>0</v>
      </c>
      <c r="EU38" s="618">
        <f t="shared" si="499"/>
        <v>0</v>
      </c>
      <c r="EV38" s="616">
        <f>EV39/EV26</f>
        <v>0</v>
      </c>
      <c r="EW38" s="617">
        <f t="shared" ref="EW38:EX38" si="500">EW39/EW26</f>
        <v>0</v>
      </c>
      <c r="EX38" s="618">
        <f t="shared" si="500"/>
        <v>0</v>
      </c>
      <c r="EY38" s="616">
        <f>EY39/EY26</f>
        <v>0</v>
      </c>
      <c r="EZ38" s="617">
        <f t="shared" ref="EZ38:FA38" si="501">EZ39/EZ26</f>
        <v>0</v>
      </c>
      <c r="FA38" s="618">
        <f t="shared" si="501"/>
        <v>0</v>
      </c>
      <c r="FB38" s="616">
        <f>FB39/FB26</f>
        <v>0</v>
      </c>
      <c r="FC38" s="617">
        <f t="shared" ref="FC38:FD38" si="502">FC39/FC26</f>
        <v>0</v>
      </c>
      <c r="FD38" s="618">
        <f t="shared" si="502"/>
        <v>0</v>
      </c>
      <c r="FE38" s="616">
        <f>FE39/FE26</f>
        <v>0</v>
      </c>
      <c r="FF38" s="617">
        <f t="shared" ref="FF38:FG38" si="503">FF39/FF26</f>
        <v>0</v>
      </c>
      <c r="FG38" s="618">
        <f t="shared" si="503"/>
        <v>0</v>
      </c>
      <c r="FH38" s="616">
        <f>FH39/FH26</f>
        <v>0</v>
      </c>
      <c r="FI38" s="617">
        <f t="shared" ref="FI38:FJ38" si="504">FI39/FI26</f>
        <v>0</v>
      </c>
      <c r="FJ38" s="618">
        <f t="shared" si="504"/>
        <v>0</v>
      </c>
      <c r="FK38" s="616">
        <f>FK39/FK26</f>
        <v>0</v>
      </c>
      <c r="FL38" s="617">
        <f t="shared" ref="FL38:FM38" si="505">FL39/FL26</f>
        <v>0</v>
      </c>
      <c r="FM38" s="618">
        <f t="shared" si="505"/>
        <v>0</v>
      </c>
      <c r="FN38" s="616">
        <f>FN39/FN26</f>
        <v>0</v>
      </c>
      <c r="FO38" s="617">
        <f t="shared" ref="FO38:FP38" si="506">FO39/FO26</f>
        <v>0</v>
      </c>
      <c r="FP38" s="618">
        <f t="shared" si="506"/>
        <v>0</v>
      </c>
      <c r="FQ38" s="616">
        <f>FQ39/FQ26</f>
        <v>0</v>
      </c>
      <c r="FR38" s="617">
        <f t="shared" ref="FR38:FS38" si="507">FR39/FR26</f>
        <v>0</v>
      </c>
      <c r="FS38" s="618">
        <f t="shared" si="507"/>
        <v>0</v>
      </c>
      <c r="FT38" s="616">
        <f>FT39/FT26</f>
        <v>0</v>
      </c>
      <c r="FU38" s="617">
        <f t="shared" ref="FU38:FV38" si="508">FU39/FU26</f>
        <v>0</v>
      </c>
      <c r="FV38" s="618">
        <f t="shared" si="508"/>
        <v>0</v>
      </c>
      <c r="FW38" s="616">
        <f>FW39/FW26</f>
        <v>0</v>
      </c>
      <c r="FX38" s="617">
        <f t="shared" ref="FX38:FY38" si="509">FX39/FX26</f>
        <v>0</v>
      </c>
      <c r="FY38" s="618">
        <f t="shared" si="509"/>
        <v>0</v>
      </c>
      <c r="FZ38" s="616">
        <f>FZ39/FZ26</f>
        <v>0</v>
      </c>
      <c r="GA38" s="617">
        <f t="shared" ref="GA38:GB38" si="510">GA39/GA26</f>
        <v>0</v>
      </c>
      <c r="GB38" s="618">
        <f t="shared" si="510"/>
        <v>0</v>
      </c>
      <c r="GC38" s="616">
        <f>GC39/GC26</f>
        <v>0</v>
      </c>
      <c r="GD38" s="617">
        <f t="shared" ref="GD38:GE38" si="511">GD39/GD26</f>
        <v>0</v>
      </c>
      <c r="GE38" s="618">
        <f t="shared" si="511"/>
        <v>0</v>
      </c>
      <c r="GF38" s="616">
        <f>GF39/GF26</f>
        <v>0</v>
      </c>
      <c r="GG38" s="617">
        <f t="shared" ref="GG38:GH38" si="512">GG39/GG26</f>
        <v>0</v>
      </c>
      <c r="GH38" s="618">
        <f t="shared" si="512"/>
        <v>0</v>
      </c>
      <c r="GI38" s="27" t="s">
        <v>124</v>
      </c>
      <c r="GJ38" s="27"/>
    </row>
    <row r="39" spans="1:192" ht="15" customHeight="1">
      <c r="A39" s="526"/>
      <c r="B39" s="42"/>
      <c r="C39" s="42"/>
      <c r="D39" s="64"/>
      <c r="E39" s="608"/>
      <c r="F39" s="609"/>
      <c r="G39" s="325"/>
      <c r="H39" s="325"/>
      <c r="I39" s="610"/>
      <c r="J39" s="554"/>
      <c r="K39" s="611"/>
      <c r="L39" s="36" t="s">
        <v>119</v>
      </c>
      <c r="M39" s="36"/>
      <c r="N39" s="401">
        <f>N30-N32</f>
        <v>0.10000000000000009</v>
      </c>
      <c r="O39" s="402">
        <f t="shared" ref="O39:P39" si="513">O30-O32</f>
        <v>0</v>
      </c>
      <c r="P39" s="403">
        <f t="shared" si="513"/>
        <v>0</v>
      </c>
      <c r="Q39" s="401">
        <f>Q30-Q32</f>
        <v>0</v>
      </c>
      <c r="R39" s="402">
        <f t="shared" ref="R39:S39" si="514">R30-R32</f>
        <v>0</v>
      </c>
      <c r="S39" s="403">
        <f t="shared" si="514"/>
        <v>0</v>
      </c>
      <c r="T39" s="401">
        <f>T30-T32</f>
        <v>0</v>
      </c>
      <c r="U39" s="402">
        <f t="shared" ref="U39:V39" si="515">U30-U32</f>
        <v>0</v>
      </c>
      <c r="V39" s="403">
        <f t="shared" si="515"/>
        <v>0</v>
      </c>
      <c r="W39" s="619">
        <f>W30-W32</f>
        <v>0</v>
      </c>
      <c r="X39" s="620">
        <f t="shared" ref="X39:Y39" si="516">X30-X32</f>
        <v>0</v>
      </c>
      <c r="Y39" s="621">
        <f t="shared" si="516"/>
        <v>0</v>
      </c>
      <c r="Z39" s="619">
        <f>Z30-Z32</f>
        <v>0</v>
      </c>
      <c r="AA39" s="620">
        <f t="shared" ref="AA39:AB39" si="517">AA30-AA32</f>
        <v>0</v>
      </c>
      <c r="AB39" s="621">
        <f t="shared" si="517"/>
        <v>0</v>
      </c>
      <c r="AC39" s="619">
        <f>AC30-AC32</f>
        <v>0</v>
      </c>
      <c r="AD39" s="620">
        <f t="shared" ref="AD39:AE39" si="518">AD30-AD32</f>
        <v>0</v>
      </c>
      <c r="AE39" s="621">
        <f t="shared" si="518"/>
        <v>0</v>
      </c>
      <c r="AF39" s="619">
        <f>AF30-AF32</f>
        <v>0</v>
      </c>
      <c r="AG39" s="620">
        <f t="shared" ref="AG39:AH39" si="519">AG30-AG32</f>
        <v>0</v>
      </c>
      <c r="AH39" s="621">
        <f t="shared" si="519"/>
        <v>0</v>
      </c>
      <c r="AI39" s="619">
        <f>AI30-AI32</f>
        <v>0</v>
      </c>
      <c r="AJ39" s="620">
        <f t="shared" ref="AJ39:AK39" si="520">AJ30-AJ32</f>
        <v>0</v>
      </c>
      <c r="AK39" s="621">
        <f t="shared" si="520"/>
        <v>0</v>
      </c>
      <c r="AL39" s="619">
        <f>AL30-AL32</f>
        <v>0</v>
      </c>
      <c r="AM39" s="620">
        <f t="shared" ref="AM39:AN39" si="521">AM30-AM32</f>
        <v>0</v>
      </c>
      <c r="AN39" s="621">
        <f t="shared" si="521"/>
        <v>0</v>
      </c>
      <c r="AO39" s="619">
        <f>AO30-AO32</f>
        <v>0</v>
      </c>
      <c r="AP39" s="620">
        <f t="shared" ref="AP39:AQ39" si="522">AP30-AP32</f>
        <v>0</v>
      </c>
      <c r="AQ39" s="621">
        <f t="shared" si="522"/>
        <v>0</v>
      </c>
      <c r="AR39" s="619">
        <f>AR30-AR32</f>
        <v>0</v>
      </c>
      <c r="AS39" s="620">
        <f t="shared" ref="AS39:AT39" si="523">AS30-AS32</f>
        <v>0</v>
      </c>
      <c r="AT39" s="621">
        <f t="shared" si="523"/>
        <v>0</v>
      </c>
      <c r="AU39" s="619">
        <f>AU30-AU32</f>
        <v>0</v>
      </c>
      <c r="AV39" s="620">
        <f t="shared" ref="AV39:AW39" si="524">AV30-AV32</f>
        <v>0</v>
      </c>
      <c r="AW39" s="621">
        <f t="shared" si="524"/>
        <v>0</v>
      </c>
      <c r="AX39" s="619">
        <f>AX30-AX32</f>
        <v>0</v>
      </c>
      <c r="AY39" s="620">
        <f t="shared" ref="AY39:AZ39" si="525">AY30-AY32</f>
        <v>0</v>
      </c>
      <c r="AZ39" s="621">
        <f t="shared" si="525"/>
        <v>0</v>
      </c>
      <c r="BA39" s="619">
        <f>BA30-BA32</f>
        <v>0</v>
      </c>
      <c r="BB39" s="620">
        <f t="shared" ref="BB39:BC39" si="526">BB30-BB32</f>
        <v>0</v>
      </c>
      <c r="BC39" s="621">
        <f t="shared" si="526"/>
        <v>0</v>
      </c>
      <c r="BD39" s="619">
        <f>BD30-BD32</f>
        <v>0</v>
      </c>
      <c r="BE39" s="620">
        <f t="shared" ref="BE39:BF39" si="527">BE30-BE32</f>
        <v>0</v>
      </c>
      <c r="BF39" s="621">
        <f t="shared" si="527"/>
        <v>0</v>
      </c>
      <c r="BG39" s="619">
        <f>BG30-BG32</f>
        <v>0</v>
      </c>
      <c r="BH39" s="620">
        <f t="shared" ref="BH39:BI39" si="528">BH30-BH32</f>
        <v>0</v>
      </c>
      <c r="BI39" s="621">
        <f t="shared" si="528"/>
        <v>0</v>
      </c>
      <c r="BJ39" s="619">
        <f>BJ30-BJ32</f>
        <v>0</v>
      </c>
      <c r="BK39" s="620">
        <f t="shared" ref="BK39:BL39" si="529">BK30-BK32</f>
        <v>0</v>
      </c>
      <c r="BL39" s="621">
        <f t="shared" si="529"/>
        <v>0</v>
      </c>
      <c r="BM39" s="619">
        <f>BM30-BM32</f>
        <v>0</v>
      </c>
      <c r="BN39" s="620">
        <f t="shared" ref="BN39:BO39" si="530">BN30-BN32</f>
        <v>0</v>
      </c>
      <c r="BO39" s="621">
        <f t="shared" si="530"/>
        <v>0</v>
      </c>
      <c r="BP39" s="619">
        <f>BP30-BP32</f>
        <v>0</v>
      </c>
      <c r="BQ39" s="620">
        <f t="shared" ref="BQ39:BR39" si="531">BQ30-BQ32</f>
        <v>0</v>
      </c>
      <c r="BR39" s="621">
        <f t="shared" si="531"/>
        <v>0</v>
      </c>
      <c r="BS39" s="619">
        <f>BS30-BS32</f>
        <v>0</v>
      </c>
      <c r="BT39" s="620">
        <f t="shared" ref="BT39:BU39" si="532">BT30-BT32</f>
        <v>0</v>
      </c>
      <c r="BU39" s="621">
        <f t="shared" si="532"/>
        <v>0</v>
      </c>
      <c r="BV39" s="619">
        <f>BV30-BV32</f>
        <v>0</v>
      </c>
      <c r="BW39" s="620">
        <f t="shared" ref="BW39:BX39" si="533">BW30-BW32</f>
        <v>0</v>
      </c>
      <c r="BX39" s="621">
        <f t="shared" si="533"/>
        <v>0</v>
      </c>
      <c r="BY39" s="619">
        <f>BY30-BY32</f>
        <v>0</v>
      </c>
      <c r="BZ39" s="620">
        <f t="shared" ref="BZ39:CA39" si="534">BZ30-BZ32</f>
        <v>0</v>
      </c>
      <c r="CA39" s="621">
        <f t="shared" si="534"/>
        <v>0</v>
      </c>
      <c r="CB39" s="619">
        <f>CB30-CB32</f>
        <v>0</v>
      </c>
      <c r="CC39" s="620">
        <f t="shared" ref="CC39:CD39" si="535">CC30-CC32</f>
        <v>0</v>
      </c>
      <c r="CD39" s="621">
        <f t="shared" si="535"/>
        <v>0</v>
      </c>
      <c r="CE39" s="619">
        <f>CE30-CE32</f>
        <v>0</v>
      </c>
      <c r="CF39" s="620">
        <f t="shared" ref="CF39:CG39" si="536">CF30-CF32</f>
        <v>0</v>
      </c>
      <c r="CG39" s="621">
        <f t="shared" si="536"/>
        <v>0</v>
      </c>
      <c r="CH39" s="619">
        <f>CH30-CH32</f>
        <v>0</v>
      </c>
      <c r="CI39" s="620">
        <f t="shared" ref="CI39:CJ39" si="537">CI30-CI32</f>
        <v>0</v>
      </c>
      <c r="CJ39" s="621">
        <f t="shared" si="537"/>
        <v>0</v>
      </c>
      <c r="CK39" s="619">
        <f>CK30-CK32</f>
        <v>0</v>
      </c>
      <c r="CL39" s="620">
        <f t="shared" ref="CL39:CM39" si="538">CL30-CL32</f>
        <v>0</v>
      </c>
      <c r="CM39" s="621">
        <f t="shared" si="538"/>
        <v>0</v>
      </c>
      <c r="CN39" s="619">
        <f>CN30-CN32</f>
        <v>0</v>
      </c>
      <c r="CO39" s="620">
        <f t="shared" ref="CO39:CP39" si="539">CO30-CO32</f>
        <v>0</v>
      </c>
      <c r="CP39" s="621">
        <f t="shared" si="539"/>
        <v>0</v>
      </c>
      <c r="CQ39" s="619">
        <f>CQ30-CQ32</f>
        <v>0</v>
      </c>
      <c r="CR39" s="620">
        <f t="shared" ref="CR39:CS39" si="540">CR30-CR32</f>
        <v>0</v>
      </c>
      <c r="CS39" s="621">
        <f t="shared" si="540"/>
        <v>0</v>
      </c>
      <c r="CT39" s="619">
        <f>CT30-CT32</f>
        <v>0</v>
      </c>
      <c r="CU39" s="620">
        <f t="shared" ref="CU39:CV39" si="541">CU30-CU32</f>
        <v>0</v>
      </c>
      <c r="CV39" s="621">
        <f t="shared" si="541"/>
        <v>0</v>
      </c>
      <c r="CW39" s="619">
        <f>CW30-CW32</f>
        <v>0</v>
      </c>
      <c r="CX39" s="620">
        <f t="shared" ref="CX39:CY39" si="542">CX30-CX32</f>
        <v>0</v>
      </c>
      <c r="CY39" s="621">
        <f t="shared" si="542"/>
        <v>0</v>
      </c>
      <c r="CZ39" s="619">
        <f>CZ30-CZ32</f>
        <v>0</v>
      </c>
      <c r="DA39" s="620">
        <f t="shared" ref="DA39:DB39" si="543">DA30-DA32</f>
        <v>0</v>
      </c>
      <c r="DB39" s="621">
        <f t="shared" si="543"/>
        <v>0</v>
      </c>
      <c r="DC39" s="619">
        <f>DC30-DC32</f>
        <v>0</v>
      </c>
      <c r="DD39" s="620">
        <f t="shared" ref="DD39:DE39" si="544">DD30-DD32</f>
        <v>0</v>
      </c>
      <c r="DE39" s="621">
        <f t="shared" si="544"/>
        <v>0</v>
      </c>
      <c r="DF39" s="619">
        <f>DF30-DF32</f>
        <v>0</v>
      </c>
      <c r="DG39" s="620">
        <f t="shared" ref="DG39:DH39" si="545">DG30-DG32</f>
        <v>0</v>
      </c>
      <c r="DH39" s="621">
        <f t="shared" si="545"/>
        <v>0</v>
      </c>
      <c r="DI39" s="619">
        <f>DI30-DI32</f>
        <v>0</v>
      </c>
      <c r="DJ39" s="620">
        <f t="shared" ref="DJ39:DK39" si="546">DJ30-DJ32</f>
        <v>0</v>
      </c>
      <c r="DK39" s="621">
        <f t="shared" si="546"/>
        <v>0</v>
      </c>
      <c r="DL39" s="619">
        <f>DL30-DL32</f>
        <v>0</v>
      </c>
      <c r="DM39" s="620">
        <f t="shared" ref="DM39:DN39" si="547">DM30-DM32</f>
        <v>0</v>
      </c>
      <c r="DN39" s="621">
        <f t="shared" si="547"/>
        <v>0</v>
      </c>
      <c r="DO39" s="619">
        <f>DO30-DO32</f>
        <v>0</v>
      </c>
      <c r="DP39" s="620">
        <f t="shared" ref="DP39:DQ39" si="548">DP30-DP32</f>
        <v>0</v>
      </c>
      <c r="DQ39" s="621">
        <f t="shared" si="548"/>
        <v>0</v>
      </c>
      <c r="DR39" s="619">
        <f>DR30-DR32</f>
        <v>0</v>
      </c>
      <c r="DS39" s="620">
        <f t="shared" ref="DS39:DT39" si="549">DS30-DS32</f>
        <v>0</v>
      </c>
      <c r="DT39" s="621">
        <f t="shared" si="549"/>
        <v>0</v>
      </c>
      <c r="DU39" s="619">
        <f>DU30-DU32</f>
        <v>0</v>
      </c>
      <c r="DV39" s="620">
        <f t="shared" ref="DV39:DW39" si="550">DV30-DV32</f>
        <v>0</v>
      </c>
      <c r="DW39" s="621">
        <f t="shared" si="550"/>
        <v>0</v>
      </c>
      <c r="DX39" s="619">
        <f>DX30-DX32</f>
        <v>0</v>
      </c>
      <c r="DY39" s="620">
        <f t="shared" ref="DY39:DZ39" si="551">DY30-DY32</f>
        <v>0</v>
      </c>
      <c r="DZ39" s="621">
        <f t="shared" si="551"/>
        <v>0</v>
      </c>
      <c r="EA39" s="619">
        <f>EA30-EA32</f>
        <v>0</v>
      </c>
      <c r="EB39" s="620">
        <f t="shared" ref="EB39:EC39" si="552">EB30-EB32</f>
        <v>0</v>
      </c>
      <c r="EC39" s="621">
        <f t="shared" si="552"/>
        <v>0</v>
      </c>
      <c r="ED39" s="619">
        <f>ED30-ED32</f>
        <v>0</v>
      </c>
      <c r="EE39" s="620">
        <f t="shared" ref="EE39:EF39" si="553">EE30-EE32</f>
        <v>0</v>
      </c>
      <c r="EF39" s="621">
        <f t="shared" si="553"/>
        <v>0</v>
      </c>
      <c r="EG39" s="619">
        <f>EG30-EG32</f>
        <v>0</v>
      </c>
      <c r="EH39" s="620">
        <f t="shared" ref="EH39:EI39" si="554">EH30-EH32</f>
        <v>0</v>
      </c>
      <c r="EI39" s="621">
        <f t="shared" si="554"/>
        <v>0</v>
      </c>
      <c r="EJ39" s="619">
        <f>EJ30-EJ32</f>
        <v>0</v>
      </c>
      <c r="EK39" s="620">
        <f t="shared" ref="EK39:EL39" si="555">EK30-EK32</f>
        <v>0</v>
      </c>
      <c r="EL39" s="621">
        <f t="shared" si="555"/>
        <v>0</v>
      </c>
      <c r="EM39" s="619">
        <f>EM30-EM32</f>
        <v>0</v>
      </c>
      <c r="EN39" s="620">
        <f t="shared" ref="EN39:EO39" si="556">EN30-EN32</f>
        <v>0</v>
      </c>
      <c r="EO39" s="621">
        <f t="shared" si="556"/>
        <v>0</v>
      </c>
      <c r="EP39" s="619">
        <f>EP30-EP32</f>
        <v>0</v>
      </c>
      <c r="EQ39" s="620">
        <f t="shared" ref="EQ39:ER39" si="557">EQ30-EQ32</f>
        <v>0</v>
      </c>
      <c r="ER39" s="621">
        <f t="shared" si="557"/>
        <v>0</v>
      </c>
      <c r="ES39" s="619">
        <f>ES30-ES32</f>
        <v>0</v>
      </c>
      <c r="ET39" s="620">
        <f t="shared" ref="ET39:EU39" si="558">ET30-ET32</f>
        <v>0</v>
      </c>
      <c r="EU39" s="621">
        <f t="shared" si="558"/>
        <v>0</v>
      </c>
      <c r="EV39" s="619">
        <f>EV30-EV32</f>
        <v>0</v>
      </c>
      <c r="EW39" s="620">
        <f t="shared" ref="EW39:EX39" si="559">EW30-EW32</f>
        <v>0</v>
      </c>
      <c r="EX39" s="621">
        <f t="shared" si="559"/>
        <v>0</v>
      </c>
      <c r="EY39" s="619">
        <f>EY30-EY32</f>
        <v>0</v>
      </c>
      <c r="EZ39" s="620">
        <f t="shared" ref="EZ39:FA39" si="560">EZ30-EZ32</f>
        <v>0</v>
      </c>
      <c r="FA39" s="621">
        <f t="shared" si="560"/>
        <v>0</v>
      </c>
      <c r="FB39" s="619">
        <f>FB30-FB32</f>
        <v>0</v>
      </c>
      <c r="FC39" s="620">
        <f t="shared" ref="FC39:FD39" si="561">FC30-FC32</f>
        <v>0</v>
      </c>
      <c r="FD39" s="621">
        <f t="shared" si="561"/>
        <v>0</v>
      </c>
      <c r="FE39" s="619">
        <f>FE30-FE32</f>
        <v>0</v>
      </c>
      <c r="FF39" s="620">
        <f t="shared" ref="FF39:FG39" si="562">FF30-FF32</f>
        <v>0</v>
      </c>
      <c r="FG39" s="621">
        <f t="shared" si="562"/>
        <v>0</v>
      </c>
      <c r="FH39" s="619">
        <f>FH30-FH32</f>
        <v>0</v>
      </c>
      <c r="FI39" s="620">
        <f t="shared" ref="FI39:FJ39" si="563">FI30-FI32</f>
        <v>0</v>
      </c>
      <c r="FJ39" s="621">
        <f t="shared" si="563"/>
        <v>0</v>
      </c>
      <c r="FK39" s="619">
        <f>FK30-FK32</f>
        <v>0</v>
      </c>
      <c r="FL39" s="620">
        <f t="shared" ref="FL39:FM39" si="564">FL30-FL32</f>
        <v>0</v>
      </c>
      <c r="FM39" s="621">
        <f t="shared" si="564"/>
        <v>0</v>
      </c>
      <c r="FN39" s="619">
        <f>FN30-FN32</f>
        <v>0</v>
      </c>
      <c r="FO39" s="620">
        <f t="shared" ref="FO39:FP39" si="565">FO30-FO32</f>
        <v>0</v>
      </c>
      <c r="FP39" s="621">
        <f t="shared" si="565"/>
        <v>0</v>
      </c>
      <c r="FQ39" s="619">
        <f>FQ30-FQ32</f>
        <v>0</v>
      </c>
      <c r="FR39" s="620">
        <f t="shared" ref="FR39:FS39" si="566">FR30-FR32</f>
        <v>0</v>
      </c>
      <c r="FS39" s="621">
        <f t="shared" si="566"/>
        <v>0</v>
      </c>
      <c r="FT39" s="619">
        <f>FT30-FT32</f>
        <v>0</v>
      </c>
      <c r="FU39" s="620">
        <f t="shared" ref="FU39:FV39" si="567">FU30-FU32</f>
        <v>0</v>
      </c>
      <c r="FV39" s="621">
        <f t="shared" si="567"/>
        <v>0</v>
      </c>
      <c r="FW39" s="619">
        <f>FW30-FW32</f>
        <v>0</v>
      </c>
      <c r="FX39" s="620">
        <f t="shared" ref="FX39:FY39" si="568">FX30-FX32</f>
        <v>0</v>
      </c>
      <c r="FY39" s="621">
        <f t="shared" si="568"/>
        <v>0</v>
      </c>
      <c r="FZ39" s="619">
        <f>FZ30-FZ32</f>
        <v>0</v>
      </c>
      <c r="GA39" s="620">
        <f t="shared" ref="GA39:GB39" si="569">GA30-GA32</f>
        <v>0</v>
      </c>
      <c r="GB39" s="621">
        <f t="shared" si="569"/>
        <v>0</v>
      </c>
      <c r="GC39" s="619">
        <f>GC30-GC32</f>
        <v>0</v>
      </c>
      <c r="GD39" s="620">
        <f t="shared" ref="GD39:GE39" si="570">GD30-GD32</f>
        <v>0</v>
      </c>
      <c r="GE39" s="621">
        <f t="shared" si="570"/>
        <v>0</v>
      </c>
      <c r="GF39" s="619">
        <f>GF30-GF32</f>
        <v>0</v>
      </c>
      <c r="GG39" s="620">
        <f t="shared" ref="GG39:GH39" si="571">GG30-GG32</f>
        <v>0</v>
      </c>
      <c r="GH39" s="621">
        <f t="shared" si="571"/>
        <v>0</v>
      </c>
      <c r="GI39" s="27" t="s">
        <v>119</v>
      </c>
      <c r="GJ39" s="27"/>
    </row>
    <row r="40" spans="1:192" ht="15" customHeight="1">
      <c r="A40" s="526"/>
      <c r="B40" s="42"/>
      <c r="C40" s="42"/>
      <c r="D40" s="64"/>
      <c r="E40" s="608"/>
      <c r="F40" s="609"/>
      <c r="G40" s="325"/>
      <c r="H40" s="325"/>
      <c r="I40" s="610"/>
      <c r="J40" s="554"/>
      <c r="K40" s="611"/>
      <c r="L40" s="36" t="s">
        <v>38</v>
      </c>
      <c r="M40" s="36"/>
      <c r="N40" s="404" t="s">
        <v>19</v>
      </c>
      <c r="O40" s="405" t="s">
        <v>19</v>
      </c>
      <c r="P40" s="406" t="s">
        <v>19</v>
      </c>
      <c r="Q40" s="404" t="s">
        <v>19</v>
      </c>
      <c r="R40" s="405" t="s">
        <v>19</v>
      </c>
      <c r="S40" s="406" t="s">
        <v>19</v>
      </c>
      <c r="T40" s="404" t="s">
        <v>19</v>
      </c>
      <c r="U40" s="405" t="s">
        <v>19</v>
      </c>
      <c r="V40" s="406" t="s">
        <v>19</v>
      </c>
      <c r="W40" s="622" t="s">
        <v>19</v>
      </c>
      <c r="X40" s="623" t="s">
        <v>19</v>
      </c>
      <c r="Y40" s="624" t="s">
        <v>19</v>
      </c>
      <c r="Z40" s="622" t="s">
        <v>19</v>
      </c>
      <c r="AA40" s="623" t="s">
        <v>19</v>
      </c>
      <c r="AB40" s="624" t="s">
        <v>19</v>
      </c>
      <c r="AC40" s="622" t="s">
        <v>19</v>
      </c>
      <c r="AD40" s="623" t="s">
        <v>19</v>
      </c>
      <c r="AE40" s="624" t="s">
        <v>19</v>
      </c>
      <c r="AF40" s="622" t="s">
        <v>19</v>
      </c>
      <c r="AG40" s="623" t="s">
        <v>19</v>
      </c>
      <c r="AH40" s="624" t="s">
        <v>19</v>
      </c>
      <c r="AI40" s="622" t="s">
        <v>19</v>
      </c>
      <c r="AJ40" s="623" t="s">
        <v>19</v>
      </c>
      <c r="AK40" s="624" t="s">
        <v>19</v>
      </c>
      <c r="AL40" s="622" t="s">
        <v>19</v>
      </c>
      <c r="AM40" s="623" t="s">
        <v>19</v>
      </c>
      <c r="AN40" s="624" t="s">
        <v>19</v>
      </c>
      <c r="AO40" s="622" t="s">
        <v>19</v>
      </c>
      <c r="AP40" s="623" t="s">
        <v>19</v>
      </c>
      <c r="AQ40" s="624" t="s">
        <v>19</v>
      </c>
      <c r="AR40" s="622" t="s">
        <v>19</v>
      </c>
      <c r="AS40" s="623" t="s">
        <v>19</v>
      </c>
      <c r="AT40" s="624" t="s">
        <v>19</v>
      </c>
      <c r="AU40" s="622" t="s">
        <v>19</v>
      </c>
      <c r="AV40" s="623" t="s">
        <v>19</v>
      </c>
      <c r="AW40" s="624" t="s">
        <v>19</v>
      </c>
      <c r="AX40" s="622" t="s">
        <v>19</v>
      </c>
      <c r="AY40" s="623" t="s">
        <v>19</v>
      </c>
      <c r="AZ40" s="624" t="s">
        <v>19</v>
      </c>
      <c r="BA40" s="622" t="s">
        <v>19</v>
      </c>
      <c r="BB40" s="623" t="s">
        <v>19</v>
      </c>
      <c r="BC40" s="624" t="s">
        <v>19</v>
      </c>
      <c r="BD40" s="622" t="s">
        <v>19</v>
      </c>
      <c r="BE40" s="623" t="s">
        <v>19</v>
      </c>
      <c r="BF40" s="624" t="s">
        <v>19</v>
      </c>
      <c r="BG40" s="622" t="s">
        <v>19</v>
      </c>
      <c r="BH40" s="623" t="s">
        <v>19</v>
      </c>
      <c r="BI40" s="624" t="s">
        <v>19</v>
      </c>
      <c r="BJ40" s="622" t="s">
        <v>19</v>
      </c>
      <c r="BK40" s="623" t="s">
        <v>19</v>
      </c>
      <c r="BL40" s="624" t="s">
        <v>19</v>
      </c>
      <c r="BM40" s="622" t="s">
        <v>19</v>
      </c>
      <c r="BN40" s="623" t="s">
        <v>19</v>
      </c>
      <c r="BO40" s="624" t="s">
        <v>19</v>
      </c>
      <c r="BP40" s="622" t="s">
        <v>19</v>
      </c>
      <c r="BQ40" s="623" t="s">
        <v>19</v>
      </c>
      <c r="BR40" s="624" t="s">
        <v>19</v>
      </c>
      <c r="BS40" s="622" t="s">
        <v>19</v>
      </c>
      <c r="BT40" s="623" t="s">
        <v>19</v>
      </c>
      <c r="BU40" s="624" t="s">
        <v>19</v>
      </c>
      <c r="BV40" s="622" t="s">
        <v>19</v>
      </c>
      <c r="BW40" s="623" t="s">
        <v>19</v>
      </c>
      <c r="BX40" s="624" t="s">
        <v>19</v>
      </c>
      <c r="BY40" s="622" t="s">
        <v>19</v>
      </c>
      <c r="BZ40" s="623" t="s">
        <v>19</v>
      </c>
      <c r="CA40" s="624" t="s">
        <v>19</v>
      </c>
      <c r="CB40" s="622" t="s">
        <v>19</v>
      </c>
      <c r="CC40" s="623" t="s">
        <v>19</v>
      </c>
      <c r="CD40" s="624" t="s">
        <v>19</v>
      </c>
      <c r="CE40" s="622" t="s">
        <v>19</v>
      </c>
      <c r="CF40" s="623" t="s">
        <v>19</v>
      </c>
      <c r="CG40" s="624" t="s">
        <v>19</v>
      </c>
      <c r="CH40" s="622" t="s">
        <v>19</v>
      </c>
      <c r="CI40" s="623" t="s">
        <v>19</v>
      </c>
      <c r="CJ40" s="624" t="s">
        <v>19</v>
      </c>
      <c r="CK40" s="622" t="s">
        <v>19</v>
      </c>
      <c r="CL40" s="623" t="s">
        <v>19</v>
      </c>
      <c r="CM40" s="624" t="s">
        <v>19</v>
      </c>
      <c r="CN40" s="622" t="s">
        <v>19</v>
      </c>
      <c r="CO40" s="623" t="s">
        <v>19</v>
      </c>
      <c r="CP40" s="624" t="s">
        <v>19</v>
      </c>
      <c r="CQ40" s="622" t="s">
        <v>19</v>
      </c>
      <c r="CR40" s="623" t="s">
        <v>19</v>
      </c>
      <c r="CS40" s="624" t="s">
        <v>19</v>
      </c>
      <c r="CT40" s="622" t="s">
        <v>19</v>
      </c>
      <c r="CU40" s="623" t="s">
        <v>19</v>
      </c>
      <c r="CV40" s="624" t="s">
        <v>19</v>
      </c>
      <c r="CW40" s="622" t="s">
        <v>19</v>
      </c>
      <c r="CX40" s="623" t="s">
        <v>19</v>
      </c>
      <c r="CY40" s="624" t="s">
        <v>19</v>
      </c>
      <c r="CZ40" s="622" t="s">
        <v>19</v>
      </c>
      <c r="DA40" s="623" t="s">
        <v>19</v>
      </c>
      <c r="DB40" s="624" t="s">
        <v>19</v>
      </c>
      <c r="DC40" s="622" t="s">
        <v>19</v>
      </c>
      <c r="DD40" s="623" t="s">
        <v>19</v>
      </c>
      <c r="DE40" s="624" t="s">
        <v>19</v>
      </c>
      <c r="DF40" s="622" t="s">
        <v>19</v>
      </c>
      <c r="DG40" s="623" t="s">
        <v>19</v>
      </c>
      <c r="DH40" s="624" t="s">
        <v>19</v>
      </c>
      <c r="DI40" s="622" t="s">
        <v>19</v>
      </c>
      <c r="DJ40" s="623" t="s">
        <v>19</v>
      </c>
      <c r="DK40" s="624" t="s">
        <v>19</v>
      </c>
      <c r="DL40" s="622" t="s">
        <v>19</v>
      </c>
      <c r="DM40" s="623" t="s">
        <v>19</v>
      </c>
      <c r="DN40" s="624" t="s">
        <v>19</v>
      </c>
      <c r="DO40" s="622" t="s">
        <v>19</v>
      </c>
      <c r="DP40" s="623" t="s">
        <v>19</v>
      </c>
      <c r="DQ40" s="624" t="s">
        <v>19</v>
      </c>
      <c r="DR40" s="622" t="s">
        <v>19</v>
      </c>
      <c r="DS40" s="623" t="s">
        <v>19</v>
      </c>
      <c r="DT40" s="624" t="s">
        <v>19</v>
      </c>
      <c r="DU40" s="622" t="s">
        <v>19</v>
      </c>
      <c r="DV40" s="623" t="s">
        <v>19</v>
      </c>
      <c r="DW40" s="624" t="s">
        <v>19</v>
      </c>
      <c r="DX40" s="622" t="s">
        <v>19</v>
      </c>
      <c r="DY40" s="623" t="s">
        <v>19</v>
      </c>
      <c r="DZ40" s="624" t="s">
        <v>19</v>
      </c>
      <c r="EA40" s="622" t="s">
        <v>19</v>
      </c>
      <c r="EB40" s="623" t="s">
        <v>19</v>
      </c>
      <c r="EC40" s="624" t="s">
        <v>19</v>
      </c>
      <c r="ED40" s="622" t="s">
        <v>19</v>
      </c>
      <c r="EE40" s="623" t="s">
        <v>19</v>
      </c>
      <c r="EF40" s="624" t="s">
        <v>19</v>
      </c>
      <c r="EG40" s="622" t="s">
        <v>19</v>
      </c>
      <c r="EH40" s="623" t="s">
        <v>19</v>
      </c>
      <c r="EI40" s="624" t="s">
        <v>19</v>
      </c>
      <c r="EJ40" s="622" t="s">
        <v>19</v>
      </c>
      <c r="EK40" s="623" t="s">
        <v>19</v>
      </c>
      <c r="EL40" s="624" t="s">
        <v>19</v>
      </c>
      <c r="EM40" s="622" t="s">
        <v>19</v>
      </c>
      <c r="EN40" s="623" t="s">
        <v>19</v>
      </c>
      <c r="EO40" s="624" t="s">
        <v>19</v>
      </c>
      <c r="EP40" s="622" t="s">
        <v>19</v>
      </c>
      <c r="EQ40" s="623" t="s">
        <v>19</v>
      </c>
      <c r="ER40" s="624" t="s">
        <v>19</v>
      </c>
      <c r="ES40" s="622" t="s">
        <v>19</v>
      </c>
      <c r="ET40" s="623" t="s">
        <v>19</v>
      </c>
      <c r="EU40" s="624" t="s">
        <v>19</v>
      </c>
      <c r="EV40" s="622" t="s">
        <v>19</v>
      </c>
      <c r="EW40" s="623" t="s">
        <v>19</v>
      </c>
      <c r="EX40" s="624" t="s">
        <v>19</v>
      </c>
      <c r="EY40" s="622" t="s">
        <v>19</v>
      </c>
      <c r="EZ40" s="623" t="s">
        <v>19</v>
      </c>
      <c r="FA40" s="624" t="s">
        <v>19</v>
      </c>
      <c r="FB40" s="622" t="s">
        <v>19</v>
      </c>
      <c r="FC40" s="623" t="s">
        <v>19</v>
      </c>
      <c r="FD40" s="624" t="s">
        <v>19</v>
      </c>
      <c r="FE40" s="622" t="s">
        <v>19</v>
      </c>
      <c r="FF40" s="623" t="s">
        <v>19</v>
      </c>
      <c r="FG40" s="624" t="s">
        <v>19</v>
      </c>
      <c r="FH40" s="622" t="s">
        <v>19</v>
      </c>
      <c r="FI40" s="623" t="s">
        <v>19</v>
      </c>
      <c r="FJ40" s="624" t="s">
        <v>19</v>
      </c>
      <c r="FK40" s="622" t="s">
        <v>19</v>
      </c>
      <c r="FL40" s="623" t="s">
        <v>19</v>
      </c>
      <c r="FM40" s="624" t="s">
        <v>19</v>
      </c>
      <c r="FN40" s="622" t="s">
        <v>19</v>
      </c>
      <c r="FO40" s="623" t="s">
        <v>19</v>
      </c>
      <c r="FP40" s="624" t="s">
        <v>19</v>
      </c>
      <c r="FQ40" s="622" t="s">
        <v>19</v>
      </c>
      <c r="FR40" s="623" t="s">
        <v>19</v>
      </c>
      <c r="FS40" s="624" t="s">
        <v>19</v>
      </c>
      <c r="FT40" s="622" t="s">
        <v>19</v>
      </c>
      <c r="FU40" s="623" t="s">
        <v>19</v>
      </c>
      <c r="FV40" s="624" t="s">
        <v>19</v>
      </c>
      <c r="FW40" s="622" t="s">
        <v>19</v>
      </c>
      <c r="FX40" s="623" t="s">
        <v>19</v>
      </c>
      <c r="FY40" s="624" t="s">
        <v>19</v>
      </c>
      <c r="FZ40" s="622" t="s">
        <v>19</v>
      </c>
      <c r="GA40" s="623" t="s">
        <v>19</v>
      </c>
      <c r="GB40" s="624" t="s">
        <v>19</v>
      </c>
      <c r="GC40" s="622" t="s">
        <v>19</v>
      </c>
      <c r="GD40" s="623" t="s">
        <v>19</v>
      </c>
      <c r="GE40" s="624" t="s">
        <v>19</v>
      </c>
      <c r="GF40" s="622" t="s">
        <v>19</v>
      </c>
      <c r="GG40" s="623" t="s">
        <v>19</v>
      </c>
      <c r="GH40" s="624" t="s">
        <v>19</v>
      </c>
      <c r="GI40" s="27" t="s">
        <v>38</v>
      </c>
      <c r="GJ40" s="27"/>
    </row>
    <row r="41" spans="1:192" ht="15" customHeight="1" thickBot="1">
      <c r="A41" s="526"/>
      <c r="B41" s="42"/>
      <c r="C41" s="42"/>
      <c r="D41" s="64"/>
      <c r="E41" s="608"/>
      <c r="F41" s="609"/>
      <c r="G41" s="325"/>
      <c r="H41" s="325"/>
      <c r="I41" s="610"/>
      <c r="J41" s="554"/>
      <c r="K41" s="611"/>
      <c r="L41" s="36" t="s">
        <v>37</v>
      </c>
      <c r="M41" s="36"/>
      <c r="N41" s="407">
        <f t="shared" ref="N41:BY41" si="572">IF(N30&gt;N28,N30-N28,IF(N28&gt;N30,N28-N30,IF(N28=N30,N28)))</f>
        <v>1.1000000000000001</v>
      </c>
      <c r="O41" s="408">
        <f t="shared" si="572"/>
        <v>0.3</v>
      </c>
      <c r="P41" s="409">
        <f t="shared" si="572"/>
        <v>0.4</v>
      </c>
      <c r="Q41" s="407">
        <f t="shared" si="572"/>
        <v>0</v>
      </c>
      <c r="R41" s="408">
        <f t="shared" si="572"/>
        <v>0</v>
      </c>
      <c r="S41" s="409">
        <f t="shared" si="572"/>
        <v>0</v>
      </c>
      <c r="T41" s="407">
        <f t="shared" si="572"/>
        <v>0</v>
      </c>
      <c r="U41" s="408">
        <f t="shared" si="572"/>
        <v>0</v>
      </c>
      <c r="V41" s="409">
        <f t="shared" si="572"/>
        <v>0</v>
      </c>
      <c r="W41" s="625">
        <f t="shared" si="572"/>
        <v>0</v>
      </c>
      <c r="X41" s="626">
        <f t="shared" si="572"/>
        <v>0</v>
      </c>
      <c r="Y41" s="627">
        <f t="shared" si="572"/>
        <v>0</v>
      </c>
      <c r="Z41" s="625">
        <f t="shared" si="572"/>
        <v>0</v>
      </c>
      <c r="AA41" s="626">
        <f t="shared" si="572"/>
        <v>0</v>
      </c>
      <c r="AB41" s="627">
        <f t="shared" si="572"/>
        <v>0</v>
      </c>
      <c r="AC41" s="625">
        <f t="shared" si="572"/>
        <v>0</v>
      </c>
      <c r="AD41" s="626">
        <f t="shared" si="572"/>
        <v>0</v>
      </c>
      <c r="AE41" s="627">
        <f t="shared" si="572"/>
        <v>0</v>
      </c>
      <c r="AF41" s="625">
        <f t="shared" si="572"/>
        <v>0</v>
      </c>
      <c r="AG41" s="626">
        <f t="shared" si="572"/>
        <v>0</v>
      </c>
      <c r="AH41" s="627">
        <f t="shared" si="572"/>
        <v>0</v>
      </c>
      <c r="AI41" s="625">
        <f t="shared" si="572"/>
        <v>0</v>
      </c>
      <c r="AJ41" s="626">
        <f t="shared" si="572"/>
        <v>0</v>
      </c>
      <c r="AK41" s="627">
        <f t="shared" si="572"/>
        <v>0</v>
      </c>
      <c r="AL41" s="625">
        <f t="shared" si="572"/>
        <v>0</v>
      </c>
      <c r="AM41" s="626">
        <f t="shared" si="572"/>
        <v>0</v>
      </c>
      <c r="AN41" s="627">
        <f t="shared" si="572"/>
        <v>0</v>
      </c>
      <c r="AO41" s="625">
        <f t="shared" si="572"/>
        <v>0</v>
      </c>
      <c r="AP41" s="626">
        <f t="shared" si="572"/>
        <v>0</v>
      </c>
      <c r="AQ41" s="627">
        <f t="shared" si="572"/>
        <v>0</v>
      </c>
      <c r="AR41" s="625">
        <f t="shared" si="572"/>
        <v>0</v>
      </c>
      <c r="AS41" s="626">
        <f t="shared" si="572"/>
        <v>0</v>
      </c>
      <c r="AT41" s="627">
        <f t="shared" si="572"/>
        <v>0</v>
      </c>
      <c r="AU41" s="625">
        <f t="shared" si="572"/>
        <v>0</v>
      </c>
      <c r="AV41" s="626">
        <f t="shared" si="572"/>
        <v>0</v>
      </c>
      <c r="AW41" s="627">
        <f t="shared" si="572"/>
        <v>0</v>
      </c>
      <c r="AX41" s="625">
        <f t="shared" si="572"/>
        <v>0</v>
      </c>
      <c r="AY41" s="626">
        <f t="shared" si="572"/>
        <v>0</v>
      </c>
      <c r="AZ41" s="627">
        <f t="shared" si="572"/>
        <v>0</v>
      </c>
      <c r="BA41" s="625">
        <f t="shared" si="572"/>
        <v>0</v>
      </c>
      <c r="BB41" s="626">
        <f t="shared" si="572"/>
        <v>0</v>
      </c>
      <c r="BC41" s="627">
        <f t="shared" si="572"/>
        <v>0</v>
      </c>
      <c r="BD41" s="625">
        <f t="shared" si="572"/>
        <v>0</v>
      </c>
      <c r="BE41" s="626">
        <f t="shared" si="572"/>
        <v>0</v>
      </c>
      <c r="BF41" s="627">
        <f t="shared" si="572"/>
        <v>0</v>
      </c>
      <c r="BG41" s="625">
        <f t="shared" si="572"/>
        <v>0</v>
      </c>
      <c r="BH41" s="626">
        <f t="shared" si="572"/>
        <v>0</v>
      </c>
      <c r="BI41" s="627">
        <f t="shared" si="572"/>
        <v>0</v>
      </c>
      <c r="BJ41" s="625">
        <f t="shared" si="572"/>
        <v>0</v>
      </c>
      <c r="BK41" s="626">
        <f t="shared" si="572"/>
        <v>0</v>
      </c>
      <c r="BL41" s="627">
        <f t="shared" si="572"/>
        <v>0</v>
      </c>
      <c r="BM41" s="625">
        <f t="shared" si="572"/>
        <v>0</v>
      </c>
      <c r="BN41" s="626">
        <f t="shared" si="572"/>
        <v>0</v>
      </c>
      <c r="BO41" s="627">
        <f t="shared" si="572"/>
        <v>0</v>
      </c>
      <c r="BP41" s="625">
        <f t="shared" si="572"/>
        <v>0</v>
      </c>
      <c r="BQ41" s="626">
        <f t="shared" si="572"/>
        <v>0</v>
      </c>
      <c r="BR41" s="627">
        <f t="shared" si="572"/>
        <v>0</v>
      </c>
      <c r="BS41" s="625">
        <f t="shared" si="572"/>
        <v>0</v>
      </c>
      <c r="BT41" s="626">
        <f t="shared" si="572"/>
        <v>0</v>
      </c>
      <c r="BU41" s="627">
        <f t="shared" si="572"/>
        <v>0</v>
      </c>
      <c r="BV41" s="625">
        <f t="shared" si="572"/>
        <v>0</v>
      </c>
      <c r="BW41" s="626">
        <f t="shared" si="572"/>
        <v>0</v>
      </c>
      <c r="BX41" s="627">
        <f t="shared" si="572"/>
        <v>0</v>
      </c>
      <c r="BY41" s="625">
        <f t="shared" si="572"/>
        <v>0</v>
      </c>
      <c r="BZ41" s="626">
        <f t="shared" ref="BZ41:EK41" si="573">IF(BZ30&gt;BZ28,BZ30-BZ28,IF(BZ28&gt;BZ30,BZ28-BZ30,IF(BZ28=BZ30,BZ28)))</f>
        <v>0</v>
      </c>
      <c r="CA41" s="627">
        <f t="shared" si="573"/>
        <v>0</v>
      </c>
      <c r="CB41" s="625">
        <f t="shared" si="573"/>
        <v>0</v>
      </c>
      <c r="CC41" s="626">
        <f t="shared" si="573"/>
        <v>0</v>
      </c>
      <c r="CD41" s="627">
        <f t="shared" si="573"/>
        <v>0</v>
      </c>
      <c r="CE41" s="625">
        <f t="shared" si="573"/>
        <v>0</v>
      </c>
      <c r="CF41" s="626">
        <f t="shared" si="573"/>
        <v>0</v>
      </c>
      <c r="CG41" s="627">
        <f t="shared" si="573"/>
        <v>0</v>
      </c>
      <c r="CH41" s="625">
        <f t="shared" si="573"/>
        <v>0</v>
      </c>
      <c r="CI41" s="626">
        <f t="shared" si="573"/>
        <v>0</v>
      </c>
      <c r="CJ41" s="627">
        <f t="shared" si="573"/>
        <v>0</v>
      </c>
      <c r="CK41" s="625">
        <f t="shared" si="573"/>
        <v>0</v>
      </c>
      <c r="CL41" s="626">
        <f t="shared" si="573"/>
        <v>0</v>
      </c>
      <c r="CM41" s="627">
        <f t="shared" si="573"/>
        <v>0</v>
      </c>
      <c r="CN41" s="625">
        <f t="shared" si="573"/>
        <v>0</v>
      </c>
      <c r="CO41" s="626">
        <f t="shared" si="573"/>
        <v>0</v>
      </c>
      <c r="CP41" s="627">
        <f t="shared" si="573"/>
        <v>0</v>
      </c>
      <c r="CQ41" s="625">
        <f t="shared" si="573"/>
        <v>0</v>
      </c>
      <c r="CR41" s="626">
        <f t="shared" si="573"/>
        <v>0</v>
      </c>
      <c r="CS41" s="627">
        <f t="shared" si="573"/>
        <v>0</v>
      </c>
      <c r="CT41" s="625">
        <f t="shared" si="573"/>
        <v>0</v>
      </c>
      <c r="CU41" s="626">
        <f t="shared" si="573"/>
        <v>0</v>
      </c>
      <c r="CV41" s="627">
        <f t="shared" si="573"/>
        <v>0</v>
      </c>
      <c r="CW41" s="625">
        <f t="shared" si="573"/>
        <v>0</v>
      </c>
      <c r="CX41" s="626">
        <f t="shared" si="573"/>
        <v>0</v>
      </c>
      <c r="CY41" s="627">
        <f t="shared" si="573"/>
        <v>0</v>
      </c>
      <c r="CZ41" s="625">
        <f t="shared" si="573"/>
        <v>0</v>
      </c>
      <c r="DA41" s="626">
        <f t="shared" si="573"/>
        <v>0</v>
      </c>
      <c r="DB41" s="627">
        <f t="shared" si="573"/>
        <v>0</v>
      </c>
      <c r="DC41" s="625">
        <f t="shared" si="573"/>
        <v>0</v>
      </c>
      <c r="DD41" s="626">
        <f t="shared" si="573"/>
        <v>0</v>
      </c>
      <c r="DE41" s="627">
        <f t="shared" si="573"/>
        <v>0</v>
      </c>
      <c r="DF41" s="625">
        <f t="shared" si="573"/>
        <v>0</v>
      </c>
      <c r="DG41" s="626">
        <f t="shared" si="573"/>
        <v>0</v>
      </c>
      <c r="DH41" s="627">
        <f t="shared" si="573"/>
        <v>0</v>
      </c>
      <c r="DI41" s="625">
        <f t="shared" si="573"/>
        <v>0</v>
      </c>
      <c r="DJ41" s="626">
        <f t="shared" si="573"/>
        <v>0</v>
      </c>
      <c r="DK41" s="627">
        <f t="shared" si="573"/>
        <v>0</v>
      </c>
      <c r="DL41" s="625">
        <f t="shared" si="573"/>
        <v>0</v>
      </c>
      <c r="DM41" s="626">
        <f t="shared" si="573"/>
        <v>0</v>
      </c>
      <c r="DN41" s="627">
        <f t="shared" si="573"/>
        <v>0</v>
      </c>
      <c r="DO41" s="625">
        <f t="shared" si="573"/>
        <v>0</v>
      </c>
      <c r="DP41" s="626">
        <f t="shared" si="573"/>
        <v>0</v>
      </c>
      <c r="DQ41" s="627">
        <f t="shared" si="573"/>
        <v>0</v>
      </c>
      <c r="DR41" s="625">
        <f t="shared" si="573"/>
        <v>0</v>
      </c>
      <c r="DS41" s="626">
        <f t="shared" si="573"/>
        <v>0</v>
      </c>
      <c r="DT41" s="627">
        <f t="shared" si="573"/>
        <v>0</v>
      </c>
      <c r="DU41" s="625">
        <f t="shared" si="573"/>
        <v>0</v>
      </c>
      <c r="DV41" s="626">
        <f t="shared" si="573"/>
        <v>0</v>
      </c>
      <c r="DW41" s="627">
        <f t="shared" si="573"/>
        <v>0</v>
      </c>
      <c r="DX41" s="625">
        <f t="shared" si="573"/>
        <v>0</v>
      </c>
      <c r="DY41" s="626">
        <f t="shared" si="573"/>
        <v>0</v>
      </c>
      <c r="DZ41" s="627">
        <f t="shared" si="573"/>
        <v>0</v>
      </c>
      <c r="EA41" s="625">
        <f t="shared" si="573"/>
        <v>0</v>
      </c>
      <c r="EB41" s="626">
        <f t="shared" si="573"/>
        <v>0</v>
      </c>
      <c r="EC41" s="627">
        <f t="shared" si="573"/>
        <v>0</v>
      </c>
      <c r="ED41" s="625">
        <f t="shared" si="573"/>
        <v>0</v>
      </c>
      <c r="EE41" s="626">
        <f t="shared" si="573"/>
        <v>0</v>
      </c>
      <c r="EF41" s="627">
        <f t="shared" si="573"/>
        <v>0</v>
      </c>
      <c r="EG41" s="625">
        <f t="shared" si="573"/>
        <v>0</v>
      </c>
      <c r="EH41" s="626">
        <f t="shared" si="573"/>
        <v>0</v>
      </c>
      <c r="EI41" s="627">
        <f t="shared" si="573"/>
        <v>0</v>
      </c>
      <c r="EJ41" s="625">
        <f t="shared" si="573"/>
        <v>0</v>
      </c>
      <c r="EK41" s="626">
        <f t="shared" si="573"/>
        <v>0</v>
      </c>
      <c r="EL41" s="627">
        <f t="shared" ref="EL41:GH41" si="574">IF(EL30&gt;EL28,EL30-EL28,IF(EL28&gt;EL30,EL28-EL30,IF(EL28=EL30,EL28)))</f>
        <v>0</v>
      </c>
      <c r="EM41" s="625">
        <f t="shared" si="574"/>
        <v>0</v>
      </c>
      <c r="EN41" s="626">
        <f t="shared" si="574"/>
        <v>0</v>
      </c>
      <c r="EO41" s="627">
        <f t="shared" si="574"/>
        <v>0</v>
      </c>
      <c r="EP41" s="625">
        <f t="shared" si="574"/>
        <v>0</v>
      </c>
      <c r="EQ41" s="626">
        <f t="shared" si="574"/>
        <v>0</v>
      </c>
      <c r="ER41" s="627">
        <f t="shared" si="574"/>
        <v>0</v>
      </c>
      <c r="ES41" s="625">
        <f t="shared" si="574"/>
        <v>0</v>
      </c>
      <c r="ET41" s="626">
        <f t="shared" si="574"/>
        <v>0</v>
      </c>
      <c r="EU41" s="627">
        <f t="shared" si="574"/>
        <v>0</v>
      </c>
      <c r="EV41" s="625">
        <f t="shared" si="574"/>
        <v>0</v>
      </c>
      <c r="EW41" s="626">
        <f t="shared" si="574"/>
        <v>0</v>
      </c>
      <c r="EX41" s="627">
        <f t="shared" si="574"/>
        <v>0</v>
      </c>
      <c r="EY41" s="625">
        <f t="shared" si="574"/>
        <v>0</v>
      </c>
      <c r="EZ41" s="626">
        <f t="shared" si="574"/>
        <v>0</v>
      </c>
      <c r="FA41" s="627">
        <f t="shared" si="574"/>
        <v>0</v>
      </c>
      <c r="FB41" s="625">
        <f t="shared" si="574"/>
        <v>0</v>
      </c>
      <c r="FC41" s="626">
        <f t="shared" si="574"/>
        <v>0</v>
      </c>
      <c r="FD41" s="627">
        <f t="shared" si="574"/>
        <v>0</v>
      </c>
      <c r="FE41" s="625">
        <f t="shared" si="574"/>
        <v>0</v>
      </c>
      <c r="FF41" s="626">
        <f t="shared" si="574"/>
        <v>0</v>
      </c>
      <c r="FG41" s="627">
        <f t="shared" si="574"/>
        <v>0</v>
      </c>
      <c r="FH41" s="625">
        <f t="shared" si="574"/>
        <v>0</v>
      </c>
      <c r="FI41" s="626">
        <f t="shared" si="574"/>
        <v>0</v>
      </c>
      <c r="FJ41" s="627">
        <f t="shared" si="574"/>
        <v>0</v>
      </c>
      <c r="FK41" s="625">
        <f t="shared" si="574"/>
        <v>0</v>
      </c>
      <c r="FL41" s="626">
        <f t="shared" si="574"/>
        <v>0</v>
      </c>
      <c r="FM41" s="627">
        <f t="shared" si="574"/>
        <v>0</v>
      </c>
      <c r="FN41" s="625">
        <f t="shared" si="574"/>
        <v>0</v>
      </c>
      <c r="FO41" s="626">
        <f t="shared" si="574"/>
        <v>0</v>
      </c>
      <c r="FP41" s="627">
        <f t="shared" si="574"/>
        <v>0</v>
      </c>
      <c r="FQ41" s="625">
        <f t="shared" si="574"/>
        <v>0</v>
      </c>
      <c r="FR41" s="626">
        <f t="shared" si="574"/>
        <v>0</v>
      </c>
      <c r="FS41" s="627">
        <f t="shared" si="574"/>
        <v>0</v>
      </c>
      <c r="FT41" s="625">
        <f t="shared" si="574"/>
        <v>0</v>
      </c>
      <c r="FU41" s="626">
        <f t="shared" si="574"/>
        <v>0</v>
      </c>
      <c r="FV41" s="627">
        <f t="shared" si="574"/>
        <v>0</v>
      </c>
      <c r="FW41" s="625">
        <f t="shared" si="574"/>
        <v>0</v>
      </c>
      <c r="FX41" s="626">
        <f t="shared" si="574"/>
        <v>0</v>
      </c>
      <c r="FY41" s="627">
        <f t="shared" si="574"/>
        <v>0</v>
      </c>
      <c r="FZ41" s="625">
        <f t="shared" si="574"/>
        <v>0</v>
      </c>
      <c r="GA41" s="626">
        <f t="shared" si="574"/>
        <v>0</v>
      </c>
      <c r="GB41" s="627">
        <f t="shared" si="574"/>
        <v>0</v>
      </c>
      <c r="GC41" s="625">
        <f t="shared" si="574"/>
        <v>0</v>
      </c>
      <c r="GD41" s="626">
        <f t="shared" si="574"/>
        <v>0</v>
      </c>
      <c r="GE41" s="627">
        <f t="shared" si="574"/>
        <v>0</v>
      </c>
      <c r="GF41" s="625">
        <f t="shared" si="574"/>
        <v>0</v>
      </c>
      <c r="GG41" s="626">
        <f t="shared" si="574"/>
        <v>0</v>
      </c>
      <c r="GH41" s="627">
        <f t="shared" si="574"/>
        <v>0</v>
      </c>
      <c r="GI41" s="27" t="s">
        <v>37</v>
      </c>
      <c r="GJ41" s="27"/>
    </row>
    <row r="42" spans="1:192" ht="15" customHeight="1" thickBot="1">
      <c r="A42" s="526"/>
      <c r="B42" s="42"/>
      <c r="C42" s="57" t="str">
        <f>$D$10</f>
        <v>Nom du plat</v>
      </c>
      <c r="D42" s="52"/>
      <c r="E42" s="53"/>
      <c r="F42" s="54"/>
      <c r="G42" s="55"/>
      <c r="H42" s="55"/>
      <c r="I42" s="55"/>
      <c r="J42" s="55"/>
      <c r="K42" s="55"/>
      <c r="L42" s="56"/>
      <c r="M42" s="56" t="s">
        <v>14</v>
      </c>
      <c r="N42" s="3031">
        <f>$D$11</f>
        <v>43102</v>
      </c>
      <c r="O42" s="3031"/>
      <c r="P42" s="3031"/>
      <c r="Q42" s="136"/>
      <c r="R42" s="51" t="s">
        <v>144</v>
      </c>
      <c r="S42" s="3040">
        <f ca="1">NOW()</f>
        <v>45233.415158912037</v>
      </c>
      <c r="T42" s="3040"/>
      <c r="U42" s="3040"/>
      <c r="V42" s="3040"/>
      <c r="Y42" s="272"/>
      <c r="AB42" s="272"/>
      <c r="AE42" s="272"/>
      <c r="AH42" s="272"/>
      <c r="AK42" s="272"/>
      <c r="AN42" s="272"/>
      <c r="AQ42" s="272"/>
      <c r="AT42" s="272"/>
      <c r="AW42" s="272"/>
      <c r="AZ42" s="272"/>
      <c r="BA42" s="272"/>
      <c r="BB42" s="272"/>
      <c r="BC42" s="272"/>
      <c r="BD42" s="272"/>
      <c r="BE42" s="272"/>
      <c r="BF42" s="272"/>
      <c r="BG42" s="272"/>
      <c r="BH42" s="272"/>
      <c r="BI42" s="272"/>
      <c r="BJ42" s="272"/>
      <c r="BK42" s="272"/>
      <c r="BL42" s="272"/>
      <c r="BM42" s="272"/>
      <c r="BN42" s="272"/>
      <c r="BO42" s="272"/>
      <c r="BP42" s="272"/>
      <c r="BQ42" s="272"/>
      <c r="BR42" s="272"/>
      <c r="BS42" s="272"/>
      <c r="BT42" s="272"/>
      <c r="BU42" s="272"/>
      <c r="BX42" s="272"/>
      <c r="BY42" s="272"/>
      <c r="BZ42" s="272"/>
      <c r="CA42" s="272"/>
      <c r="CB42" s="272"/>
      <c r="CC42" s="272"/>
      <c r="CD42" s="272"/>
      <c r="CE42" s="272"/>
      <c r="CF42" s="272"/>
      <c r="CG42" s="272"/>
      <c r="CJ42" s="272"/>
      <c r="CM42" s="272"/>
      <c r="CP42" s="272"/>
      <c r="CQ42" s="272"/>
      <c r="CR42" s="272"/>
      <c r="CS42" s="272"/>
      <c r="CV42" s="272"/>
      <c r="CY42" s="272"/>
      <c r="DB42" s="272"/>
      <c r="DE42" s="272"/>
      <c r="DH42" s="272"/>
      <c r="DK42" s="272"/>
      <c r="DL42" s="272"/>
      <c r="DM42" s="272"/>
      <c r="DN42" s="272"/>
      <c r="DO42" s="272"/>
      <c r="DP42" s="272"/>
      <c r="DQ42" s="272"/>
      <c r="DT42" s="272"/>
      <c r="DW42" s="272"/>
      <c r="DZ42" s="272"/>
      <c r="EC42" s="272"/>
      <c r="ED42" s="272"/>
      <c r="EE42" s="272"/>
      <c r="EF42" s="272"/>
      <c r="EI42" s="272"/>
      <c r="EJ42" s="272"/>
      <c r="EK42" s="272"/>
      <c r="EL42" s="272"/>
      <c r="EO42" s="272"/>
      <c r="ER42" s="272"/>
      <c r="EU42" s="272"/>
      <c r="EV42" s="272"/>
      <c r="EW42" s="272"/>
      <c r="EX42" s="272"/>
      <c r="EY42" s="272"/>
      <c r="EZ42" s="272"/>
      <c r="FA42" s="272"/>
      <c r="FB42" s="272"/>
      <c r="FC42" s="272"/>
      <c r="FD42" s="272"/>
      <c r="FE42" s="272"/>
      <c r="FF42" s="272"/>
      <c r="FG42" s="272"/>
      <c r="FH42" s="272"/>
      <c r="FI42" s="272"/>
      <c r="FJ42" s="272"/>
      <c r="FK42" s="272"/>
      <c r="FL42" s="272"/>
      <c r="FM42" s="272"/>
      <c r="FN42" s="272"/>
      <c r="FO42" s="272"/>
      <c r="FP42" s="272"/>
      <c r="FQ42" s="272"/>
      <c r="FR42" s="272"/>
      <c r="FS42" s="272"/>
      <c r="FT42" s="272"/>
      <c r="FU42" s="272"/>
      <c r="FV42" s="272"/>
      <c r="FW42" s="272"/>
      <c r="FX42" s="272"/>
      <c r="FY42" s="272"/>
      <c r="FZ42" s="272"/>
      <c r="GA42" s="272"/>
      <c r="GB42" s="272"/>
      <c r="GE42" s="272"/>
      <c r="GH42" s="272"/>
    </row>
    <row r="43" spans="1:192" ht="29.25" customHeight="1">
      <c r="A43" s="526"/>
      <c r="B43" s="30"/>
      <c r="C43" s="375">
        <f t="shared" ref="C43:E61" si="575">W23</f>
        <v>103</v>
      </c>
      <c r="D43" s="3029" t="str">
        <f t="shared" si="575"/>
        <v>Ainés</v>
      </c>
      <c r="E43" s="3030"/>
      <c r="F43" s="375">
        <f t="shared" ref="F43:H61" si="576">Z23</f>
        <v>104</v>
      </c>
      <c r="G43" s="3029" t="str">
        <f t="shared" si="576"/>
        <v>Primaires</v>
      </c>
      <c r="H43" s="3030"/>
      <c r="I43" s="375">
        <f t="shared" ref="I43:K61" si="577">AC23</f>
        <v>105</v>
      </c>
      <c r="J43" s="3029" t="str">
        <f t="shared" si="577"/>
        <v>Primaires</v>
      </c>
      <c r="K43" s="3030"/>
      <c r="L43" s="47" t="s">
        <v>40</v>
      </c>
      <c r="M43" s="48"/>
      <c r="N43" s="375">
        <f t="shared" ref="N43:P61" si="578">AF23</f>
        <v>200</v>
      </c>
      <c r="O43" s="3029" t="str">
        <f t="shared" si="578"/>
        <v>Adultes</v>
      </c>
      <c r="P43" s="3030"/>
      <c r="Q43" s="375">
        <f t="shared" ref="Q43:S61" si="579">AI23</f>
        <v>201</v>
      </c>
      <c r="R43" s="3029" t="str">
        <f t="shared" si="579"/>
        <v>Ainés</v>
      </c>
      <c r="S43" s="3030"/>
      <c r="T43" s="375">
        <f t="shared" ref="T43:V61" si="580">AL23</f>
        <v>202</v>
      </c>
      <c r="U43" s="3029" t="str">
        <f t="shared" si="580"/>
        <v>Ainés</v>
      </c>
      <c r="V43" s="3030"/>
      <c r="Y43" s="272"/>
      <c r="AB43" s="272"/>
      <c r="AE43" s="272"/>
      <c r="AH43" s="272"/>
      <c r="AK43" s="272"/>
      <c r="AN43" s="272"/>
      <c r="AQ43" s="272"/>
      <c r="AT43" s="272"/>
      <c r="AW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X43" s="272"/>
      <c r="BY43" s="272"/>
      <c r="BZ43" s="272"/>
      <c r="CA43" s="272"/>
      <c r="CB43" s="272"/>
      <c r="CC43" s="272"/>
      <c r="CD43" s="272"/>
      <c r="CE43" s="272"/>
      <c r="CF43" s="272"/>
      <c r="CG43" s="272"/>
      <c r="CJ43" s="272"/>
      <c r="CM43" s="272"/>
      <c r="CP43" s="272"/>
      <c r="CQ43" s="272"/>
      <c r="CR43" s="272"/>
      <c r="CS43" s="272"/>
      <c r="CV43" s="272"/>
      <c r="CY43" s="272"/>
      <c r="DB43" s="272"/>
      <c r="DE43" s="272"/>
      <c r="DH43" s="272"/>
      <c r="DK43" s="272"/>
      <c r="DL43" s="272"/>
      <c r="DM43" s="272"/>
      <c r="DN43" s="272"/>
      <c r="DO43" s="272"/>
      <c r="DP43" s="272"/>
      <c r="DQ43" s="272"/>
      <c r="DT43" s="272"/>
      <c r="DW43" s="272"/>
      <c r="DZ43" s="272"/>
      <c r="EC43" s="272"/>
      <c r="ED43" s="272"/>
      <c r="EE43" s="272"/>
      <c r="EF43" s="272"/>
      <c r="EI43" s="272"/>
      <c r="EJ43" s="272"/>
      <c r="EK43" s="272"/>
      <c r="EL43" s="272"/>
      <c r="EO43" s="272"/>
      <c r="ER43" s="272"/>
      <c r="EU43" s="272"/>
      <c r="EV43" s="272"/>
      <c r="EW43" s="272"/>
      <c r="EX43" s="272"/>
      <c r="EY43" s="272"/>
      <c r="EZ43" s="272"/>
      <c r="FA43" s="272"/>
      <c r="FB43" s="272"/>
      <c r="FC43" s="272"/>
      <c r="FD43" s="272"/>
      <c r="FE43" s="272"/>
      <c r="FF43" s="272"/>
      <c r="FG43" s="272"/>
      <c r="FH43" s="272"/>
      <c r="FI43" s="272"/>
      <c r="FJ43" s="272"/>
      <c r="FK43" s="272"/>
      <c r="FL43" s="272"/>
      <c r="FM43" s="272"/>
      <c r="FN43" s="272"/>
      <c r="FO43" s="272"/>
      <c r="FP43" s="272"/>
      <c r="FQ43" s="272"/>
      <c r="FR43" s="272"/>
      <c r="FS43" s="272"/>
      <c r="FT43" s="272"/>
      <c r="FU43" s="272"/>
      <c r="FV43" s="272"/>
      <c r="FW43" s="272"/>
      <c r="FX43" s="272"/>
      <c r="FY43" s="272"/>
      <c r="FZ43" s="272"/>
      <c r="GA43" s="272"/>
      <c r="GB43" s="272"/>
      <c r="GE43" s="272"/>
      <c r="GH43" s="272"/>
    </row>
    <row r="44" spans="1:192" ht="24.95" customHeight="1">
      <c r="A44" s="526"/>
      <c r="B44" s="30"/>
      <c r="C44" s="3012" t="str">
        <f t="shared" si="575"/>
        <v>site N° 3</v>
      </c>
      <c r="D44" s="3013"/>
      <c r="E44" s="3014"/>
      <c r="F44" s="3012" t="str">
        <f t="shared" si="576"/>
        <v>site N° 4</v>
      </c>
      <c r="G44" s="3013"/>
      <c r="H44" s="3014"/>
      <c r="I44" s="3012" t="str">
        <f t="shared" si="577"/>
        <v>site N° 5</v>
      </c>
      <c r="J44" s="3013"/>
      <c r="K44" s="3014"/>
      <c r="L44" s="36" t="s">
        <v>43</v>
      </c>
      <c r="M44" s="36"/>
      <c r="N44" s="3012" t="str">
        <f t="shared" si="578"/>
        <v>site N° 6</v>
      </c>
      <c r="O44" s="3013"/>
      <c r="P44" s="3014"/>
      <c r="Q44" s="3012" t="str">
        <f t="shared" si="579"/>
        <v>site N° 7</v>
      </c>
      <c r="R44" s="3013"/>
      <c r="S44" s="3014"/>
      <c r="T44" s="3012" t="str">
        <f t="shared" si="580"/>
        <v>site N° 8</v>
      </c>
      <c r="U44" s="3013"/>
      <c r="V44" s="3014"/>
      <c r="Y44" s="272"/>
      <c r="AB44" s="272"/>
      <c r="AE44" s="272"/>
      <c r="AH44" s="272"/>
      <c r="AK44" s="272"/>
      <c r="AN44" s="272"/>
      <c r="AQ44" s="272"/>
      <c r="AT44" s="272"/>
      <c r="AW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X44" s="272"/>
      <c r="BY44" s="272"/>
      <c r="BZ44" s="272"/>
      <c r="CA44" s="272"/>
      <c r="CB44" s="272"/>
      <c r="CC44" s="272"/>
      <c r="CD44" s="272"/>
      <c r="CE44" s="272"/>
      <c r="CF44" s="272"/>
      <c r="CG44" s="272"/>
      <c r="CJ44" s="272"/>
      <c r="CM44" s="272"/>
      <c r="CP44" s="272"/>
      <c r="CQ44" s="272"/>
      <c r="CR44" s="272"/>
      <c r="CS44" s="272"/>
      <c r="CV44" s="272"/>
      <c r="CY44" s="272"/>
      <c r="DB44" s="272"/>
      <c r="DE44" s="272"/>
      <c r="DH44" s="272"/>
      <c r="DK44" s="272"/>
      <c r="DL44" s="272"/>
      <c r="DM44" s="272"/>
      <c r="DN44" s="272"/>
      <c r="DO44" s="272"/>
      <c r="DP44" s="272"/>
      <c r="DQ44" s="272"/>
      <c r="DT44" s="272"/>
      <c r="DW44" s="272"/>
      <c r="DZ44" s="272"/>
      <c r="EC44" s="272"/>
      <c r="ED44" s="272"/>
      <c r="EE44" s="272"/>
      <c r="EF44" s="272"/>
      <c r="EI44" s="272"/>
      <c r="EJ44" s="272"/>
      <c r="EK44" s="272"/>
      <c r="EL44" s="272"/>
      <c r="EO44" s="272"/>
      <c r="ER44" s="272"/>
      <c r="EU44" s="272"/>
      <c r="EV44" s="272"/>
      <c r="EW44" s="272"/>
      <c r="EX44" s="272"/>
      <c r="EY44" s="272"/>
      <c r="EZ44" s="272"/>
      <c r="FA44" s="272"/>
      <c r="FB44" s="272"/>
      <c r="FC44" s="272"/>
      <c r="FD44" s="272"/>
      <c r="FE44" s="272"/>
      <c r="FF44" s="272"/>
      <c r="FG44" s="272"/>
      <c r="FH44" s="272"/>
      <c r="FI44" s="272"/>
      <c r="FJ44" s="272"/>
      <c r="FK44" s="272"/>
      <c r="FL44" s="272"/>
      <c r="FM44" s="272"/>
      <c r="FN44" s="272"/>
      <c r="FO44" s="272"/>
      <c r="FP44" s="272"/>
      <c r="FQ44" s="272"/>
      <c r="FR44" s="272"/>
      <c r="FS44" s="272"/>
      <c r="FT44" s="272"/>
      <c r="FU44" s="272"/>
      <c r="FV44" s="272"/>
      <c r="FW44" s="272"/>
      <c r="FX44" s="272"/>
      <c r="FY44" s="272"/>
      <c r="FZ44" s="272"/>
      <c r="GA44" s="272"/>
      <c r="GB44" s="272"/>
      <c r="GE44" s="272"/>
      <c r="GH44" s="272"/>
    </row>
    <row r="45" spans="1:192" ht="24.95" customHeight="1">
      <c r="A45" s="526"/>
      <c r="B45" s="30"/>
      <c r="C45" s="503" t="str">
        <f t="shared" si="575"/>
        <v>F</v>
      </c>
      <c r="D45" s="504" t="str">
        <f t="shared" si="575"/>
        <v>A</v>
      </c>
      <c r="E45" s="505" t="str">
        <f t="shared" si="575"/>
        <v>A+</v>
      </c>
      <c r="F45" s="503" t="str">
        <f t="shared" si="576"/>
        <v>P</v>
      </c>
      <c r="G45" s="504" t="str">
        <f t="shared" si="576"/>
        <v>A</v>
      </c>
      <c r="H45" s="505" t="str">
        <f t="shared" si="576"/>
        <v>A+</v>
      </c>
      <c r="I45" s="503" t="str">
        <f t="shared" si="577"/>
        <v>P</v>
      </c>
      <c r="J45" s="504" t="str">
        <f t="shared" si="577"/>
        <v>A</v>
      </c>
      <c r="K45" s="505" t="str">
        <f t="shared" si="577"/>
        <v>A+</v>
      </c>
      <c r="L45" s="36" t="s">
        <v>39</v>
      </c>
      <c r="M45" s="36"/>
      <c r="N45" s="503" t="str">
        <f t="shared" si="578"/>
        <v>A</v>
      </c>
      <c r="O45" s="504" t="str">
        <f t="shared" si="578"/>
        <v>A</v>
      </c>
      <c r="P45" s="505" t="str">
        <f t="shared" si="578"/>
        <v>A+</v>
      </c>
      <c r="Q45" s="503" t="str">
        <f t="shared" si="579"/>
        <v>F</v>
      </c>
      <c r="R45" s="504" t="str">
        <f t="shared" si="579"/>
        <v>A</v>
      </c>
      <c r="S45" s="505" t="str">
        <f t="shared" si="579"/>
        <v>A+</v>
      </c>
      <c r="T45" s="503" t="str">
        <f t="shared" si="580"/>
        <v>F</v>
      </c>
      <c r="U45" s="504" t="str">
        <f t="shared" si="580"/>
        <v>A</v>
      </c>
      <c r="V45" s="505" t="str">
        <f t="shared" si="580"/>
        <v>A+</v>
      </c>
      <c r="Y45" s="272"/>
      <c r="AB45" s="272"/>
      <c r="AE45" s="272"/>
      <c r="AH45" s="272"/>
      <c r="AK45" s="272"/>
      <c r="AN45" s="272"/>
      <c r="AQ45" s="272"/>
      <c r="AT45" s="272"/>
      <c r="AW45" s="272"/>
      <c r="AZ45" s="272"/>
      <c r="BA45" s="272"/>
      <c r="BB45" s="272"/>
      <c r="BC45" s="272"/>
      <c r="BD45" s="272"/>
      <c r="BE45" s="272"/>
      <c r="BF45" s="272"/>
      <c r="BG45" s="272"/>
      <c r="BH45" s="272"/>
      <c r="BI45" s="272"/>
      <c r="BJ45" s="272"/>
      <c r="BK45" s="272"/>
      <c r="BL45" s="272"/>
      <c r="BM45" s="272"/>
      <c r="BN45" s="272"/>
      <c r="BO45" s="272"/>
      <c r="BP45" s="272"/>
      <c r="BQ45" s="272"/>
      <c r="BR45" s="272"/>
      <c r="BS45" s="272"/>
      <c r="BT45" s="272"/>
      <c r="BU45" s="272"/>
      <c r="BX45" s="272"/>
      <c r="BY45" s="272"/>
      <c r="BZ45" s="272"/>
      <c r="CA45" s="272"/>
      <c r="CB45" s="272"/>
      <c r="CC45" s="272"/>
      <c r="CD45" s="272"/>
      <c r="CE45" s="272"/>
      <c r="CF45" s="272"/>
      <c r="CG45" s="272"/>
      <c r="CJ45" s="272"/>
      <c r="CM45" s="272"/>
      <c r="CP45" s="272"/>
      <c r="CQ45" s="272"/>
      <c r="CR45" s="272"/>
      <c r="CS45" s="272"/>
      <c r="CV45" s="272"/>
      <c r="CY45" s="272"/>
      <c r="DB45" s="272"/>
      <c r="DE45" s="272"/>
      <c r="DH45" s="272"/>
      <c r="DK45" s="272"/>
      <c r="DL45" s="272"/>
      <c r="DM45" s="272"/>
      <c r="DN45" s="272"/>
      <c r="DO45" s="272"/>
      <c r="DP45" s="272"/>
      <c r="DQ45" s="272"/>
      <c r="DT45" s="272"/>
      <c r="DW45" s="272"/>
      <c r="DZ45" s="272"/>
      <c r="EC45" s="272"/>
      <c r="ED45" s="272"/>
      <c r="EE45" s="272"/>
      <c r="EF45" s="272"/>
      <c r="EI45" s="272"/>
      <c r="EJ45" s="272"/>
      <c r="EK45" s="272"/>
      <c r="EL45" s="272"/>
      <c r="EO45" s="272"/>
      <c r="ER45" s="272"/>
      <c r="EU45" s="272"/>
      <c r="EV45" s="272"/>
      <c r="EW45" s="272"/>
      <c r="EX45" s="272"/>
      <c r="EY45" s="272"/>
      <c r="EZ45" s="272"/>
      <c r="FA45" s="272"/>
      <c r="FB45" s="272"/>
      <c r="FC45" s="272"/>
      <c r="FD45" s="272"/>
      <c r="FE45" s="272"/>
      <c r="FF45" s="272"/>
      <c r="FG45" s="272"/>
      <c r="FH45" s="272"/>
      <c r="FI45" s="272"/>
      <c r="FJ45" s="272"/>
      <c r="FK45" s="272"/>
      <c r="FL45" s="272"/>
      <c r="FM45" s="272"/>
      <c r="FN45" s="272"/>
      <c r="FO45" s="272"/>
      <c r="FP45" s="272"/>
      <c r="FQ45" s="272"/>
      <c r="FR45" s="272"/>
      <c r="FS45" s="272"/>
      <c r="FT45" s="272"/>
      <c r="FU45" s="272"/>
      <c r="FV45" s="272"/>
      <c r="FW45" s="272"/>
      <c r="FX45" s="272"/>
      <c r="FY45" s="272"/>
      <c r="FZ45" s="272"/>
      <c r="GA45" s="272"/>
      <c r="GB45" s="272"/>
      <c r="GE45" s="272"/>
      <c r="GH45" s="272"/>
    </row>
    <row r="46" spans="1:192" s="278" customFormat="1" ht="15" customHeight="1">
      <c r="A46" s="526"/>
      <c r="B46" s="30"/>
      <c r="C46" s="517">
        <f t="shared" si="575"/>
        <v>0.1</v>
      </c>
      <c r="D46" s="518">
        <f t="shared" si="575"/>
        <v>0.1</v>
      </c>
      <c r="E46" s="519">
        <f t="shared" si="575"/>
        <v>0.1</v>
      </c>
      <c r="F46" s="517">
        <f t="shared" si="576"/>
        <v>0.1</v>
      </c>
      <c r="G46" s="518">
        <f t="shared" si="576"/>
        <v>0.1</v>
      </c>
      <c r="H46" s="519">
        <f t="shared" si="576"/>
        <v>0.1</v>
      </c>
      <c r="I46" s="517">
        <f t="shared" si="577"/>
        <v>0.1</v>
      </c>
      <c r="J46" s="518">
        <f t="shared" si="577"/>
        <v>0.1</v>
      </c>
      <c r="K46" s="519">
        <f t="shared" si="577"/>
        <v>0.1</v>
      </c>
      <c r="L46" s="39" t="s">
        <v>15</v>
      </c>
      <c r="M46" s="39"/>
      <c r="N46" s="517">
        <f t="shared" si="578"/>
        <v>0.1</v>
      </c>
      <c r="O46" s="518">
        <f t="shared" si="578"/>
        <v>0.1</v>
      </c>
      <c r="P46" s="519">
        <f t="shared" si="578"/>
        <v>0.1</v>
      </c>
      <c r="Q46" s="517">
        <f t="shared" si="579"/>
        <v>0.1</v>
      </c>
      <c r="R46" s="518">
        <f t="shared" si="579"/>
        <v>0.1</v>
      </c>
      <c r="S46" s="519">
        <f t="shared" si="579"/>
        <v>0.1</v>
      </c>
      <c r="T46" s="517">
        <f t="shared" si="580"/>
        <v>0.1</v>
      </c>
      <c r="U46" s="518">
        <f t="shared" si="580"/>
        <v>0.1</v>
      </c>
      <c r="V46" s="519">
        <f t="shared" si="580"/>
        <v>0.1</v>
      </c>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2"/>
      <c r="BN46" s="272"/>
      <c r="BO46" s="272"/>
      <c r="BP46" s="272"/>
      <c r="BQ46" s="272"/>
      <c r="BR46" s="272"/>
      <c r="BS46" s="272"/>
      <c r="BT46" s="272"/>
      <c r="BU46" s="272"/>
      <c r="BV46" s="272"/>
      <c r="BW46" s="272"/>
      <c r="BX46" s="272"/>
      <c r="BY46" s="272"/>
      <c r="BZ46" s="272"/>
      <c r="CA46" s="272"/>
      <c r="CB46" s="272"/>
      <c r="CC46" s="272"/>
      <c r="CD46" s="272"/>
      <c r="CE46" s="272"/>
      <c r="CF46" s="272"/>
      <c r="CG46" s="272"/>
      <c r="CH46" s="272"/>
      <c r="CI46" s="272"/>
      <c r="CJ46" s="272"/>
      <c r="CK46" s="272"/>
      <c r="CL46" s="272"/>
      <c r="CM46" s="272"/>
      <c r="CN46" s="272"/>
      <c r="CO46" s="272"/>
      <c r="CP46" s="272"/>
      <c r="CQ46" s="272"/>
      <c r="CR46" s="272"/>
      <c r="CS46" s="272"/>
      <c r="CT46" s="272"/>
      <c r="CU46" s="272"/>
      <c r="CV46" s="272"/>
      <c r="CW46" s="272"/>
      <c r="CX46" s="272"/>
      <c r="CY46" s="272"/>
      <c r="CZ46" s="272"/>
      <c r="DA46" s="272"/>
      <c r="DB46" s="272"/>
      <c r="DC46" s="272"/>
      <c r="DD46" s="272"/>
      <c r="DE46" s="272"/>
      <c r="DF46" s="272"/>
      <c r="DG46" s="272"/>
      <c r="DH46" s="272"/>
      <c r="DI46" s="272"/>
      <c r="DJ46" s="272"/>
      <c r="DK46" s="272"/>
      <c r="DL46" s="272"/>
      <c r="DM46" s="272"/>
      <c r="DN46" s="272"/>
      <c r="DO46" s="272"/>
      <c r="DP46" s="272"/>
      <c r="DQ46" s="272"/>
      <c r="DR46" s="272"/>
      <c r="DS46" s="272"/>
      <c r="DT46" s="272"/>
      <c r="DU46" s="272"/>
      <c r="DV46" s="272"/>
      <c r="DW46" s="272"/>
      <c r="DX46" s="272"/>
      <c r="DY46" s="272"/>
      <c r="DZ46" s="272"/>
      <c r="EA46" s="272"/>
      <c r="EB46" s="272"/>
      <c r="EC46" s="272"/>
      <c r="ED46" s="272"/>
      <c r="EE46" s="272"/>
      <c r="EF46" s="272"/>
      <c r="EG46" s="272"/>
      <c r="EH46" s="272"/>
      <c r="EI46" s="272"/>
      <c r="EJ46" s="272"/>
      <c r="EK46" s="272"/>
      <c r="EL46" s="272"/>
      <c r="EM46" s="272"/>
      <c r="EN46" s="272"/>
      <c r="EO46" s="272"/>
      <c r="EP46" s="272"/>
      <c r="EQ46" s="272"/>
      <c r="ER46" s="272"/>
      <c r="ES46" s="272"/>
      <c r="ET46" s="272"/>
      <c r="EU46" s="272"/>
      <c r="EV46" s="272"/>
      <c r="EW46" s="272"/>
      <c r="EX46" s="272"/>
      <c r="EY46" s="272"/>
      <c r="EZ46" s="272"/>
      <c r="FA46" s="272"/>
      <c r="FB46" s="272"/>
      <c r="FC46" s="272"/>
      <c r="FD46" s="272"/>
      <c r="FE46" s="272"/>
      <c r="FF46" s="272"/>
      <c r="FG46" s="272"/>
      <c r="FH46" s="272"/>
      <c r="FI46" s="272"/>
      <c r="FJ46" s="272"/>
      <c r="FK46" s="272"/>
      <c r="FL46" s="272"/>
      <c r="FM46" s="272"/>
      <c r="FN46" s="272"/>
      <c r="FO46" s="272"/>
      <c r="FP46" s="272"/>
      <c r="FQ46" s="272"/>
      <c r="FR46" s="272"/>
      <c r="FS46" s="272"/>
      <c r="FT46" s="272"/>
      <c r="FU46" s="272"/>
      <c r="FV46" s="272"/>
      <c r="FW46" s="272"/>
      <c r="FX46" s="272"/>
      <c r="FY46" s="272"/>
      <c r="FZ46" s="272"/>
      <c r="GA46" s="272"/>
      <c r="GB46" s="272"/>
      <c r="GC46" s="272"/>
      <c r="GD46" s="272"/>
      <c r="GE46" s="272"/>
      <c r="GF46" s="272"/>
      <c r="GG46" s="272"/>
      <c r="GH46" s="272"/>
      <c r="GI46" s="272"/>
      <c r="GJ46" s="272"/>
    </row>
    <row r="47" spans="1:192" ht="20.25" customHeight="1">
      <c r="A47" s="526"/>
      <c r="B47" s="30"/>
      <c r="C47" s="530">
        <f t="shared" si="575"/>
        <v>0</v>
      </c>
      <c r="D47" s="531">
        <f t="shared" si="575"/>
        <v>0</v>
      </c>
      <c r="E47" s="532">
        <f t="shared" si="575"/>
        <v>0</v>
      </c>
      <c r="F47" s="530">
        <f t="shared" si="576"/>
        <v>0</v>
      </c>
      <c r="G47" s="531">
        <f t="shared" si="576"/>
        <v>0</v>
      </c>
      <c r="H47" s="532">
        <f t="shared" si="576"/>
        <v>0</v>
      </c>
      <c r="I47" s="530">
        <f t="shared" si="577"/>
        <v>0</v>
      </c>
      <c r="J47" s="531">
        <f t="shared" si="577"/>
        <v>0</v>
      </c>
      <c r="K47" s="532">
        <f t="shared" si="577"/>
        <v>0</v>
      </c>
      <c r="L47" s="40" t="s">
        <v>32</v>
      </c>
      <c r="M47" s="40"/>
      <c r="N47" s="530">
        <f t="shared" si="578"/>
        <v>0</v>
      </c>
      <c r="O47" s="531">
        <f t="shared" si="578"/>
        <v>0</v>
      </c>
      <c r="P47" s="532">
        <f t="shared" si="578"/>
        <v>0</v>
      </c>
      <c r="Q47" s="530">
        <f t="shared" si="579"/>
        <v>0</v>
      </c>
      <c r="R47" s="531">
        <f t="shared" si="579"/>
        <v>0</v>
      </c>
      <c r="S47" s="532">
        <f t="shared" si="579"/>
        <v>0</v>
      </c>
      <c r="T47" s="530">
        <f t="shared" si="580"/>
        <v>0</v>
      </c>
      <c r="U47" s="531">
        <f t="shared" si="580"/>
        <v>0</v>
      </c>
      <c r="V47" s="532">
        <f t="shared" si="580"/>
        <v>0</v>
      </c>
      <c r="Y47" s="272"/>
      <c r="AB47" s="272"/>
      <c r="AE47" s="272"/>
      <c r="AH47" s="272"/>
      <c r="AK47" s="272"/>
      <c r="AN47" s="272"/>
      <c r="AQ47" s="272"/>
      <c r="AT47" s="272"/>
      <c r="AW47" s="272"/>
      <c r="AZ47" s="272"/>
      <c r="BA47" s="272"/>
      <c r="BB47" s="272"/>
      <c r="BC47" s="272"/>
      <c r="BD47" s="272"/>
      <c r="BE47" s="272"/>
      <c r="BF47" s="272"/>
      <c r="BG47" s="272"/>
      <c r="BH47" s="272"/>
      <c r="BI47" s="272"/>
      <c r="BJ47" s="272"/>
      <c r="BK47" s="272"/>
      <c r="BL47" s="272"/>
      <c r="BM47" s="272"/>
      <c r="BN47" s="272"/>
      <c r="BO47" s="272"/>
      <c r="BP47" s="272"/>
      <c r="BQ47" s="272"/>
      <c r="BR47" s="272"/>
      <c r="BS47" s="272"/>
      <c r="BT47" s="272"/>
      <c r="BU47" s="272"/>
      <c r="BX47" s="272"/>
      <c r="BY47" s="272"/>
      <c r="BZ47" s="272"/>
      <c r="CA47" s="272"/>
      <c r="CB47" s="272"/>
      <c r="CC47" s="272"/>
      <c r="CD47" s="272"/>
      <c r="CE47" s="272"/>
      <c r="CF47" s="272"/>
      <c r="CG47" s="272"/>
      <c r="CJ47" s="272"/>
      <c r="CM47" s="272"/>
      <c r="CP47" s="272"/>
      <c r="CQ47" s="272"/>
      <c r="CR47" s="272"/>
      <c r="CS47" s="272"/>
      <c r="CV47" s="272"/>
      <c r="CY47" s="272"/>
      <c r="DB47" s="272"/>
      <c r="DE47" s="272"/>
      <c r="DH47" s="272"/>
      <c r="DK47" s="272"/>
      <c r="DL47" s="272"/>
      <c r="DM47" s="272"/>
      <c r="DN47" s="272"/>
      <c r="DO47" s="272"/>
      <c r="DP47" s="272"/>
      <c r="DQ47" s="272"/>
      <c r="DT47" s="272"/>
      <c r="DW47" s="272"/>
      <c r="DZ47" s="272"/>
      <c r="EC47" s="272"/>
      <c r="ED47" s="272"/>
      <c r="EE47" s="272"/>
      <c r="EF47" s="272"/>
      <c r="EI47" s="272"/>
      <c r="EJ47" s="272"/>
      <c r="EK47" s="272"/>
      <c r="EL47" s="272"/>
      <c r="EO47" s="272"/>
      <c r="ER47" s="272"/>
      <c r="EU47" s="272"/>
      <c r="EV47" s="272"/>
      <c r="EW47" s="272"/>
      <c r="EX47" s="272"/>
      <c r="EY47" s="272"/>
      <c r="EZ47" s="272"/>
      <c r="FA47" s="272"/>
      <c r="FB47" s="272"/>
      <c r="FC47" s="272"/>
      <c r="FD47" s="272"/>
      <c r="FE47" s="272"/>
      <c r="FF47" s="272"/>
      <c r="FG47" s="272"/>
      <c r="FH47" s="272"/>
      <c r="FI47" s="272"/>
      <c r="FJ47" s="272"/>
      <c r="FK47" s="272"/>
      <c r="FL47" s="272"/>
      <c r="FM47" s="272"/>
      <c r="FN47" s="272"/>
      <c r="FO47" s="272"/>
      <c r="FP47" s="272"/>
      <c r="FQ47" s="272"/>
      <c r="FR47" s="272"/>
      <c r="FS47" s="272"/>
      <c r="FT47" s="272"/>
      <c r="FU47" s="272"/>
      <c r="FV47" s="272"/>
      <c r="FW47" s="272"/>
      <c r="FX47" s="272"/>
      <c r="FY47" s="272"/>
      <c r="FZ47" s="272"/>
      <c r="GA47" s="272"/>
      <c r="GB47" s="272"/>
      <c r="GE47" s="272"/>
      <c r="GH47" s="272"/>
    </row>
    <row r="48" spans="1:192" ht="15" customHeight="1">
      <c r="A48" s="526"/>
      <c r="B48" s="33"/>
      <c r="C48" s="376">
        <f t="shared" si="575"/>
        <v>0</v>
      </c>
      <c r="D48" s="377">
        <f t="shared" si="575"/>
        <v>0</v>
      </c>
      <c r="E48" s="378">
        <f t="shared" si="575"/>
        <v>0</v>
      </c>
      <c r="F48" s="376">
        <f t="shared" si="576"/>
        <v>0</v>
      </c>
      <c r="G48" s="377">
        <f t="shared" si="576"/>
        <v>0</v>
      </c>
      <c r="H48" s="378">
        <f t="shared" si="576"/>
        <v>0</v>
      </c>
      <c r="I48" s="376">
        <f t="shared" si="577"/>
        <v>0</v>
      </c>
      <c r="J48" s="377">
        <f t="shared" si="577"/>
        <v>0</v>
      </c>
      <c r="K48" s="378">
        <f t="shared" si="577"/>
        <v>0</v>
      </c>
      <c r="L48" s="41" t="str">
        <f>$J$26</f>
        <v>Kg</v>
      </c>
      <c r="M48" s="41"/>
      <c r="N48" s="376">
        <f t="shared" si="578"/>
        <v>0</v>
      </c>
      <c r="O48" s="377">
        <f t="shared" si="578"/>
        <v>0</v>
      </c>
      <c r="P48" s="378">
        <f t="shared" si="578"/>
        <v>0</v>
      </c>
      <c r="Q48" s="376">
        <f t="shared" si="579"/>
        <v>0</v>
      </c>
      <c r="R48" s="377">
        <f t="shared" si="579"/>
        <v>0</v>
      </c>
      <c r="S48" s="378">
        <f t="shared" si="579"/>
        <v>0</v>
      </c>
      <c r="T48" s="376">
        <f t="shared" si="580"/>
        <v>0</v>
      </c>
      <c r="U48" s="377">
        <f t="shared" si="580"/>
        <v>0</v>
      </c>
      <c r="V48" s="378">
        <f t="shared" si="580"/>
        <v>0</v>
      </c>
      <c r="Y48" s="272"/>
      <c r="AB48" s="272"/>
      <c r="AE48" s="272"/>
      <c r="AH48" s="272"/>
      <c r="AK48" s="272"/>
      <c r="AN48" s="272"/>
      <c r="AQ48" s="272"/>
      <c r="AT48" s="272"/>
      <c r="AW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X48" s="272"/>
      <c r="BY48" s="272"/>
      <c r="BZ48" s="272"/>
      <c r="CA48" s="272"/>
      <c r="CB48" s="272"/>
      <c r="CC48" s="272"/>
      <c r="CD48" s="272"/>
      <c r="CE48" s="272"/>
      <c r="CF48" s="272"/>
      <c r="CG48" s="272"/>
      <c r="CJ48" s="272"/>
      <c r="CM48" s="272"/>
      <c r="CP48" s="272"/>
      <c r="CQ48" s="272"/>
      <c r="CR48" s="272"/>
      <c r="CS48" s="272"/>
      <c r="CV48" s="272"/>
      <c r="CY48" s="272"/>
      <c r="DB48" s="272"/>
      <c r="DE48" s="272"/>
      <c r="DH48" s="272"/>
      <c r="DK48" s="272"/>
      <c r="DL48" s="272"/>
      <c r="DM48" s="272"/>
      <c r="DN48" s="272"/>
      <c r="DO48" s="272"/>
      <c r="DP48" s="272"/>
      <c r="DQ48" s="272"/>
      <c r="DT48" s="272"/>
      <c r="DW48" s="272"/>
      <c r="DZ48" s="272"/>
      <c r="EC48" s="272"/>
      <c r="ED48" s="272"/>
      <c r="EE48" s="272"/>
      <c r="EF48" s="272"/>
      <c r="EI48" s="272"/>
      <c r="EJ48" s="272"/>
      <c r="EK48" s="272"/>
      <c r="EL48" s="272"/>
      <c r="EO48" s="272"/>
      <c r="ER48" s="272"/>
      <c r="EU48" s="272"/>
      <c r="EV48" s="272"/>
      <c r="EW48" s="272"/>
      <c r="EX48" s="272"/>
      <c r="EY48" s="272"/>
      <c r="EZ48" s="272"/>
      <c r="FA48" s="272"/>
      <c r="FB48" s="272"/>
      <c r="FC48" s="272"/>
      <c r="FD48" s="272"/>
      <c r="FE48" s="272"/>
      <c r="FF48" s="272"/>
      <c r="FG48" s="272"/>
      <c r="FH48" s="272"/>
      <c r="FI48" s="272"/>
      <c r="FJ48" s="272"/>
      <c r="FK48" s="272"/>
      <c r="FL48" s="272"/>
      <c r="FM48" s="272"/>
      <c r="FN48" s="272"/>
      <c r="FO48" s="272"/>
      <c r="FP48" s="272"/>
      <c r="FQ48" s="272"/>
      <c r="FR48" s="272"/>
      <c r="FS48" s="272"/>
      <c r="FT48" s="272"/>
      <c r="FU48" s="272"/>
      <c r="FV48" s="272"/>
      <c r="FW48" s="272"/>
      <c r="FX48" s="272"/>
      <c r="FY48" s="272"/>
      <c r="FZ48" s="272"/>
      <c r="GA48" s="272"/>
      <c r="GB48" s="272"/>
      <c r="GE48" s="272"/>
      <c r="GH48" s="272"/>
    </row>
    <row r="49" spans="1:190" ht="21" customHeight="1">
      <c r="A49" s="526"/>
      <c r="B49" s="34"/>
      <c r="C49" s="555">
        <f t="shared" si="575"/>
        <v>0</v>
      </c>
      <c r="D49" s="556">
        <f t="shared" si="575"/>
        <v>0</v>
      </c>
      <c r="E49" s="557">
        <f t="shared" si="575"/>
        <v>0</v>
      </c>
      <c r="F49" s="555">
        <f t="shared" si="576"/>
        <v>0</v>
      </c>
      <c r="G49" s="556">
        <f t="shared" si="576"/>
        <v>0</v>
      </c>
      <c r="H49" s="557">
        <f t="shared" si="576"/>
        <v>0</v>
      </c>
      <c r="I49" s="555">
        <f t="shared" si="577"/>
        <v>0</v>
      </c>
      <c r="J49" s="556">
        <f t="shared" si="577"/>
        <v>0</v>
      </c>
      <c r="K49" s="557">
        <f t="shared" si="577"/>
        <v>0</v>
      </c>
      <c r="L49" s="39" t="s">
        <v>33</v>
      </c>
      <c r="M49" s="39"/>
      <c r="N49" s="555">
        <f t="shared" si="578"/>
        <v>0</v>
      </c>
      <c r="O49" s="556">
        <f t="shared" si="578"/>
        <v>0</v>
      </c>
      <c r="P49" s="557">
        <f t="shared" si="578"/>
        <v>0</v>
      </c>
      <c r="Q49" s="555">
        <f t="shared" si="579"/>
        <v>0</v>
      </c>
      <c r="R49" s="556">
        <f t="shared" si="579"/>
        <v>0</v>
      </c>
      <c r="S49" s="557">
        <f t="shared" si="579"/>
        <v>0</v>
      </c>
      <c r="T49" s="555">
        <f t="shared" si="580"/>
        <v>0</v>
      </c>
      <c r="U49" s="556">
        <f t="shared" si="580"/>
        <v>0</v>
      </c>
      <c r="V49" s="557">
        <f t="shared" si="580"/>
        <v>0</v>
      </c>
      <c r="Y49" s="272"/>
      <c r="AB49" s="272"/>
      <c r="AE49" s="272"/>
      <c r="AH49" s="272"/>
      <c r="AK49" s="272"/>
      <c r="AN49" s="272"/>
      <c r="AQ49" s="272"/>
      <c r="AT49" s="272"/>
      <c r="AW49" s="272"/>
      <c r="AZ49" s="272"/>
      <c r="BA49" s="272"/>
      <c r="BB49" s="272"/>
      <c r="BC49" s="272"/>
      <c r="BD49" s="272"/>
      <c r="BE49" s="272"/>
      <c r="BF49" s="272"/>
      <c r="BG49" s="272"/>
      <c r="BH49" s="272"/>
      <c r="BI49" s="272"/>
      <c r="BJ49" s="272"/>
      <c r="BK49" s="272"/>
      <c r="BL49" s="272"/>
      <c r="BM49" s="272"/>
      <c r="BN49" s="272"/>
      <c r="BO49" s="272"/>
      <c r="BP49" s="272"/>
      <c r="BQ49" s="272"/>
      <c r="BR49" s="272"/>
      <c r="BS49" s="272"/>
      <c r="BT49" s="272"/>
      <c r="BU49" s="272"/>
      <c r="BX49" s="272"/>
      <c r="BY49" s="272"/>
      <c r="BZ49" s="272"/>
      <c r="CA49" s="272"/>
      <c r="CB49" s="272"/>
      <c r="CC49" s="272"/>
      <c r="CD49" s="272"/>
      <c r="CE49" s="272"/>
      <c r="CF49" s="272"/>
      <c r="CG49" s="272"/>
      <c r="CJ49" s="272"/>
      <c r="CM49" s="272"/>
      <c r="CP49" s="272"/>
      <c r="CQ49" s="272"/>
      <c r="CR49" s="272"/>
      <c r="CS49" s="272"/>
      <c r="CV49" s="272"/>
      <c r="CY49" s="272"/>
      <c r="DB49" s="272"/>
      <c r="DE49" s="272"/>
      <c r="DH49" s="272"/>
      <c r="DK49" s="272"/>
      <c r="DL49" s="272"/>
      <c r="DM49" s="272"/>
      <c r="DN49" s="272"/>
      <c r="DO49" s="272"/>
      <c r="DP49" s="272"/>
      <c r="DQ49" s="272"/>
      <c r="DT49" s="272"/>
      <c r="DW49" s="272"/>
      <c r="DZ49" s="272"/>
      <c r="EC49" s="272"/>
      <c r="ED49" s="272"/>
      <c r="EE49" s="272"/>
      <c r="EF49" s="272"/>
      <c r="EI49" s="272"/>
      <c r="EJ49" s="272"/>
      <c r="EK49" s="272"/>
      <c r="EL49" s="272"/>
      <c r="EO49" s="272"/>
      <c r="ER49" s="272"/>
      <c r="EU49" s="272"/>
      <c r="EV49" s="272"/>
      <c r="EW49" s="272"/>
      <c r="EX49" s="272"/>
      <c r="EY49" s="272"/>
      <c r="EZ49" s="272"/>
      <c r="FA49" s="272"/>
      <c r="FB49" s="272"/>
      <c r="FC49" s="272"/>
      <c r="FD49" s="272"/>
      <c r="FE49" s="272"/>
      <c r="FF49" s="272"/>
      <c r="FG49" s="272"/>
      <c r="FH49" s="272"/>
      <c r="FI49" s="272"/>
      <c r="FJ49" s="272"/>
      <c r="FK49" s="272"/>
      <c r="FL49" s="272"/>
      <c r="FM49" s="272"/>
      <c r="FN49" s="272"/>
      <c r="FO49" s="272"/>
      <c r="FP49" s="272"/>
      <c r="FQ49" s="272"/>
      <c r="FR49" s="272"/>
      <c r="FS49" s="272"/>
      <c r="FT49" s="272"/>
      <c r="FU49" s="272"/>
      <c r="FV49" s="272"/>
      <c r="FW49" s="272"/>
      <c r="FX49" s="272"/>
      <c r="FY49" s="272"/>
      <c r="FZ49" s="272"/>
      <c r="GA49" s="272"/>
      <c r="GB49" s="272"/>
      <c r="GE49" s="272"/>
      <c r="GH49" s="272"/>
    </row>
    <row r="50" spans="1:190" ht="12" customHeight="1">
      <c r="A50" s="526"/>
      <c r="B50" s="30"/>
      <c r="C50" s="379">
        <f t="shared" si="575"/>
        <v>0</v>
      </c>
      <c r="D50" s="380">
        <f t="shared" si="575"/>
        <v>0</v>
      </c>
      <c r="E50" s="381">
        <f t="shared" si="575"/>
        <v>0</v>
      </c>
      <c r="F50" s="379">
        <f t="shared" si="576"/>
        <v>0</v>
      </c>
      <c r="G50" s="380">
        <f t="shared" si="576"/>
        <v>0</v>
      </c>
      <c r="H50" s="381">
        <f t="shared" si="576"/>
        <v>0</v>
      </c>
      <c r="I50" s="379">
        <f t="shared" si="577"/>
        <v>0</v>
      </c>
      <c r="J50" s="380">
        <f t="shared" si="577"/>
        <v>0</v>
      </c>
      <c r="K50" s="381">
        <f t="shared" si="577"/>
        <v>0</v>
      </c>
      <c r="L50" s="36" t="s">
        <v>118</v>
      </c>
      <c r="M50" s="36"/>
      <c r="N50" s="379">
        <f t="shared" si="578"/>
        <v>0</v>
      </c>
      <c r="O50" s="380">
        <f t="shared" si="578"/>
        <v>0</v>
      </c>
      <c r="P50" s="381">
        <f t="shared" si="578"/>
        <v>0</v>
      </c>
      <c r="Q50" s="379">
        <f t="shared" si="579"/>
        <v>0</v>
      </c>
      <c r="R50" s="380">
        <f t="shared" si="579"/>
        <v>0</v>
      </c>
      <c r="S50" s="381">
        <f t="shared" si="579"/>
        <v>0</v>
      </c>
      <c r="T50" s="379">
        <f t="shared" si="580"/>
        <v>0</v>
      </c>
      <c r="U50" s="380">
        <f t="shared" si="580"/>
        <v>0</v>
      </c>
      <c r="V50" s="381">
        <f t="shared" si="580"/>
        <v>0</v>
      </c>
      <c r="Y50" s="272"/>
      <c r="AB50" s="272"/>
      <c r="AE50" s="272"/>
      <c r="AH50" s="272"/>
      <c r="AK50" s="272"/>
      <c r="AN50" s="272"/>
      <c r="AQ50" s="272"/>
      <c r="AT50" s="272"/>
      <c r="AW50" s="272"/>
      <c r="AZ50" s="272"/>
      <c r="BA50" s="272"/>
      <c r="BB50" s="272"/>
      <c r="BC50" s="272"/>
      <c r="BD50" s="272"/>
      <c r="BE50" s="272"/>
      <c r="BF50" s="272"/>
      <c r="BG50" s="272"/>
      <c r="BH50" s="272"/>
      <c r="BI50" s="272"/>
      <c r="BJ50" s="272"/>
      <c r="BK50" s="272"/>
      <c r="BL50" s="272"/>
      <c r="BM50" s="272"/>
      <c r="BN50" s="272"/>
      <c r="BO50" s="272"/>
      <c r="BP50" s="272"/>
      <c r="BQ50" s="272"/>
      <c r="BR50" s="272"/>
      <c r="BS50" s="272"/>
      <c r="BT50" s="272"/>
      <c r="BU50" s="272"/>
      <c r="BX50" s="272"/>
      <c r="BY50" s="272"/>
      <c r="BZ50" s="272"/>
      <c r="CA50" s="272"/>
      <c r="CB50" s="272"/>
      <c r="CC50" s="272"/>
      <c r="CD50" s="272"/>
      <c r="CE50" s="272"/>
      <c r="CF50" s="272"/>
      <c r="CG50" s="272"/>
      <c r="CJ50" s="272"/>
      <c r="CM50" s="272"/>
      <c r="CP50" s="272"/>
      <c r="CQ50" s="272"/>
      <c r="CR50" s="272"/>
      <c r="CS50" s="272"/>
      <c r="CV50" s="272"/>
      <c r="CY50" s="272"/>
      <c r="DB50" s="272"/>
      <c r="DE50" s="272"/>
      <c r="DH50" s="272"/>
      <c r="DK50" s="272"/>
      <c r="DL50" s="272"/>
      <c r="DM50" s="272"/>
      <c r="DN50" s="272"/>
      <c r="DO50" s="272"/>
      <c r="DP50" s="272"/>
      <c r="DQ50" s="272"/>
      <c r="DT50" s="272"/>
      <c r="DW50" s="272"/>
      <c r="DZ50" s="272"/>
      <c r="EC50" s="272"/>
      <c r="ED50" s="272"/>
      <c r="EE50" s="272"/>
      <c r="EF50" s="272"/>
      <c r="EI50" s="272"/>
      <c r="EJ50" s="272"/>
      <c r="EK50" s="272"/>
      <c r="EL50" s="272"/>
      <c r="EO50" s="272"/>
      <c r="ER50" s="272"/>
      <c r="EU50" s="272"/>
      <c r="EV50" s="272"/>
      <c r="EW50" s="272"/>
      <c r="EX50" s="272"/>
      <c r="EY50" s="272"/>
      <c r="EZ50" s="272"/>
      <c r="FA50" s="272"/>
      <c r="FB50" s="272"/>
      <c r="FC50" s="272"/>
      <c r="FD50" s="272"/>
      <c r="FE50" s="272"/>
      <c r="FF50" s="272"/>
      <c r="FG50" s="272"/>
      <c r="FH50" s="272"/>
      <c r="FI50" s="272"/>
      <c r="FJ50" s="272"/>
      <c r="FK50" s="272"/>
      <c r="FL50" s="272"/>
      <c r="FM50" s="272"/>
      <c r="FN50" s="272"/>
      <c r="FO50" s="272"/>
      <c r="FP50" s="272"/>
      <c r="FQ50" s="272"/>
      <c r="FR50" s="272"/>
      <c r="FS50" s="272"/>
      <c r="FT50" s="272"/>
      <c r="FU50" s="272"/>
      <c r="FV50" s="272"/>
      <c r="FW50" s="272"/>
      <c r="FX50" s="272"/>
      <c r="FY50" s="272"/>
      <c r="FZ50" s="272"/>
      <c r="GA50" s="272"/>
      <c r="GB50" s="272"/>
      <c r="GE50" s="272"/>
      <c r="GH50" s="272"/>
    </row>
    <row r="51" spans="1:190" ht="18" customHeight="1">
      <c r="A51" s="526"/>
      <c r="B51" s="30"/>
      <c r="C51" s="382">
        <f t="shared" si="575"/>
        <v>0</v>
      </c>
      <c r="D51" s="383">
        <f t="shared" si="575"/>
        <v>0</v>
      </c>
      <c r="E51" s="384">
        <f t="shared" si="575"/>
        <v>0</v>
      </c>
      <c r="F51" s="382">
        <f t="shared" si="576"/>
        <v>0</v>
      </c>
      <c r="G51" s="383">
        <f t="shared" si="576"/>
        <v>0</v>
      </c>
      <c r="H51" s="384">
        <f t="shared" si="576"/>
        <v>0</v>
      </c>
      <c r="I51" s="382">
        <f t="shared" si="577"/>
        <v>0</v>
      </c>
      <c r="J51" s="383">
        <f t="shared" si="577"/>
        <v>0</v>
      </c>
      <c r="K51" s="384">
        <f t="shared" si="577"/>
        <v>0</v>
      </c>
      <c r="L51" s="45" t="s">
        <v>122</v>
      </c>
      <c r="M51" s="46"/>
      <c r="N51" s="382">
        <f t="shared" si="578"/>
        <v>0</v>
      </c>
      <c r="O51" s="383">
        <f t="shared" si="578"/>
        <v>0</v>
      </c>
      <c r="P51" s="384">
        <f t="shared" si="578"/>
        <v>0</v>
      </c>
      <c r="Q51" s="382">
        <f t="shared" si="579"/>
        <v>0</v>
      </c>
      <c r="R51" s="383">
        <f t="shared" si="579"/>
        <v>0</v>
      </c>
      <c r="S51" s="384">
        <f t="shared" si="579"/>
        <v>0</v>
      </c>
      <c r="T51" s="382">
        <f t="shared" si="580"/>
        <v>0</v>
      </c>
      <c r="U51" s="383">
        <f t="shared" si="580"/>
        <v>0</v>
      </c>
      <c r="V51" s="384">
        <f t="shared" si="580"/>
        <v>0</v>
      </c>
      <c r="Y51" s="272"/>
      <c r="AB51" s="272"/>
      <c r="AE51" s="272"/>
      <c r="AH51" s="272"/>
      <c r="AK51" s="272"/>
      <c r="AN51" s="272"/>
      <c r="AQ51" s="272"/>
      <c r="AT51" s="272"/>
      <c r="AW51" s="272"/>
      <c r="AZ51" s="272"/>
      <c r="BA51" s="272"/>
      <c r="BB51" s="272"/>
      <c r="BC51" s="272"/>
      <c r="BD51" s="272"/>
      <c r="BE51" s="272"/>
      <c r="BF51" s="272"/>
      <c r="BG51" s="272"/>
      <c r="BH51" s="272"/>
      <c r="BI51" s="272"/>
      <c r="BJ51" s="272"/>
      <c r="BK51" s="272"/>
      <c r="BL51" s="272"/>
      <c r="BM51" s="272"/>
      <c r="BN51" s="272"/>
      <c r="BO51" s="272"/>
      <c r="BP51" s="272"/>
      <c r="BQ51" s="272"/>
      <c r="BR51" s="272"/>
      <c r="BS51" s="272"/>
      <c r="BT51" s="272"/>
      <c r="BU51" s="272"/>
      <c r="BX51" s="272"/>
      <c r="BY51" s="272"/>
      <c r="BZ51" s="272"/>
      <c r="CA51" s="272"/>
      <c r="CB51" s="272"/>
      <c r="CC51" s="272"/>
      <c r="CD51" s="272"/>
      <c r="CE51" s="272"/>
      <c r="CF51" s="272"/>
      <c r="CG51" s="272"/>
      <c r="CJ51" s="272"/>
      <c r="CM51" s="272"/>
      <c r="CP51" s="272"/>
      <c r="CQ51" s="272"/>
      <c r="CR51" s="272"/>
      <c r="CS51" s="272"/>
      <c r="CV51" s="272"/>
      <c r="CY51" s="272"/>
      <c r="DB51" s="272"/>
      <c r="DE51" s="272"/>
      <c r="DH51" s="272"/>
      <c r="DK51" s="272"/>
      <c r="DL51" s="272"/>
      <c r="DM51" s="272"/>
      <c r="DN51" s="272"/>
      <c r="DO51" s="272"/>
      <c r="DP51" s="272"/>
      <c r="DQ51" s="272"/>
      <c r="DT51" s="272"/>
      <c r="DW51" s="272"/>
      <c r="DZ51" s="272"/>
      <c r="EC51" s="272"/>
      <c r="ED51" s="272"/>
      <c r="EE51" s="272"/>
      <c r="EF51" s="272"/>
      <c r="EI51" s="272"/>
      <c r="EJ51" s="272"/>
      <c r="EK51" s="272"/>
      <c r="EL51" s="272"/>
      <c r="EO51" s="272"/>
      <c r="ER51" s="272"/>
      <c r="EU51" s="272"/>
      <c r="EV51" s="272"/>
      <c r="EW51" s="272"/>
      <c r="EX51" s="272"/>
      <c r="EY51" s="272"/>
      <c r="EZ51" s="272"/>
      <c r="FA51" s="272"/>
      <c r="FB51" s="272"/>
      <c r="FC51" s="272"/>
      <c r="FD51" s="272"/>
      <c r="FE51" s="272"/>
      <c r="FF51" s="272"/>
      <c r="FG51" s="272"/>
      <c r="FH51" s="272"/>
      <c r="FI51" s="272"/>
      <c r="FJ51" s="272"/>
      <c r="FK51" s="272"/>
      <c r="FL51" s="272"/>
      <c r="FM51" s="272"/>
      <c r="FN51" s="272"/>
      <c r="FO51" s="272"/>
      <c r="FP51" s="272"/>
      <c r="FQ51" s="272"/>
      <c r="FR51" s="272"/>
      <c r="FS51" s="272"/>
      <c r="FT51" s="272"/>
      <c r="FU51" s="272"/>
      <c r="FV51" s="272"/>
      <c r="FW51" s="272"/>
      <c r="FX51" s="272"/>
      <c r="FY51" s="272"/>
      <c r="FZ51" s="272"/>
      <c r="GA51" s="272"/>
      <c r="GB51" s="272"/>
      <c r="GE51" s="272"/>
      <c r="GH51" s="272"/>
    </row>
    <row r="52" spans="1:190" ht="21" customHeight="1">
      <c r="A52" s="526"/>
      <c r="B52" s="30"/>
      <c r="C52" s="385">
        <f t="shared" si="575"/>
        <v>0</v>
      </c>
      <c r="D52" s="386">
        <f t="shared" si="575"/>
        <v>0</v>
      </c>
      <c r="E52" s="387">
        <f t="shared" si="575"/>
        <v>0</v>
      </c>
      <c r="F52" s="385">
        <f t="shared" si="576"/>
        <v>0</v>
      </c>
      <c r="G52" s="386">
        <f t="shared" si="576"/>
        <v>0</v>
      </c>
      <c r="H52" s="387">
        <f t="shared" si="576"/>
        <v>0</v>
      </c>
      <c r="I52" s="385">
        <f t="shared" si="577"/>
        <v>0</v>
      </c>
      <c r="J52" s="386">
        <f t="shared" si="577"/>
        <v>0</v>
      </c>
      <c r="K52" s="387">
        <f t="shared" si="577"/>
        <v>0</v>
      </c>
      <c r="L52" s="36" t="s">
        <v>123</v>
      </c>
      <c r="M52" s="36"/>
      <c r="N52" s="385">
        <f t="shared" si="578"/>
        <v>0</v>
      </c>
      <c r="O52" s="386">
        <f t="shared" si="578"/>
        <v>0</v>
      </c>
      <c r="P52" s="387">
        <f t="shared" si="578"/>
        <v>0</v>
      </c>
      <c r="Q52" s="385">
        <f t="shared" si="579"/>
        <v>0</v>
      </c>
      <c r="R52" s="386">
        <f t="shared" si="579"/>
        <v>0</v>
      </c>
      <c r="S52" s="387">
        <f t="shared" si="579"/>
        <v>0</v>
      </c>
      <c r="T52" s="385">
        <f t="shared" si="580"/>
        <v>0</v>
      </c>
      <c r="U52" s="386">
        <f t="shared" si="580"/>
        <v>0</v>
      </c>
      <c r="V52" s="387">
        <f t="shared" si="580"/>
        <v>0</v>
      </c>
      <c r="Y52" s="272"/>
      <c r="AB52" s="272"/>
      <c r="AE52" s="272"/>
      <c r="AH52" s="272"/>
      <c r="AK52" s="272"/>
      <c r="AN52" s="272"/>
      <c r="AQ52" s="272"/>
      <c r="AT52" s="272"/>
      <c r="AW52" s="272"/>
      <c r="AZ52" s="272"/>
      <c r="BA52" s="272"/>
      <c r="BB52" s="272"/>
      <c r="BC52" s="272"/>
      <c r="BD52" s="272"/>
      <c r="BE52" s="272"/>
      <c r="BF52" s="272"/>
      <c r="BG52" s="272"/>
      <c r="BH52" s="272"/>
      <c r="BI52" s="272"/>
      <c r="BJ52" s="272"/>
      <c r="BK52" s="272"/>
      <c r="BL52" s="272"/>
      <c r="BM52" s="272"/>
      <c r="BN52" s="272"/>
      <c r="BO52" s="272"/>
      <c r="BP52" s="272"/>
      <c r="BQ52" s="272"/>
      <c r="BR52" s="272"/>
      <c r="BS52" s="272"/>
      <c r="BT52" s="272"/>
      <c r="BU52" s="272"/>
      <c r="BX52" s="272"/>
      <c r="BY52" s="272"/>
      <c r="BZ52" s="272"/>
      <c r="CA52" s="272"/>
      <c r="CB52" s="272"/>
      <c r="CC52" s="272"/>
      <c r="CD52" s="272"/>
      <c r="CE52" s="272"/>
      <c r="CF52" s="272"/>
      <c r="CG52" s="272"/>
      <c r="CJ52" s="272"/>
      <c r="CM52" s="272"/>
      <c r="CP52" s="272"/>
      <c r="CQ52" s="272"/>
      <c r="CR52" s="272"/>
      <c r="CS52" s="272"/>
      <c r="CV52" s="272"/>
      <c r="CY52" s="272"/>
      <c r="DB52" s="272"/>
      <c r="DE52" s="272"/>
      <c r="DH52" s="272"/>
      <c r="DK52" s="272"/>
      <c r="DL52" s="272"/>
      <c r="DM52" s="272"/>
      <c r="DN52" s="272"/>
      <c r="DO52" s="272"/>
      <c r="DP52" s="272"/>
      <c r="DQ52" s="272"/>
      <c r="DT52" s="272"/>
      <c r="DW52" s="272"/>
      <c r="DZ52" s="272"/>
      <c r="EC52" s="272"/>
      <c r="ED52" s="272"/>
      <c r="EE52" s="272"/>
      <c r="EF52" s="272"/>
      <c r="EI52" s="272"/>
      <c r="EJ52" s="272"/>
      <c r="EK52" s="272"/>
      <c r="EL52" s="272"/>
      <c r="EO52" s="272"/>
      <c r="ER52" s="272"/>
      <c r="EU52" s="272"/>
      <c r="EV52" s="272"/>
      <c r="EW52" s="272"/>
      <c r="EX52" s="272"/>
      <c r="EY52" s="272"/>
      <c r="EZ52" s="272"/>
      <c r="FA52" s="272"/>
      <c r="FB52" s="272"/>
      <c r="FC52" s="272"/>
      <c r="FD52" s="272"/>
      <c r="FE52" s="272"/>
      <c r="FF52" s="272"/>
      <c r="FG52" s="272"/>
      <c r="FH52" s="272"/>
      <c r="FI52" s="272"/>
      <c r="FJ52" s="272"/>
      <c r="FK52" s="272"/>
      <c r="FL52" s="272"/>
      <c r="FM52" s="272"/>
      <c r="FN52" s="272"/>
      <c r="FO52" s="272"/>
      <c r="FP52" s="272"/>
      <c r="FQ52" s="272"/>
      <c r="FR52" s="272"/>
      <c r="FS52" s="272"/>
      <c r="FT52" s="272"/>
      <c r="FU52" s="272"/>
      <c r="FV52" s="272"/>
      <c r="FW52" s="272"/>
      <c r="FX52" s="272"/>
      <c r="FY52" s="272"/>
      <c r="FZ52" s="272"/>
      <c r="GA52" s="272"/>
      <c r="GB52" s="272"/>
      <c r="GE52" s="272"/>
      <c r="GH52" s="272"/>
    </row>
    <row r="53" spans="1:190" ht="18" customHeight="1">
      <c r="A53" s="526"/>
      <c r="B53" s="35"/>
      <c r="C53" s="388">
        <f t="shared" si="575"/>
        <v>0</v>
      </c>
      <c r="D53" s="389">
        <f t="shared" si="575"/>
        <v>0</v>
      </c>
      <c r="E53" s="390">
        <f t="shared" si="575"/>
        <v>0</v>
      </c>
      <c r="F53" s="388">
        <f t="shared" si="576"/>
        <v>0</v>
      </c>
      <c r="G53" s="389">
        <f t="shared" si="576"/>
        <v>0</v>
      </c>
      <c r="H53" s="390">
        <f t="shared" si="576"/>
        <v>0</v>
      </c>
      <c r="I53" s="388">
        <f t="shared" si="577"/>
        <v>0</v>
      </c>
      <c r="J53" s="389">
        <f t="shared" si="577"/>
        <v>0</v>
      </c>
      <c r="K53" s="390">
        <f t="shared" si="577"/>
        <v>0</v>
      </c>
      <c r="L53" s="45" t="s">
        <v>117</v>
      </c>
      <c r="M53" s="46"/>
      <c r="N53" s="388">
        <f t="shared" si="578"/>
        <v>0</v>
      </c>
      <c r="O53" s="389">
        <f t="shared" si="578"/>
        <v>0</v>
      </c>
      <c r="P53" s="390">
        <f t="shared" si="578"/>
        <v>0</v>
      </c>
      <c r="Q53" s="388">
        <f t="shared" si="579"/>
        <v>0</v>
      </c>
      <c r="R53" s="389">
        <f t="shared" si="579"/>
        <v>0</v>
      </c>
      <c r="S53" s="390">
        <f t="shared" si="579"/>
        <v>0</v>
      </c>
      <c r="T53" s="388">
        <f t="shared" si="580"/>
        <v>0</v>
      </c>
      <c r="U53" s="389">
        <f t="shared" si="580"/>
        <v>0</v>
      </c>
      <c r="V53" s="390">
        <f t="shared" si="580"/>
        <v>0</v>
      </c>
      <c r="Y53" s="272"/>
      <c r="AB53" s="272"/>
      <c r="AE53" s="272"/>
      <c r="AH53" s="272"/>
      <c r="AK53" s="272"/>
      <c r="AN53" s="272"/>
      <c r="AQ53" s="272"/>
      <c r="AT53" s="272"/>
      <c r="AW53" s="272"/>
      <c r="AZ53" s="272"/>
      <c r="BA53" s="272"/>
      <c r="BB53" s="272"/>
      <c r="BC53" s="272"/>
      <c r="BD53" s="272"/>
      <c r="BE53" s="272"/>
      <c r="BF53" s="272"/>
      <c r="BG53" s="272"/>
      <c r="BH53" s="272"/>
      <c r="BI53" s="272"/>
      <c r="BJ53" s="272"/>
      <c r="BK53" s="272"/>
      <c r="BL53" s="272"/>
      <c r="BM53" s="272"/>
      <c r="BN53" s="272"/>
      <c r="BO53" s="272"/>
      <c r="BP53" s="272"/>
      <c r="BQ53" s="272"/>
      <c r="BR53" s="272"/>
      <c r="BS53" s="272"/>
      <c r="BT53" s="272"/>
      <c r="BU53" s="272"/>
      <c r="BX53" s="272"/>
      <c r="BY53" s="272"/>
      <c r="BZ53" s="272"/>
      <c r="CA53" s="272"/>
      <c r="CB53" s="272"/>
      <c r="CC53" s="272"/>
      <c r="CD53" s="272"/>
      <c r="CE53" s="272"/>
      <c r="CF53" s="272"/>
      <c r="CG53" s="272"/>
      <c r="CJ53" s="272"/>
      <c r="CM53" s="272"/>
      <c r="CP53" s="272"/>
      <c r="CQ53" s="272"/>
      <c r="CR53" s="272"/>
      <c r="CS53" s="272"/>
      <c r="CV53" s="272"/>
      <c r="CY53" s="272"/>
      <c r="DB53" s="272"/>
      <c r="DE53" s="272"/>
      <c r="DH53" s="272"/>
      <c r="DK53" s="272"/>
      <c r="DL53" s="272"/>
      <c r="DM53" s="272"/>
      <c r="DN53" s="272"/>
      <c r="DO53" s="272"/>
      <c r="DP53" s="272"/>
      <c r="DQ53" s="272"/>
      <c r="DT53" s="272"/>
      <c r="DW53" s="272"/>
      <c r="DZ53" s="272"/>
      <c r="EC53" s="272"/>
      <c r="ED53" s="272"/>
      <c r="EE53" s="272"/>
      <c r="EF53" s="272"/>
      <c r="EI53" s="272"/>
      <c r="EJ53" s="272"/>
      <c r="EK53" s="272"/>
      <c r="EL53" s="272"/>
      <c r="EO53" s="272"/>
      <c r="ER53" s="272"/>
      <c r="EU53" s="272"/>
      <c r="EV53" s="272"/>
      <c r="EW53" s="272"/>
      <c r="EX53" s="272"/>
      <c r="EY53" s="272"/>
      <c r="EZ53" s="272"/>
      <c r="FA53" s="272"/>
      <c r="FB53" s="272"/>
      <c r="FC53" s="272"/>
      <c r="FD53" s="272"/>
      <c r="FE53" s="272"/>
      <c r="FF53" s="272"/>
      <c r="FG53" s="272"/>
      <c r="FH53" s="272"/>
      <c r="FI53" s="272"/>
      <c r="FJ53" s="272"/>
      <c r="FK53" s="272"/>
      <c r="FL53" s="272"/>
      <c r="FM53" s="272"/>
      <c r="FN53" s="272"/>
      <c r="FO53" s="272"/>
      <c r="FP53" s="272"/>
      <c r="FQ53" s="272"/>
      <c r="FR53" s="272"/>
      <c r="FS53" s="272"/>
      <c r="FT53" s="272"/>
      <c r="FU53" s="272"/>
      <c r="FV53" s="272"/>
      <c r="FW53" s="272"/>
      <c r="FX53" s="272"/>
      <c r="FY53" s="272"/>
      <c r="FZ53" s="272"/>
      <c r="GA53" s="272"/>
      <c r="GB53" s="272"/>
      <c r="GE53" s="272"/>
      <c r="GH53" s="272"/>
    </row>
    <row r="54" spans="1:190" ht="21.75" customHeight="1">
      <c r="A54" s="526"/>
      <c r="B54" s="31"/>
      <c r="C54" s="391">
        <f t="shared" si="575"/>
        <v>0</v>
      </c>
      <c r="D54" s="392">
        <f t="shared" si="575"/>
        <v>0</v>
      </c>
      <c r="E54" s="393">
        <f t="shared" si="575"/>
        <v>0</v>
      </c>
      <c r="F54" s="391">
        <f t="shared" si="576"/>
        <v>0</v>
      </c>
      <c r="G54" s="392">
        <f t="shared" si="576"/>
        <v>0</v>
      </c>
      <c r="H54" s="393">
        <f t="shared" si="576"/>
        <v>0</v>
      </c>
      <c r="I54" s="391">
        <f t="shared" si="577"/>
        <v>0</v>
      </c>
      <c r="J54" s="392">
        <f t="shared" si="577"/>
        <v>0</v>
      </c>
      <c r="K54" s="393">
        <f t="shared" si="577"/>
        <v>0</v>
      </c>
      <c r="L54" s="37" t="s">
        <v>120</v>
      </c>
      <c r="M54" s="37"/>
      <c r="N54" s="391">
        <f t="shared" si="578"/>
        <v>0</v>
      </c>
      <c r="O54" s="392">
        <f t="shared" si="578"/>
        <v>0</v>
      </c>
      <c r="P54" s="393">
        <f t="shared" si="578"/>
        <v>0</v>
      </c>
      <c r="Q54" s="391">
        <f t="shared" si="579"/>
        <v>0</v>
      </c>
      <c r="R54" s="392">
        <f t="shared" si="579"/>
        <v>0</v>
      </c>
      <c r="S54" s="393">
        <f t="shared" si="579"/>
        <v>0</v>
      </c>
      <c r="T54" s="391">
        <f t="shared" si="580"/>
        <v>0</v>
      </c>
      <c r="U54" s="392">
        <f t="shared" si="580"/>
        <v>0</v>
      </c>
      <c r="V54" s="393">
        <f t="shared" si="580"/>
        <v>0</v>
      </c>
      <c r="Y54" s="272"/>
      <c r="AB54" s="272"/>
      <c r="AE54" s="272"/>
      <c r="AH54" s="272"/>
      <c r="AK54" s="272"/>
      <c r="AN54" s="272"/>
      <c r="AQ54" s="272"/>
      <c r="AT54" s="272"/>
      <c r="AW54" s="272"/>
      <c r="AZ54" s="272"/>
      <c r="BA54" s="272"/>
      <c r="BB54" s="272"/>
      <c r="BC54" s="272"/>
      <c r="BD54" s="272"/>
      <c r="BE54" s="272"/>
      <c r="BF54" s="272"/>
      <c r="BG54" s="272"/>
      <c r="BH54" s="272"/>
      <c r="BI54" s="272"/>
      <c r="BJ54" s="272"/>
      <c r="BK54" s="272"/>
      <c r="BL54" s="272"/>
      <c r="BM54" s="272"/>
      <c r="BN54" s="272"/>
      <c r="BO54" s="272"/>
      <c r="BP54" s="272"/>
      <c r="BQ54" s="272"/>
      <c r="BR54" s="272"/>
      <c r="BS54" s="272"/>
      <c r="BT54" s="272"/>
      <c r="BU54" s="272"/>
      <c r="BX54" s="272"/>
      <c r="BY54" s="272"/>
      <c r="BZ54" s="272"/>
      <c r="CA54" s="272"/>
      <c r="CB54" s="272"/>
      <c r="CC54" s="272"/>
      <c r="CD54" s="272"/>
      <c r="CE54" s="272"/>
      <c r="CF54" s="272"/>
      <c r="CG54" s="272"/>
      <c r="CJ54" s="272"/>
      <c r="CM54" s="272"/>
      <c r="CP54" s="272"/>
      <c r="CQ54" s="272"/>
      <c r="CR54" s="272"/>
      <c r="CS54" s="272"/>
      <c r="CV54" s="272"/>
      <c r="CY54" s="272"/>
      <c r="DB54" s="272"/>
      <c r="DE54" s="272"/>
      <c r="DH54" s="272"/>
      <c r="DK54" s="272"/>
      <c r="DL54" s="272"/>
      <c r="DM54" s="272"/>
      <c r="DN54" s="272"/>
      <c r="DO54" s="272"/>
      <c r="DP54" s="272"/>
      <c r="DQ54" s="272"/>
      <c r="DT54" s="272"/>
      <c r="DW54" s="272"/>
      <c r="DZ54" s="272"/>
      <c r="EC54" s="272"/>
      <c r="ED54" s="272"/>
      <c r="EE54" s="272"/>
      <c r="EF54" s="272"/>
      <c r="EI54" s="272"/>
      <c r="EJ54" s="272"/>
      <c r="EK54" s="272"/>
      <c r="EL54" s="272"/>
      <c r="EO54" s="272"/>
      <c r="ER54" s="272"/>
      <c r="EU54" s="272"/>
      <c r="EV54" s="272"/>
      <c r="EW54" s="272"/>
      <c r="EX54" s="272"/>
      <c r="EY54" s="272"/>
      <c r="EZ54" s="272"/>
      <c r="FA54" s="272"/>
      <c r="FB54" s="272"/>
      <c r="FC54" s="272"/>
      <c r="FD54" s="272"/>
      <c r="FE54" s="272"/>
      <c r="FF54" s="272"/>
      <c r="FG54" s="272"/>
      <c r="FH54" s="272"/>
      <c r="FI54" s="272"/>
      <c r="FJ54" s="272"/>
      <c r="FK54" s="272"/>
      <c r="FL54" s="272"/>
      <c r="FM54" s="272"/>
      <c r="FN54" s="272"/>
      <c r="FO54" s="272"/>
      <c r="FP54" s="272"/>
      <c r="FQ54" s="272"/>
      <c r="FR54" s="272"/>
      <c r="FS54" s="272"/>
      <c r="FT54" s="272"/>
      <c r="FU54" s="272"/>
      <c r="FV54" s="272"/>
      <c r="FW54" s="272"/>
      <c r="FX54" s="272"/>
      <c r="FY54" s="272"/>
      <c r="FZ54" s="272"/>
      <c r="GA54" s="272"/>
      <c r="GB54" s="272"/>
      <c r="GE54" s="272"/>
      <c r="GH54" s="272"/>
    </row>
    <row r="55" spans="1:190" ht="20.25" customHeight="1">
      <c r="A55" s="526"/>
      <c r="B55" s="30"/>
      <c r="C55" s="599">
        <f t="shared" si="575"/>
        <v>4</v>
      </c>
      <c r="D55" s="600">
        <f t="shared" si="575"/>
        <v>2</v>
      </c>
      <c r="E55" s="601">
        <f t="shared" si="575"/>
        <v>1</v>
      </c>
      <c r="F55" s="599">
        <f t="shared" si="576"/>
        <v>6</v>
      </c>
      <c r="G55" s="600">
        <f t="shared" si="576"/>
        <v>2</v>
      </c>
      <c r="H55" s="601">
        <f t="shared" si="576"/>
        <v>1</v>
      </c>
      <c r="I55" s="599">
        <f t="shared" si="577"/>
        <v>6</v>
      </c>
      <c r="J55" s="600">
        <f t="shared" si="577"/>
        <v>2</v>
      </c>
      <c r="K55" s="601">
        <f t="shared" si="577"/>
        <v>1</v>
      </c>
      <c r="L55" s="36" t="s">
        <v>121</v>
      </c>
      <c r="M55" s="36"/>
      <c r="N55" s="599">
        <f t="shared" si="578"/>
        <v>2</v>
      </c>
      <c r="O55" s="600">
        <f t="shared" si="578"/>
        <v>2</v>
      </c>
      <c r="P55" s="601">
        <f t="shared" si="578"/>
        <v>1</v>
      </c>
      <c r="Q55" s="599">
        <f t="shared" si="579"/>
        <v>4</v>
      </c>
      <c r="R55" s="600">
        <f t="shared" si="579"/>
        <v>2</v>
      </c>
      <c r="S55" s="601">
        <f t="shared" si="579"/>
        <v>1</v>
      </c>
      <c r="T55" s="599">
        <f t="shared" si="580"/>
        <v>1</v>
      </c>
      <c r="U55" s="600">
        <f t="shared" si="580"/>
        <v>1</v>
      </c>
      <c r="V55" s="601">
        <f t="shared" si="580"/>
        <v>1</v>
      </c>
      <c r="Y55" s="272"/>
      <c r="AB55" s="272"/>
      <c r="AE55" s="272"/>
      <c r="AH55" s="272"/>
      <c r="AK55" s="272"/>
      <c r="AN55" s="272"/>
      <c r="AQ55" s="272"/>
      <c r="AT55" s="272"/>
      <c r="AW55" s="272"/>
      <c r="AZ55" s="272"/>
      <c r="BA55" s="272"/>
      <c r="BB55" s="272"/>
      <c r="BC55" s="272"/>
      <c r="BD55" s="272"/>
      <c r="BE55" s="272"/>
      <c r="BF55" s="272"/>
      <c r="BG55" s="272"/>
      <c r="BH55" s="272"/>
      <c r="BI55" s="272"/>
      <c r="BJ55" s="272"/>
      <c r="BK55" s="272"/>
      <c r="BL55" s="272"/>
      <c r="BM55" s="272"/>
      <c r="BN55" s="272"/>
      <c r="BO55" s="272"/>
      <c r="BP55" s="272"/>
      <c r="BQ55" s="272"/>
      <c r="BR55" s="272"/>
      <c r="BS55" s="272"/>
      <c r="BT55" s="272"/>
      <c r="BU55" s="272"/>
      <c r="BX55" s="272"/>
      <c r="BY55" s="272"/>
      <c r="BZ55" s="272"/>
      <c r="CA55" s="272"/>
      <c r="CB55" s="272"/>
      <c r="CC55" s="272"/>
      <c r="CD55" s="272"/>
      <c r="CE55" s="272"/>
      <c r="CF55" s="272"/>
      <c r="CG55" s="272"/>
      <c r="CJ55" s="272"/>
      <c r="CM55" s="272"/>
      <c r="CP55" s="272"/>
      <c r="CQ55" s="272"/>
      <c r="CR55" s="272"/>
      <c r="CS55" s="272"/>
      <c r="CV55" s="272"/>
      <c r="CY55" s="272"/>
      <c r="DB55" s="272"/>
      <c r="DE55" s="272"/>
      <c r="DH55" s="272"/>
      <c r="DK55" s="272"/>
      <c r="DL55" s="272"/>
      <c r="DM55" s="272"/>
      <c r="DN55" s="272"/>
      <c r="DO55" s="272"/>
      <c r="DP55" s="272"/>
      <c r="DQ55" s="272"/>
      <c r="DT55" s="272"/>
      <c r="DW55" s="272"/>
      <c r="DZ55" s="272"/>
      <c r="EC55" s="272"/>
      <c r="ED55" s="272"/>
      <c r="EE55" s="272"/>
      <c r="EF55" s="272"/>
      <c r="EI55" s="272"/>
      <c r="EJ55" s="272"/>
      <c r="EK55" s="272"/>
      <c r="EL55" s="272"/>
      <c r="EO55" s="272"/>
      <c r="ER55" s="272"/>
      <c r="EU55" s="272"/>
      <c r="EV55" s="272"/>
      <c r="EW55" s="272"/>
      <c r="EX55" s="272"/>
      <c r="EY55" s="272"/>
      <c r="EZ55" s="272"/>
      <c r="FA55" s="272"/>
      <c r="FB55" s="272"/>
      <c r="FC55" s="272"/>
      <c r="FD55" s="272"/>
      <c r="FE55" s="272"/>
      <c r="FF55" s="272"/>
      <c r="FG55" s="272"/>
      <c r="FH55" s="272"/>
      <c r="FI55" s="272"/>
      <c r="FJ55" s="272"/>
      <c r="FK55" s="272"/>
      <c r="FL55" s="272"/>
      <c r="FM55" s="272"/>
      <c r="FN55" s="272"/>
      <c r="FO55" s="272"/>
      <c r="FP55" s="272"/>
      <c r="FQ55" s="272"/>
      <c r="FR55" s="272"/>
      <c r="FS55" s="272"/>
      <c r="FT55" s="272"/>
      <c r="FU55" s="272"/>
      <c r="FV55" s="272"/>
      <c r="FW55" s="272"/>
      <c r="FX55" s="272"/>
      <c r="FY55" s="272"/>
      <c r="FZ55" s="272"/>
      <c r="GA55" s="272"/>
      <c r="GB55" s="272"/>
      <c r="GE55" s="272"/>
      <c r="GH55" s="272"/>
    </row>
    <row r="56" spans="1:190" ht="20.25" customHeight="1">
      <c r="A56" s="526"/>
      <c r="B56" s="30"/>
      <c r="C56" s="394">
        <f t="shared" si="575"/>
        <v>0</v>
      </c>
      <c r="D56" s="395">
        <f t="shared" si="575"/>
        <v>0</v>
      </c>
      <c r="E56" s="396">
        <f t="shared" si="575"/>
        <v>0</v>
      </c>
      <c r="F56" s="394">
        <f t="shared" si="576"/>
        <v>0</v>
      </c>
      <c r="G56" s="395">
        <f t="shared" si="576"/>
        <v>0</v>
      </c>
      <c r="H56" s="396">
        <f t="shared" si="576"/>
        <v>0</v>
      </c>
      <c r="I56" s="394">
        <f t="shared" si="577"/>
        <v>0</v>
      </c>
      <c r="J56" s="395">
        <f t="shared" si="577"/>
        <v>0</v>
      </c>
      <c r="K56" s="396">
        <f t="shared" si="577"/>
        <v>0</v>
      </c>
      <c r="L56" s="45" t="s">
        <v>116</v>
      </c>
      <c r="M56" s="46"/>
      <c r="N56" s="394">
        <f t="shared" si="578"/>
        <v>0</v>
      </c>
      <c r="O56" s="395">
        <f t="shared" si="578"/>
        <v>0</v>
      </c>
      <c r="P56" s="396">
        <f t="shared" si="578"/>
        <v>0</v>
      </c>
      <c r="Q56" s="394">
        <f t="shared" si="579"/>
        <v>0</v>
      </c>
      <c r="R56" s="395">
        <f t="shared" si="579"/>
        <v>0</v>
      </c>
      <c r="S56" s="396">
        <f t="shared" si="579"/>
        <v>0</v>
      </c>
      <c r="T56" s="394">
        <f t="shared" si="580"/>
        <v>0</v>
      </c>
      <c r="U56" s="395">
        <f t="shared" si="580"/>
        <v>0</v>
      </c>
      <c r="V56" s="396">
        <f t="shared" si="580"/>
        <v>0</v>
      </c>
      <c r="Y56" s="272"/>
      <c r="AB56" s="272"/>
      <c r="AE56" s="272"/>
      <c r="AH56" s="272"/>
      <c r="AK56" s="272"/>
      <c r="AN56" s="272"/>
      <c r="AQ56" s="272"/>
      <c r="AT56" s="272"/>
      <c r="AW56" s="272"/>
      <c r="AZ56" s="272"/>
      <c r="BA56" s="272"/>
      <c r="BB56" s="272"/>
      <c r="BC56" s="272"/>
      <c r="BD56" s="272"/>
      <c r="BE56" s="272"/>
      <c r="BF56" s="272"/>
      <c r="BG56" s="272"/>
      <c r="BH56" s="272"/>
      <c r="BI56" s="272"/>
      <c r="BJ56" s="272"/>
      <c r="BK56" s="272"/>
      <c r="BL56" s="272"/>
      <c r="BM56" s="272"/>
      <c r="BN56" s="272"/>
      <c r="BO56" s="272"/>
      <c r="BP56" s="272"/>
      <c r="BQ56" s="272"/>
      <c r="BR56" s="272"/>
      <c r="BS56" s="272"/>
      <c r="BT56" s="272"/>
      <c r="BU56" s="272"/>
      <c r="BX56" s="272"/>
      <c r="BY56" s="272"/>
      <c r="BZ56" s="272"/>
      <c r="CA56" s="272"/>
      <c r="CB56" s="272"/>
      <c r="CC56" s="272"/>
      <c r="CD56" s="272"/>
      <c r="CE56" s="272"/>
      <c r="CF56" s="272"/>
      <c r="CG56" s="272"/>
      <c r="CJ56" s="272"/>
      <c r="CM56" s="272"/>
      <c r="CP56" s="272"/>
      <c r="CQ56" s="272"/>
      <c r="CR56" s="272"/>
      <c r="CS56" s="272"/>
      <c r="CV56" s="272"/>
      <c r="CY56" s="272"/>
      <c r="DB56" s="272"/>
      <c r="DE56" s="272"/>
      <c r="DH56" s="272"/>
      <c r="DK56" s="272"/>
      <c r="DL56" s="272"/>
      <c r="DM56" s="272"/>
      <c r="DN56" s="272"/>
      <c r="DO56" s="272"/>
      <c r="DP56" s="272"/>
      <c r="DQ56" s="272"/>
      <c r="DT56" s="272"/>
      <c r="DW56" s="272"/>
      <c r="DZ56" s="272"/>
      <c r="EC56" s="272"/>
      <c r="ED56" s="272"/>
      <c r="EE56" s="272"/>
      <c r="EF56" s="272"/>
      <c r="EI56" s="272"/>
      <c r="EJ56" s="272"/>
      <c r="EK56" s="272"/>
      <c r="EL56" s="272"/>
      <c r="EO56" s="272"/>
      <c r="ER56" s="272"/>
      <c r="EU56" s="272"/>
      <c r="EV56" s="272"/>
      <c r="EW56" s="272"/>
      <c r="EX56" s="272"/>
      <c r="EY56" s="272"/>
      <c r="EZ56" s="272"/>
      <c r="FA56" s="272"/>
      <c r="FB56" s="272"/>
      <c r="FC56" s="272"/>
      <c r="FD56" s="272"/>
      <c r="FE56" s="272"/>
      <c r="FF56" s="272"/>
      <c r="FG56" s="272"/>
      <c r="FH56" s="272"/>
      <c r="FI56" s="272"/>
      <c r="FJ56" s="272"/>
      <c r="FK56" s="272"/>
      <c r="FL56" s="272"/>
      <c r="FM56" s="272"/>
      <c r="FN56" s="272"/>
      <c r="FO56" s="272"/>
      <c r="FP56" s="272"/>
      <c r="FQ56" s="272"/>
      <c r="FR56" s="272"/>
      <c r="FS56" s="272"/>
      <c r="FT56" s="272"/>
      <c r="FU56" s="272"/>
      <c r="FV56" s="272"/>
      <c r="FW56" s="272"/>
      <c r="FX56" s="272"/>
      <c r="FY56" s="272"/>
      <c r="FZ56" s="272"/>
      <c r="GA56" s="272"/>
      <c r="GB56" s="272"/>
      <c r="GE56" s="272"/>
      <c r="GH56" s="272"/>
    </row>
    <row r="57" spans="1:190" ht="19.5" customHeight="1">
      <c r="A57" s="526"/>
      <c r="B57" s="32"/>
      <c r="C57" s="397">
        <f t="shared" si="575"/>
        <v>0</v>
      </c>
      <c r="D57" s="392">
        <f t="shared" si="575"/>
        <v>0</v>
      </c>
      <c r="E57" s="393">
        <f t="shared" si="575"/>
        <v>0</v>
      </c>
      <c r="F57" s="397">
        <f t="shared" si="576"/>
        <v>0</v>
      </c>
      <c r="G57" s="392">
        <f t="shared" si="576"/>
        <v>0</v>
      </c>
      <c r="H57" s="393">
        <f t="shared" si="576"/>
        <v>0</v>
      </c>
      <c r="I57" s="397">
        <f t="shared" si="577"/>
        <v>0</v>
      </c>
      <c r="J57" s="392">
        <f t="shared" si="577"/>
        <v>0</v>
      </c>
      <c r="K57" s="393">
        <f t="shared" si="577"/>
        <v>0</v>
      </c>
      <c r="L57" s="38" t="s">
        <v>125</v>
      </c>
      <c r="M57" s="38"/>
      <c r="N57" s="397">
        <f t="shared" si="578"/>
        <v>0</v>
      </c>
      <c r="O57" s="392">
        <f t="shared" si="578"/>
        <v>0</v>
      </c>
      <c r="P57" s="393">
        <f t="shared" si="578"/>
        <v>0</v>
      </c>
      <c r="Q57" s="397">
        <f t="shared" si="579"/>
        <v>0</v>
      </c>
      <c r="R57" s="392">
        <f t="shared" si="579"/>
        <v>0</v>
      </c>
      <c r="S57" s="393">
        <f t="shared" si="579"/>
        <v>0</v>
      </c>
      <c r="T57" s="397">
        <f t="shared" si="580"/>
        <v>0</v>
      </c>
      <c r="U57" s="392">
        <f t="shared" si="580"/>
        <v>0</v>
      </c>
      <c r="V57" s="393">
        <f t="shared" si="580"/>
        <v>0</v>
      </c>
      <c r="Y57" s="272"/>
      <c r="AB57" s="272"/>
      <c r="AE57" s="272"/>
      <c r="AH57" s="272"/>
      <c r="AK57" s="272"/>
      <c r="AN57" s="272"/>
      <c r="AQ57" s="272"/>
      <c r="AT57" s="272"/>
      <c r="AW57" s="272"/>
      <c r="AZ57" s="272"/>
      <c r="BA57" s="272"/>
      <c r="BB57" s="272"/>
      <c r="BC57" s="272"/>
      <c r="BD57" s="272"/>
      <c r="BE57" s="272"/>
      <c r="BF57" s="272"/>
      <c r="BG57" s="272"/>
      <c r="BH57" s="272"/>
      <c r="BI57" s="272"/>
      <c r="BJ57" s="272"/>
      <c r="BK57" s="272"/>
      <c r="BL57" s="272"/>
      <c r="BM57" s="272"/>
      <c r="BN57" s="272"/>
      <c r="BO57" s="272"/>
      <c r="BP57" s="272"/>
      <c r="BQ57" s="272"/>
      <c r="BR57" s="272"/>
      <c r="BS57" s="272"/>
      <c r="BT57" s="272"/>
      <c r="BU57" s="272"/>
      <c r="BX57" s="272"/>
      <c r="BY57" s="272"/>
      <c r="BZ57" s="272"/>
      <c r="CA57" s="272"/>
      <c r="CB57" s="272"/>
      <c r="CC57" s="272"/>
      <c r="CD57" s="272"/>
      <c r="CE57" s="272"/>
      <c r="CF57" s="272"/>
      <c r="CG57" s="272"/>
      <c r="CJ57" s="272"/>
      <c r="CM57" s="272"/>
      <c r="CP57" s="272"/>
      <c r="CQ57" s="272"/>
      <c r="CR57" s="272"/>
      <c r="CS57" s="272"/>
      <c r="CV57" s="272"/>
      <c r="CY57" s="272"/>
      <c r="DB57" s="272"/>
      <c r="DE57" s="272"/>
      <c r="DH57" s="272"/>
      <c r="DK57" s="272"/>
      <c r="DL57" s="272"/>
      <c r="DM57" s="272"/>
      <c r="DN57" s="272"/>
      <c r="DO57" s="272"/>
      <c r="DP57" s="272"/>
      <c r="DQ57" s="272"/>
      <c r="DT57" s="272"/>
      <c r="DW57" s="272"/>
      <c r="DZ57" s="272"/>
      <c r="EC57" s="272"/>
      <c r="ED57" s="272"/>
      <c r="EE57" s="272"/>
      <c r="EF57" s="272"/>
      <c r="EI57" s="272"/>
      <c r="EJ57" s="272"/>
      <c r="EK57" s="272"/>
      <c r="EL57" s="272"/>
      <c r="EO57" s="272"/>
      <c r="ER57" s="272"/>
      <c r="EU57" s="272"/>
      <c r="EV57" s="272"/>
      <c r="EW57" s="272"/>
      <c r="EX57" s="272"/>
      <c r="EY57" s="272"/>
      <c r="EZ57" s="272"/>
      <c r="FA57" s="272"/>
      <c r="FB57" s="272"/>
      <c r="FC57" s="272"/>
      <c r="FD57" s="272"/>
      <c r="FE57" s="272"/>
      <c r="FF57" s="272"/>
      <c r="FG57" s="272"/>
      <c r="FH57" s="272"/>
      <c r="FI57" s="272"/>
      <c r="FJ57" s="272"/>
      <c r="FK57" s="272"/>
      <c r="FL57" s="272"/>
      <c r="FM57" s="272"/>
      <c r="FN57" s="272"/>
      <c r="FO57" s="272"/>
      <c r="FP57" s="272"/>
      <c r="FQ57" s="272"/>
      <c r="FR57" s="272"/>
      <c r="FS57" s="272"/>
      <c r="FT57" s="272"/>
      <c r="FU57" s="272"/>
      <c r="FV57" s="272"/>
      <c r="FW57" s="272"/>
      <c r="FX57" s="272"/>
      <c r="FY57" s="272"/>
      <c r="FZ57" s="272"/>
      <c r="GA57" s="272"/>
      <c r="GB57" s="272"/>
      <c r="GE57" s="272"/>
      <c r="GH57" s="272"/>
    </row>
    <row r="58" spans="1:190" ht="16.5" customHeight="1">
      <c r="A58" s="526"/>
      <c r="B58" s="30"/>
      <c r="C58" s="398">
        <f t="shared" si="575"/>
        <v>0</v>
      </c>
      <c r="D58" s="399">
        <f t="shared" si="575"/>
        <v>0</v>
      </c>
      <c r="E58" s="400">
        <f t="shared" si="575"/>
        <v>0</v>
      </c>
      <c r="F58" s="398">
        <f t="shared" si="576"/>
        <v>0</v>
      </c>
      <c r="G58" s="399">
        <f t="shared" si="576"/>
        <v>0</v>
      </c>
      <c r="H58" s="400">
        <f t="shared" si="576"/>
        <v>0</v>
      </c>
      <c r="I58" s="398">
        <f t="shared" si="577"/>
        <v>0</v>
      </c>
      <c r="J58" s="399">
        <f t="shared" si="577"/>
        <v>0</v>
      </c>
      <c r="K58" s="400">
        <f t="shared" si="577"/>
        <v>0</v>
      </c>
      <c r="L58" s="36" t="s">
        <v>124</v>
      </c>
      <c r="M58" s="36"/>
      <c r="N58" s="398">
        <f t="shared" si="578"/>
        <v>0</v>
      </c>
      <c r="O58" s="399">
        <f t="shared" si="578"/>
        <v>0</v>
      </c>
      <c r="P58" s="400">
        <f t="shared" si="578"/>
        <v>0</v>
      </c>
      <c r="Q58" s="398">
        <f t="shared" si="579"/>
        <v>0</v>
      </c>
      <c r="R58" s="399">
        <f t="shared" si="579"/>
        <v>0</v>
      </c>
      <c r="S58" s="400">
        <f t="shared" si="579"/>
        <v>0</v>
      </c>
      <c r="T58" s="398">
        <f t="shared" si="580"/>
        <v>0</v>
      </c>
      <c r="U58" s="399">
        <f t="shared" si="580"/>
        <v>0</v>
      </c>
      <c r="V58" s="400">
        <f t="shared" si="580"/>
        <v>0</v>
      </c>
      <c r="Y58" s="272"/>
      <c r="AB58" s="272"/>
      <c r="AE58" s="272"/>
      <c r="AH58" s="272"/>
      <c r="AK58" s="272"/>
      <c r="AN58" s="272"/>
      <c r="AQ58" s="272"/>
      <c r="AT58" s="272"/>
      <c r="AW58" s="272"/>
      <c r="AZ58" s="272"/>
      <c r="BA58" s="272"/>
      <c r="BB58" s="272"/>
      <c r="BC58" s="272"/>
      <c r="BD58" s="272"/>
      <c r="BE58" s="272"/>
      <c r="BF58" s="272"/>
      <c r="BG58" s="272"/>
      <c r="BH58" s="272"/>
      <c r="BI58" s="272"/>
      <c r="BJ58" s="272"/>
      <c r="BK58" s="272"/>
      <c r="BL58" s="272"/>
      <c r="BM58" s="272"/>
      <c r="BN58" s="272"/>
      <c r="BO58" s="272"/>
      <c r="BP58" s="272"/>
      <c r="BQ58" s="272"/>
      <c r="BR58" s="272"/>
      <c r="BS58" s="272"/>
      <c r="BT58" s="272"/>
      <c r="BU58" s="272"/>
      <c r="BX58" s="272"/>
      <c r="BY58" s="272"/>
      <c r="BZ58" s="272"/>
      <c r="CA58" s="272"/>
      <c r="CB58" s="272"/>
      <c r="CC58" s="272"/>
      <c r="CD58" s="272"/>
      <c r="CE58" s="272"/>
      <c r="CF58" s="272"/>
      <c r="CG58" s="272"/>
      <c r="CJ58" s="272"/>
      <c r="CM58" s="272"/>
      <c r="CP58" s="272"/>
      <c r="CQ58" s="272"/>
      <c r="CR58" s="272"/>
      <c r="CS58" s="272"/>
      <c r="CV58" s="272"/>
      <c r="CY58" s="272"/>
      <c r="DB58" s="272"/>
      <c r="DE58" s="272"/>
      <c r="DH58" s="272"/>
      <c r="DK58" s="272"/>
      <c r="DL58" s="272"/>
      <c r="DM58" s="272"/>
      <c r="DN58" s="272"/>
      <c r="DO58" s="272"/>
      <c r="DP58" s="272"/>
      <c r="DQ58" s="272"/>
      <c r="DT58" s="272"/>
      <c r="DW58" s="272"/>
      <c r="DZ58" s="272"/>
      <c r="EC58" s="272"/>
      <c r="ED58" s="272"/>
      <c r="EE58" s="272"/>
      <c r="EF58" s="272"/>
      <c r="EI58" s="272"/>
      <c r="EJ58" s="272"/>
      <c r="EK58" s="272"/>
      <c r="EL58" s="272"/>
      <c r="EO58" s="272"/>
      <c r="ER58" s="272"/>
      <c r="EU58" s="272"/>
      <c r="EV58" s="272"/>
      <c r="EW58" s="272"/>
      <c r="EX58" s="272"/>
      <c r="EY58" s="272"/>
      <c r="EZ58" s="272"/>
      <c r="FA58" s="272"/>
      <c r="FB58" s="272"/>
      <c r="FC58" s="272"/>
      <c r="FD58" s="272"/>
      <c r="FE58" s="272"/>
      <c r="FF58" s="272"/>
      <c r="FG58" s="272"/>
      <c r="FH58" s="272"/>
      <c r="FI58" s="272"/>
      <c r="FJ58" s="272"/>
      <c r="FK58" s="272"/>
      <c r="FL58" s="272"/>
      <c r="FM58" s="272"/>
      <c r="FN58" s="272"/>
      <c r="FO58" s="272"/>
      <c r="FP58" s="272"/>
      <c r="FQ58" s="272"/>
      <c r="FR58" s="272"/>
      <c r="FS58" s="272"/>
      <c r="FT58" s="272"/>
      <c r="FU58" s="272"/>
      <c r="FV58" s="272"/>
      <c r="FW58" s="272"/>
      <c r="FX58" s="272"/>
      <c r="FY58" s="272"/>
      <c r="FZ58" s="272"/>
      <c r="GA58" s="272"/>
      <c r="GB58" s="272"/>
      <c r="GE58" s="272"/>
      <c r="GH58" s="272"/>
    </row>
    <row r="59" spans="1:190" ht="18" customHeight="1">
      <c r="A59" s="526"/>
      <c r="B59" s="30"/>
      <c r="C59" s="401">
        <f t="shared" si="575"/>
        <v>0</v>
      </c>
      <c r="D59" s="402">
        <f t="shared" si="575"/>
        <v>0</v>
      </c>
      <c r="E59" s="403">
        <f t="shared" si="575"/>
        <v>0</v>
      </c>
      <c r="F59" s="401">
        <f t="shared" si="576"/>
        <v>0</v>
      </c>
      <c r="G59" s="402">
        <f t="shared" si="576"/>
        <v>0</v>
      </c>
      <c r="H59" s="403">
        <f t="shared" si="576"/>
        <v>0</v>
      </c>
      <c r="I59" s="401">
        <f t="shared" si="577"/>
        <v>0</v>
      </c>
      <c r="J59" s="402">
        <f t="shared" si="577"/>
        <v>0</v>
      </c>
      <c r="K59" s="403">
        <f t="shared" si="577"/>
        <v>0</v>
      </c>
      <c r="L59" s="36" t="s">
        <v>119</v>
      </c>
      <c r="M59" s="36"/>
      <c r="N59" s="401">
        <f t="shared" si="578"/>
        <v>0</v>
      </c>
      <c r="O59" s="402">
        <f t="shared" si="578"/>
        <v>0</v>
      </c>
      <c r="P59" s="403">
        <f t="shared" si="578"/>
        <v>0</v>
      </c>
      <c r="Q59" s="401">
        <f t="shared" si="579"/>
        <v>0</v>
      </c>
      <c r="R59" s="402">
        <f t="shared" si="579"/>
        <v>0</v>
      </c>
      <c r="S59" s="403">
        <f t="shared" si="579"/>
        <v>0</v>
      </c>
      <c r="T59" s="401">
        <f t="shared" si="580"/>
        <v>0</v>
      </c>
      <c r="U59" s="402">
        <f t="shared" si="580"/>
        <v>0</v>
      </c>
      <c r="V59" s="403">
        <f t="shared" si="580"/>
        <v>0</v>
      </c>
      <c r="Y59" s="272"/>
      <c r="AB59" s="272"/>
      <c r="AE59" s="272"/>
      <c r="AH59" s="272"/>
      <c r="AK59" s="272"/>
      <c r="AN59" s="272"/>
      <c r="AQ59" s="272"/>
      <c r="AT59" s="272"/>
      <c r="AW59" s="272"/>
      <c r="AZ59" s="272"/>
      <c r="BA59" s="272"/>
      <c r="BB59" s="272"/>
      <c r="BC59" s="272"/>
      <c r="BD59" s="272"/>
      <c r="BE59" s="272"/>
      <c r="BF59" s="272"/>
      <c r="BG59" s="272"/>
      <c r="BH59" s="272"/>
      <c r="BI59" s="272"/>
      <c r="BJ59" s="272"/>
      <c r="BK59" s="272"/>
      <c r="BL59" s="272"/>
      <c r="BM59" s="272"/>
      <c r="BN59" s="272"/>
      <c r="BO59" s="272"/>
      <c r="BP59" s="272"/>
      <c r="BQ59" s="272"/>
      <c r="BR59" s="272"/>
      <c r="BS59" s="272"/>
      <c r="BT59" s="272"/>
      <c r="BU59" s="272"/>
      <c r="BX59" s="272"/>
      <c r="BY59" s="272"/>
      <c r="BZ59" s="272"/>
      <c r="CA59" s="272"/>
      <c r="CB59" s="272"/>
      <c r="CC59" s="272"/>
      <c r="CD59" s="272"/>
      <c r="CE59" s="272"/>
      <c r="CF59" s="272"/>
      <c r="CG59" s="272"/>
      <c r="CJ59" s="272"/>
      <c r="CM59" s="272"/>
      <c r="CP59" s="272"/>
      <c r="CQ59" s="272"/>
      <c r="CR59" s="272"/>
      <c r="CS59" s="272"/>
      <c r="CV59" s="272"/>
      <c r="CY59" s="272"/>
      <c r="DB59" s="272"/>
      <c r="DE59" s="272"/>
      <c r="DH59" s="272"/>
      <c r="DK59" s="272"/>
      <c r="DL59" s="272"/>
      <c r="DM59" s="272"/>
      <c r="DN59" s="272"/>
      <c r="DO59" s="272"/>
      <c r="DP59" s="272"/>
      <c r="DQ59" s="272"/>
      <c r="DT59" s="272"/>
      <c r="DW59" s="272"/>
      <c r="DZ59" s="272"/>
      <c r="EC59" s="272"/>
      <c r="ED59" s="272"/>
      <c r="EE59" s="272"/>
      <c r="EF59" s="272"/>
      <c r="EI59" s="272"/>
      <c r="EJ59" s="272"/>
      <c r="EK59" s="272"/>
      <c r="EL59" s="272"/>
      <c r="EO59" s="272"/>
      <c r="ER59" s="272"/>
      <c r="EU59" s="272"/>
      <c r="EV59" s="272"/>
      <c r="EW59" s="272"/>
      <c r="EX59" s="272"/>
      <c r="EY59" s="272"/>
      <c r="EZ59" s="272"/>
      <c r="FA59" s="272"/>
      <c r="FB59" s="272"/>
      <c r="FC59" s="272"/>
      <c r="FD59" s="272"/>
      <c r="FE59" s="272"/>
      <c r="FF59" s="272"/>
      <c r="FG59" s="272"/>
      <c r="FH59" s="272"/>
      <c r="FI59" s="272"/>
      <c r="FJ59" s="272"/>
      <c r="FK59" s="272"/>
      <c r="FL59" s="272"/>
      <c r="FM59" s="272"/>
      <c r="FN59" s="272"/>
      <c r="FO59" s="272"/>
      <c r="FP59" s="272"/>
      <c r="FQ59" s="272"/>
      <c r="FR59" s="272"/>
      <c r="FS59" s="272"/>
      <c r="FT59" s="272"/>
      <c r="FU59" s="272"/>
      <c r="FV59" s="272"/>
      <c r="FW59" s="272"/>
      <c r="FX59" s="272"/>
      <c r="FY59" s="272"/>
      <c r="FZ59" s="272"/>
      <c r="GA59" s="272"/>
      <c r="GB59" s="272"/>
      <c r="GE59" s="272"/>
      <c r="GH59" s="272"/>
    </row>
    <row r="60" spans="1:190" ht="15" customHeight="1">
      <c r="A60" s="526"/>
      <c r="B60" s="30"/>
      <c r="C60" s="404" t="str">
        <f t="shared" si="575"/>
        <v>Kg</v>
      </c>
      <c r="D60" s="405" t="str">
        <f t="shared" si="575"/>
        <v>Kg</v>
      </c>
      <c r="E60" s="406" t="str">
        <f t="shared" si="575"/>
        <v>Kg</v>
      </c>
      <c r="F60" s="404" t="str">
        <f t="shared" si="576"/>
        <v>Kg</v>
      </c>
      <c r="G60" s="405" t="str">
        <f t="shared" si="576"/>
        <v>Kg</v>
      </c>
      <c r="H60" s="406" t="str">
        <f t="shared" si="576"/>
        <v>Kg</v>
      </c>
      <c r="I60" s="404" t="str">
        <f t="shared" si="577"/>
        <v>Kg</v>
      </c>
      <c r="J60" s="405" t="str">
        <f t="shared" si="577"/>
        <v>Kg</v>
      </c>
      <c r="K60" s="406" t="str">
        <f t="shared" si="577"/>
        <v>Kg</v>
      </c>
      <c r="L60" s="36" t="s">
        <v>38</v>
      </c>
      <c r="M60" s="36"/>
      <c r="N60" s="404" t="str">
        <f t="shared" si="578"/>
        <v>Kg</v>
      </c>
      <c r="O60" s="405" t="str">
        <f t="shared" si="578"/>
        <v>Kg</v>
      </c>
      <c r="P60" s="406" t="str">
        <f t="shared" si="578"/>
        <v>Kg</v>
      </c>
      <c r="Q60" s="404" t="str">
        <f t="shared" si="579"/>
        <v>Kg</v>
      </c>
      <c r="R60" s="405" t="str">
        <f t="shared" si="579"/>
        <v>Kg</v>
      </c>
      <c r="S60" s="406" t="str">
        <f t="shared" si="579"/>
        <v>Kg</v>
      </c>
      <c r="T60" s="404" t="str">
        <f t="shared" si="580"/>
        <v>Kg</v>
      </c>
      <c r="U60" s="405" t="str">
        <f t="shared" si="580"/>
        <v>Kg</v>
      </c>
      <c r="V60" s="406" t="str">
        <f t="shared" si="580"/>
        <v>Kg</v>
      </c>
      <c r="Y60" s="272"/>
      <c r="AB60" s="272"/>
      <c r="AE60" s="272"/>
      <c r="AH60" s="272"/>
      <c r="AK60" s="272"/>
      <c r="AN60" s="272"/>
      <c r="AQ60" s="272"/>
      <c r="AT60" s="272"/>
      <c r="AW60" s="272"/>
      <c r="AZ60" s="272"/>
      <c r="BA60" s="272"/>
      <c r="BB60" s="272"/>
      <c r="BC60" s="272"/>
      <c r="BD60" s="272"/>
      <c r="BE60" s="272"/>
      <c r="BF60" s="272"/>
      <c r="BG60" s="272"/>
      <c r="BH60" s="272"/>
      <c r="BI60" s="272"/>
      <c r="BJ60" s="272"/>
      <c r="BK60" s="272"/>
      <c r="BL60" s="272"/>
      <c r="BM60" s="272"/>
      <c r="BN60" s="272"/>
      <c r="BO60" s="272"/>
      <c r="BP60" s="272"/>
      <c r="BQ60" s="272"/>
      <c r="BR60" s="272"/>
      <c r="BS60" s="272"/>
      <c r="BT60" s="272"/>
      <c r="BU60" s="272"/>
      <c r="BX60" s="272"/>
      <c r="BY60" s="272"/>
      <c r="BZ60" s="272"/>
      <c r="CA60" s="272"/>
      <c r="CB60" s="272"/>
      <c r="CC60" s="272"/>
      <c r="CD60" s="272"/>
      <c r="CE60" s="272"/>
      <c r="CF60" s="272"/>
      <c r="CG60" s="272"/>
      <c r="CJ60" s="272"/>
      <c r="CM60" s="272"/>
      <c r="CP60" s="272"/>
      <c r="CQ60" s="272"/>
      <c r="CR60" s="272"/>
      <c r="CS60" s="272"/>
      <c r="CV60" s="272"/>
      <c r="CY60" s="272"/>
      <c r="DB60" s="272"/>
      <c r="DE60" s="272"/>
      <c r="DH60" s="272"/>
      <c r="DK60" s="272"/>
      <c r="DL60" s="272"/>
      <c r="DM60" s="272"/>
      <c r="DN60" s="272"/>
      <c r="DO60" s="272"/>
      <c r="DP60" s="272"/>
      <c r="DQ60" s="272"/>
      <c r="DT60" s="272"/>
      <c r="DW60" s="272"/>
      <c r="DZ60" s="272"/>
      <c r="EC60" s="272"/>
      <c r="ED60" s="272"/>
      <c r="EE60" s="272"/>
      <c r="EF60" s="272"/>
      <c r="EI60" s="272"/>
      <c r="EJ60" s="272"/>
      <c r="EK60" s="272"/>
      <c r="EL60" s="272"/>
      <c r="EO60" s="272"/>
      <c r="ER60" s="272"/>
      <c r="EU60" s="272"/>
      <c r="EV60" s="272"/>
      <c r="EW60" s="272"/>
      <c r="EX60" s="272"/>
      <c r="EY60" s="272"/>
      <c r="EZ60" s="272"/>
      <c r="FA60" s="272"/>
      <c r="FB60" s="272"/>
      <c r="FC60" s="272"/>
      <c r="FD60" s="272"/>
      <c r="FE60" s="272"/>
      <c r="FF60" s="272"/>
      <c r="FG60" s="272"/>
      <c r="FH60" s="272"/>
      <c r="FI60" s="272"/>
      <c r="FJ60" s="272"/>
      <c r="FK60" s="272"/>
      <c r="FL60" s="272"/>
      <c r="FM60" s="272"/>
      <c r="FN60" s="272"/>
      <c r="FO60" s="272"/>
      <c r="FP60" s="272"/>
      <c r="FQ60" s="272"/>
      <c r="FR60" s="272"/>
      <c r="FS60" s="272"/>
      <c r="FT60" s="272"/>
      <c r="FU60" s="272"/>
      <c r="FV60" s="272"/>
      <c r="FW60" s="272"/>
      <c r="FX60" s="272"/>
      <c r="FY60" s="272"/>
      <c r="FZ60" s="272"/>
      <c r="GA60" s="272"/>
      <c r="GB60" s="272"/>
      <c r="GE60" s="272"/>
      <c r="GH60" s="272"/>
    </row>
    <row r="61" spans="1:190" ht="21" customHeight="1" thickBot="1">
      <c r="A61" s="526"/>
      <c r="B61" s="30"/>
      <c r="C61" s="407">
        <f t="shared" si="575"/>
        <v>0</v>
      </c>
      <c r="D61" s="408">
        <f t="shared" si="575"/>
        <v>0</v>
      </c>
      <c r="E61" s="409">
        <f t="shared" si="575"/>
        <v>0</v>
      </c>
      <c r="F61" s="407">
        <f t="shared" si="576"/>
        <v>0</v>
      </c>
      <c r="G61" s="408">
        <f t="shared" si="576"/>
        <v>0</v>
      </c>
      <c r="H61" s="409">
        <f t="shared" si="576"/>
        <v>0</v>
      </c>
      <c r="I61" s="407">
        <f t="shared" si="577"/>
        <v>0</v>
      </c>
      <c r="J61" s="408">
        <f t="shared" si="577"/>
        <v>0</v>
      </c>
      <c r="K61" s="409">
        <f t="shared" si="577"/>
        <v>0</v>
      </c>
      <c r="L61" s="49" t="s">
        <v>37</v>
      </c>
      <c r="M61" s="50"/>
      <c r="N61" s="407">
        <f t="shared" si="578"/>
        <v>0</v>
      </c>
      <c r="O61" s="408">
        <f t="shared" si="578"/>
        <v>0</v>
      </c>
      <c r="P61" s="409">
        <f t="shared" si="578"/>
        <v>0</v>
      </c>
      <c r="Q61" s="407">
        <f t="shared" si="579"/>
        <v>0</v>
      </c>
      <c r="R61" s="408">
        <f t="shared" si="579"/>
        <v>0</v>
      </c>
      <c r="S61" s="409">
        <f t="shared" si="579"/>
        <v>0</v>
      </c>
      <c r="T61" s="407">
        <f t="shared" si="580"/>
        <v>0</v>
      </c>
      <c r="U61" s="408">
        <f t="shared" si="580"/>
        <v>0</v>
      </c>
      <c r="V61" s="409">
        <f t="shared" si="580"/>
        <v>0</v>
      </c>
      <c r="Y61" s="272"/>
      <c r="AB61" s="272"/>
      <c r="AE61" s="272"/>
      <c r="AH61" s="272"/>
      <c r="AK61" s="272"/>
      <c r="AN61" s="272"/>
      <c r="AQ61" s="272"/>
      <c r="AT61" s="272"/>
      <c r="AW61" s="272"/>
      <c r="AZ61" s="272"/>
      <c r="BA61" s="272"/>
      <c r="BB61" s="272"/>
      <c r="BC61" s="272"/>
      <c r="BD61" s="272"/>
      <c r="BE61" s="272"/>
      <c r="BF61" s="272"/>
      <c r="BG61" s="272"/>
      <c r="BH61" s="272"/>
      <c r="BI61" s="272"/>
      <c r="BJ61" s="272"/>
      <c r="BK61" s="272"/>
      <c r="BL61" s="272"/>
      <c r="BM61" s="272"/>
      <c r="BN61" s="272"/>
      <c r="BO61" s="272"/>
      <c r="BP61" s="272"/>
      <c r="BQ61" s="272"/>
      <c r="BR61" s="272"/>
      <c r="BS61" s="272"/>
      <c r="BT61" s="272"/>
      <c r="BU61" s="272"/>
      <c r="BX61" s="272"/>
      <c r="BY61" s="272"/>
      <c r="BZ61" s="272"/>
      <c r="CA61" s="272"/>
      <c r="CB61" s="272"/>
      <c r="CC61" s="272"/>
      <c r="CD61" s="272"/>
      <c r="CE61" s="272"/>
      <c r="CF61" s="272"/>
      <c r="CG61" s="272"/>
      <c r="CJ61" s="272"/>
      <c r="CM61" s="272"/>
      <c r="CP61" s="272"/>
      <c r="CQ61" s="272"/>
      <c r="CR61" s="272"/>
      <c r="CS61" s="272"/>
      <c r="CV61" s="272"/>
      <c r="CY61" s="272"/>
      <c r="DB61" s="272"/>
      <c r="DE61" s="272"/>
      <c r="DH61" s="272"/>
      <c r="DK61" s="272"/>
      <c r="DL61" s="272"/>
      <c r="DM61" s="272"/>
      <c r="DN61" s="272"/>
      <c r="DO61" s="272"/>
      <c r="DP61" s="272"/>
      <c r="DQ61" s="272"/>
      <c r="DT61" s="272"/>
      <c r="DW61" s="272"/>
      <c r="DZ61" s="272"/>
      <c r="EC61" s="272"/>
      <c r="ED61" s="272"/>
      <c r="EE61" s="272"/>
      <c r="EF61" s="272"/>
      <c r="EI61" s="272"/>
      <c r="EJ61" s="272"/>
      <c r="EK61" s="272"/>
      <c r="EL61" s="272"/>
      <c r="EO61" s="272"/>
      <c r="ER61" s="272"/>
      <c r="EU61" s="272"/>
      <c r="EV61" s="272"/>
      <c r="EW61" s="272"/>
      <c r="EX61" s="272"/>
      <c r="EY61" s="272"/>
      <c r="EZ61" s="272"/>
      <c r="FA61" s="272"/>
      <c r="FB61" s="272"/>
      <c r="FC61" s="272"/>
      <c r="FD61" s="272"/>
      <c r="FE61" s="272"/>
      <c r="FF61" s="272"/>
      <c r="FG61" s="272"/>
      <c r="FH61" s="272"/>
      <c r="FI61" s="272"/>
      <c r="FJ61" s="272"/>
      <c r="FK61" s="272"/>
      <c r="FL61" s="272"/>
      <c r="FM61" s="272"/>
      <c r="FN61" s="272"/>
      <c r="FO61" s="272"/>
      <c r="FP61" s="272"/>
      <c r="FQ61" s="272"/>
      <c r="FR61" s="272"/>
      <c r="FS61" s="272"/>
      <c r="FT61" s="272"/>
      <c r="FU61" s="272"/>
      <c r="FV61" s="272"/>
      <c r="FW61" s="272"/>
      <c r="FX61" s="272"/>
      <c r="FY61" s="272"/>
      <c r="FZ61" s="272"/>
      <c r="GA61" s="272"/>
      <c r="GB61" s="272"/>
      <c r="GE61" s="272"/>
      <c r="GH61" s="272"/>
    </row>
    <row r="62" spans="1:190" ht="15" customHeight="1" thickBot="1">
      <c r="A62" s="526"/>
      <c r="B62" s="30"/>
      <c r="C62" s="57" t="str">
        <f>$D$10</f>
        <v>Nom du plat</v>
      </c>
      <c r="D62" s="52"/>
      <c r="E62" s="53"/>
      <c r="F62" s="54"/>
      <c r="G62" s="55"/>
      <c r="H62" s="55"/>
      <c r="I62" s="55"/>
      <c r="J62" s="55"/>
      <c r="K62" s="55"/>
      <c r="L62" s="56"/>
      <c r="M62" s="56" t="s">
        <v>14</v>
      </c>
      <c r="N62" s="3031">
        <f>$D$11</f>
        <v>43102</v>
      </c>
      <c r="O62" s="3031"/>
      <c r="P62" s="3031"/>
      <c r="Q62" s="136"/>
      <c r="R62" s="51" t="s">
        <v>144</v>
      </c>
      <c r="S62" s="3032">
        <f ca="1">NOW()</f>
        <v>45233.415158912037</v>
      </c>
      <c r="T62" s="3032"/>
      <c r="U62" s="3032"/>
      <c r="V62" s="3032"/>
      <c r="Y62" s="272"/>
      <c r="AB62" s="272"/>
      <c r="AE62" s="272"/>
      <c r="AH62" s="272"/>
      <c r="AK62" s="272"/>
      <c r="AN62" s="272"/>
      <c r="AQ62" s="272"/>
      <c r="AT62" s="272"/>
      <c r="AW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X62" s="272"/>
      <c r="BY62" s="272"/>
      <c r="BZ62" s="272"/>
      <c r="CA62" s="272"/>
      <c r="CB62" s="272"/>
      <c r="CC62" s="272"/>
      <c r="CD62" s="272"/>
      <c r="CE62" s="272"/>
      <c r="CF62" s="272"/>
      <c r="CG62" s="272"/>
      <c r="CJ62" s="272"/>
      <c r="CM62" s="272"/>
      <c r="CP62" s="272"/>
      <c r="CQ62" s="272"/>
      <c r="CR62" s="272"/>
      <c r="CS62" s="272"/>
      <c r="CV62" s="272"/>
      <c r="CY62" s="272"/>
      <c r="DB62" s="272"/>
      <c r="DE62" s="272"/>
      <c r="DH62" s="272"/>
      <c r="DK62" s="272"/>
      <c r="DL62" s="272"/>
      <c r="DM62" s="272"/>
      <c r="DN62" s="272"/>
      <c r="DO62" s="272"/>
      <c r="DP62" s="272"/>
      <c r="DQ62" s="272"/>
      <c r="DT62" s="272"/>
      <c r="DW62" s="272"/>
      <c r="DZ62" s="272"/>
      <c r="EC62" s="272"/>
      <c r="ED62" s="272"/>
      <c r="EE62" s="272"/>
      <c r="EF62" s="272"/>
      <c r="EI62" s="272"/>
      <c r="EJ62" s="272"/>
      <c r="EK62" s="272"/>
      <c r="EL62" s="272"/>
      <c r="EO62" s="272"/>
      <c r="ER62" s="272"/>
      <c r="EU62" s="272"/>
      <c r="EV62" s="272"/>
      <c r="EW62" s="272"/>
      <c r="EX62" s="272"/>
      <c r="EY62" s="272"/>
      <c r="EZ62" s="272"/>
      <c r="FA62" s="272"/>
      <c r="FB62" s="272"/>
      <c r="FC62" s="272"/>
      <c r="FD62" s="272"/>
      <c r="FE62" s="272"/>
      <c r="FF62" s="272"/>
      <c r="FG62" s="272"/>
      <c r="FH62" s="272"/>
      <c r="FI62" s="272"/>
      <c r="FJ62" s="272"/>
      <c r="FK62" s="272"/>
      <c r="FL62" s="272"/>
      <c r="FM62" s="272"/>
      <c r="FN62" s="272"/>
      <c r="FO62" s="272"/>
      <c r="FP62" s="272"/>
      <c r="FQ62" s="272"/>
      <c r="FR62" s="272"/>
      <c r="FS62" s="272"/>
      <c r="FT62" s="272"/>
      <c r="FU62" s="272"/>
      <c r="FV62" s="272"/>
      <c r="FW62" s="272"/>
      <c r="FX62" s="272"/>
      <c r="FY62" s="272"/>
      <c r="FZ62" s="272"/>
      <c r="GA62" s="272"/>
      <c r="GB62" s="272"/>
      <c r="GE62" s="272"/>
      <c r="GH62" s="272"/>
    </row>
    <row r="63" spans="1:190" ht="29.25" customHeight="1">
      <c r="A63" s="526"/>
      <c r="B63" s="30"/>
      <c r="C63" s="375">
        <f t="shared" ref="C63:E81" si="581">AO23</f>
        <v>203</v>
      </c>
      <c r="D63" s="3029" t="str">
        <f t="shared" si="581"/>
        <v>Adultes +</v>
      </c>
      <c r="E63" s="3030"/>
      <c r="F63" s="375">
        <f t="shared" ref="F63:H81" si="582">AR23</f>
        <v>300</v>
      </c>
      <c r="G63" s="3029" t="str">
        <f t="shared" si="582"/>
        <v>Adultes</v>
      </c>
      <c r="H63" s="3030"/>
      <c r="I63" s="375">
        <f t="shared" ref="I63:K81" si="583">AU23</f>
        <v>301</v>
      </c>
      <c r="J63" s="3029" t="str">
        <f t="shared" si="583"/>
        <v>Adultes +</v>
      </c>
      <c r="K63" s="3030"/>
      <c r="L63" s="47" t="s">
        <v>131</v>
      </c>
      <c r="M63" s="48"/>
      <c r="N63" s="375">
        <f t="shared" ref="N63:P81" si="584">AX23</f>
        <v>302</v>
      </c>
      <c r="O63" s="3029" t="str">
        <f t="shared" si="584"/>
        <v>Adultes</v>
      </c>
      <c r="P63" s="3030"/>
      <c r="Q63" s="375">
        <f t="shared" ref="Q63:S81" si="585">BA23</f>
        <v>303</v>
      </c>
      <c r="R63" s="3029" t="str">
        <f t="shared" si="585"/>
        <v>Adultes</v>
      </c>
      <c r="S63" s="3030"/>
      <c r="T63" s="375">
        <f t="shared" ref="T63:V81" si="586">BD23</f>
        <v>400</v>
      </c>
      <c r="U63" s="3029" t="str">
        <f t="shared" si="586"/>
        <v>Adultes</v>
      </c>
      <c r="V63" s="3030"/>
      <c r="Y63" s="272"/>
      <c r="AB63" s="272"/>
      <c r="AE63" s="272"/>
      <c r="AH63" s="272"/>
      <c r="AK63" s="272"/>
      <c r="AN63" s="272"/>
      <c r="AQ63" s="272"/>
      <c r="AT63" s="272"/>
      <c r="AW63" s="272"/>
      <c r="AZ63" s="272"/>
      <c r="BA63" s="272"/>
      <c r="BB63" s="272"/>
      <c r="BC63" s="272"/>
      <c r="BD63" s="272"/>
      <c r="BE63" s="272"/>
      <c r="BF63" s="272"/>
      <c r="BG63" s="272"/>
      <c r="BH63" s="272"/>
      <c r="BI63" s="272"/>
      <c r="BJ63" s="272"/>
      <c r="BK63" s="272"/>
      <c r="BL63" s="272"/>
      <c r="BM63" s="272"/>
      <c r="BN63" s="272"/>
      <c r="BO63" s="272"/>
      <c r="BP63" s="272"/>
      <c r="BQ63" s="272"/>
      <c r="BR63" s="272"/>
      <c r="BS63" s="272"/>
      <c r="BT63" s="272"/>
      <c r="BU63" s="272"/>
      <c r="BX63" s="272"/>
      <c r="BY63" s="272"/>
      <c r="BZ63" s="272"/>
      <c r="CA63" s="272"/>
      <c r="CB63" s="272"/>
      <c r="CC63" s="272"/>
      <c r="CD63" s="272"/>
      <c r="CE63" s="272"/>
      <c r="CF63" s="272"/>
      <c r="CG63" s="272"/>
      <c r="CJ63" s="272"/>
      <c r="CM63" s="272"/>
      <c r="CP63" s="272"/>
      <c r="CQ63" s="272"/>
      <c r="CR63" s="272"/>
      <c r="CS63" s="272"/>
      <c r="CV63" s="272"/>
      <c r="CY63" s="272"/>
      <c r="DB63" s="272"/>
      <c r="DE63" s="272"/>
      <c r="DH63" s="272"/>
      <c r="DK63" s="272"/>
      <c r="DL63" s="272"/>
      <c r="DM63" s="272"/>
      <c r="DN63" s="272"/>
      <c r="DO63" s="272"/>
      <c r="DP63" s="272"/>
      <c r="DQ63" s="272"/>
      <c r="DT63" s="272"/>
      <c r="DW63" s="272"/>
      <c r="DZ63" s="272"/>
      <c r="EC63" s="272"/>
      <c r="ED63" s="272"/>
      <c r="EE63" s="272"/>
      <c r="EF63" s="272"/>
      <c r="EI63" s="272"/>
      <c r="EJ63" s="272"/>
      <c r="EK63" s="272"/>
      <c r="EL63" s="272"/>
      <c r="EO63" s="272"/>
      <c r="ER63" s="272"/>
      <c r="EU63" s="272"/>
      <c r="EV63" s="272"/>
      <c r="EW63" s="272"/>
      <c r="EX63" s="272"/>
      <c r="EY63" s="272"/>
      <c r="EZ63" s="272"/>
      <c r="FA63" s="272"/>
      <c r="FB63" s="272"/>
      <c r="FC63" s="272"/>
      <c r="FD63" s="272"/>
      <c r="FE63" s="272"/>
      <c r="FF63" s="272"/>
      <c r="FG63" s="272"/>
      <c r="FH63" s="272"/>
      <c r="FI63" s="272"/>
      <c r="FJ63" s="272"/>
      <c r="FK63" s="272"/>
      <c r="FL63" s="272"/>
      <c r="FM63" s="272"/>
      <c r="FN63" s="272"/>
      <c r="FO63" s="272"/>
      <c r="FP63" s="272"/>
      <c r="FQ63" s="272"/>
      <c r="FR63" s="272"/>
      <c r="FS63" s="272"/>
      <c r="FT63" s="272"/>
      <c r="FU63" s="272"/>
      <c r="FV63" s="272"/>
      <c r="FW63" s="272"/>
      <c r="FX63" s="272"/>
      <c r="FY63" s="272"/>
      <c r="FZ63" s="272"/>
      <c r="GA63" s="272"/>
      <c r="GB63" s="272"/>
      <c r="GE63" s="272"/>
      <c r="GH63" s="272"/>
    </row>
    <row r="64" spans="1:190" ht="24.95" customHeight="1">
      <c r="A64" s="526"/>
      <c r="B64" s="30"/>
      <c r="C64" s="3012" t="str">
        <f t="shared" si="581"/>
        <v>site N° 9</v>
      </c>
      <c r="D64" s="3013"/>
      <c r="E64" s="3014"/>
      <c r="F64" s="3012" t="str">
        <f t="shared" si="582"/>
        <v>site N° 10</v>
      </c>
      <c r="G64" s="3013"/>
      <c r="H64" s="3014"/>
      <c r="I64" s="3012" t="str">
        <f t="shared" si="583"/>
        <v>site N° 11</v>
      </c>
      <c r="J64" s="3013"/>
      <c r="K64" s="3014"/>
      <c r="L64" s="36" t="s">
        <v>130</v>
      </c>
      <c r="M64" s="36"/>
      <c r="N64" s="3012" t="str">
        <f t="shared" si="584"/>
        <v>site N° 12</v>
      </c>
      <c r="O64" s="3013"/>
      <c r="P64" s="3014"/>
      <c r="Q64" s="3012" t="str">
        <f t="shared" si="585"/>
        <v>site N° 13</v>
      </c>
      <c r="R64" s="3013"/>
      <c r="S64" s="3014"/>
      <c r="T64" s="3012" t="str">
        <f t="shared" si="586"/>
        <v>site N° 14</v>
      </c>
      <c r="U64" s="3013"/>
      <c r="V64" s="3014"/>
      <c r="Y64" s="272"/>
      <c r="AB64" s="272"/>
      <c r="AE64" s="272"/>
      <c r="AH64" s="272"/>
      <c r="AK64" s="272"/>
      <c r="AN64" s="272"/>
      <c r="AQ64" s="272"/>
      <c r="AT64" s="272"/>
      <c r="AW64" s="272"/>
      <c r="AZ64" s="272"/>
      <c r="BA64" s="272"/>
      <c r="BB64" s="272"/>
      <c r="BC64" s="272"/>
      <c r="BD64" s="272"/>
      <c r="BE64" s="272"/>
      <c r="BF64" s="272"/>
      <c r="BG64" s="272"/>
      <c r="BH64" s="272"/>
      <c r="BI64" s="272"/>
      <c r="BJ64" s="272"/>
      <c r="BK64" s="272"/>
      <c r="BL64" s="272"/>
      <c r="BM64" s="272"/>
      <c r="BN64" s="272"/>
      <c r="BO64" s="272"/>
      <c r="BP64" s="272"/>
      <c r="BQ64" s="272"/>
      <c r="BR64" s="272"/>
      <c r="BS64" s="272"/>
      <c r="BT64" s="272"/>
      <c r="BU64" s="272"/>
      <c r="BX64" s="272"/>
      <c r="BY64" s="272"/>
      <c r="BZ64" s="272"/>
      <c r="CA64" s="272"/>
      <c r="CB64" s="272"/>
      <c r="CC64" s="272"/>
      <c r="CD64" s="272"/>
      <c r="CE64" s="272"/>
      <c r="CF64" s="272"/>
      <c r="CG64" s="272"/>
      <c r="CJ64" s="272"/>
      <c r="CM64" s="272"/>
      <c r="CP64" s="272"/>
      <c r="CQ64" s="272"/>
      <c r="CR64" s="272"/>
      <c r="CS64" s="272"/>
      <c r="CV64" s="272"/>
      <c r="CY64" s="272"/>
      <c r="DB64" s="272"/>
      <c r="DE64" s="272"/>
      <c r="DH64" s="272"/>
      <c r="DK64" s="272"/>
      <c r="DL64" s="272"/>
      <c r="DM64" s="272"/>
      <c r="DN64" s="272"/>
      <c r="DO64" s="272"/>
      <c r="DP64" s="272"/>
      <c r="DQ64" s="272"/>
      <c r="DT64" s="272"/>
      <c r="DW64" s="272"/>
      <c r="DZ64" s="272"/>
      <c r="EC64" s="272"/>
      <c r="ED64" s="272"/>
      <c r="EE64" s="272"/>
      <c r="EF64" s="272"/>
      <c r="EI64" s="272"/>
      <c r="EJ64" s="272"/>
      <c r="EK64" s="272"/>
      <c r="EL64" s="272"/>
      <c r="EO64" s="272"/>
      <c r="ER64" s="272"/>
      <c r="EU64" s="272"/>
      <c r="EV64" s="272"/>
      <c r="EW64" s="272"/>
      <c r="EX64" s="272"/>
      <c r="EY64" s="272"/>
      <c r="EZ64" s="272"/>
      <c r="FA64" s="272"/>
      <c r="FB64" s="272"/>
      <c r="FC64" s="272"/>
      <c r="FD64" s="272"/>
      <c r="FE64" s="272"/>
      <c r="FF64" s="272"/>
      <c r="FG64" s="272"/>
      <c r="FH64" s="272"/>
      <c r="FI64" s="272"/>
      <c r="FJ64" s="272"/>
      <c r="FK64" s="272"/>
      <c r="FL64" s="272"/>
      <c r="FM64" s="272"/>
      <c r="FN64" s="272"/>
      <c r="FO64" s="272"/>
      <c r="FP64" s="272"/>
      <c r="FQ64" s="272"/>
      <c r="FR64" s="272"/>
      <c r="FS64" s="272"/>
      <c r="FT64" s="272"/>
      <c r="FU64" s="272"/>
      <c r="FV64" s="272"/>
      <c r="FW64" s="272"/>
      <c r="FX64" s="272"/>
      <c r="FY64" s="272"/>
      <c r="FZ64" s="272"/>
      <c r="GA64" s="272"/>
      <c r="GB64" s="272"/>
      <c r="GE64" s="272"/>
      <c r="GH64" s="272"/>
    </row>
    <row r="65" spans="1:192" ht="24.95" customHeight="1">
      <c r="A65" s="526"/>
      <c r="B65" s="30"/>
      <c r="C65" s="503" t="str">
        <f t="shared" si="581"/>
        <v>A+</v>
      </c>
      <c r="D65" s="504" t="str">
        <f t="shared" si="581"/>
        <v>A+</v>
      </c>
      <c r="E65" s="505" t="str">
        <f t="shared" si="581"/>
        <v>A+</v>
      </c>
      <c r="F65" s="503" t="str">
        <f t="shared" si="582"/>
        <v>A</v>
      </c>
      <c r="G65" s="504" t="str">
        <f t="shared" si="582"/>
        <v>A</v>
      </c>
      <c r="H65" s="505" t="str">
        <f t="shared" si="582"/>
        <v>A+</v>
      </c>
      <c r="I65" s="503" t="str">
        <f t="shared" si="583"/>
        <v>A+</v>
      </c>
      <c r="J65" s="504" t="str">
        <f t="shared" si="583"/>
        <v>A+</v>
      </c>
      <c r="K65" s="505" t="str">
        <f t="shared" si="583"/>
        <v>A+</v>
      </c>
      <c r="L65" s="36" t="s">
        <v>129</v>
      </c>
      <c r="M65" s="36"/>
      <c r="N65" s="503" t="str">
        <f t="shared" si="584"/>
        <v>A</v>
      </c>
      <c r="O65" s="504" t="str">
        <f t="shared" si="584"/>
        <v>A</v>
      </c>
      <c r="P65" s="505" t="str">
        <f t="shared" si="584"/>
        <v>A+</v>
      </c>
      <c r="Q65" s="503" t="str">
        <f t="shared" si="585"/>
        <v>A</v>
      </c>
      <c r="R65" s="504" t="str">
        <f t="shared" si="585"/>
        <v>A</v>
      </c>
      <c r="S65" s="505" t="str">
        <f t="shared" si="585"/>
        <v>A</v>
      </c>
      <c r="T65" s="503" t="str">
        <f t="shared" si="586"/>
        <v>A</v>
      </c>
      <c r="U65" s="504" t="str">
        <f t="shared" si="586"/>
        <v>A</v>
      </c>
      <c r="V65" s="505" t="str">
        <f t="shared" si="586"/>
        <v>A+</v>
      </c>
      <c r="Y65" s="272"/>
      <c r="AB65" s="272"/>
      <c r="AE65" s="272"/>
      <c r="AH65" s="272"/>
      <c r="AK65" s="272"/>
      <c r="AN65" s="272"/>
      <c r="AQ65" s="272"/>
      <c r="AT65" s="272"/>
      <c r="AW65" s="272"/>
      <c r="AZ65" s="272"/>
      <c r="BA65" s="272"/>
      <c r="BB65" s="272"/>
      <c r="BC65" s="272"/>
      <c r="BD65" s="272"/>
      <c r="BE65" s="272"/>
      <c r="BF65" s="272"/>
      <c r="BG65" s="272"/>
      <c r="BH65" s="272"/>
      <c r="BI65" s="272"/>
      <c r="BJ65" s="272"/>
      <c r="BK65" s="272"/>
      <c r="BL65" s="272"/>
      <c r="BM65" s="272"/>
      <c r="BN65" s="272"/>
      <c r="BO65" s="272"/>
      <c r="BP65" s="272"/>
      <c r="BQ65" s="272"/>
      <c r="BR65" s="272"/>
      <c r="BS65" s="272"/>
      <c r="BT65" s="272"/>
      <c r="BU65" s="272"/>
      <c r="BX65" s="272"/>
      <c r="BY65" s="272"/>
      <c r="BZ65" s="272"/>
      <c r="CA65" s="272"/>
      <c r="CB65" s="272"/>
      <c r="CC65" s="272"/>
      <c r="CD65" s="272"/>
      <c r="CE65" s="272"/>
      <c r="CF65" s="272"/>
      <c r="CG65" s="272"/>
      <c r="CJ65" s="272"/>
      <c r="CM65" s="272"/>
      <c r="CP65" s="272"/>
      <c r="CQ65" s="272"/>
      <c r="CR65" s="272"/>
      <c r="CS65" s="272"/>
      <c r="CV65" s="272"/>
      <c r="CY65" s="272"/>
      <c r="DB65" s="272"/>
      <c r="DE65" s="272"/>
      <c r="DH65" s="272"/>
      <c r="DK65" s="272"/>
      <c r="DL65" s="272"/>
      <c r="DM65" s="272"/>
      <c r="DN65" s="272"/>
      <c r="DO65" s="272"/>
      <c r="DP65" s="272"/>
      <c r="DQ65" s="272"/>
      <c r="DT65" s="272"/>
      <c r="DW65" s="272"/>
      <c r="DZ65" s="272"/>
      <c r="EC65" s="272"/>
      <c r="ED65" s="272"/>
      <c r="EE65" s="272"/>
      <c r="EF65" s="272"/>
      <c r="EI65" s="272"/>
      <c r="EJ65" s="272"/>
      <c r="EK65" s="272"/>
      <c r="EL65" s="272"/>
      <c r="EO65" s="272"/>
      <c r="ER65" s="272"/>
      <c r="EU65" s="272"/>
      <c r="EV65" s="272"/>
      <c r="EW65" s="272"/>
      <c r="EX65" s="272"/>
      <c r="EY65" s="272"/>
      <c r="EZ65" s="272"/>
      <c r="FA65" s="272"/>
      <c r="FB65" s="272"/>
      <c r="FC65" s="272"/>
      <c r="FD65" s="272"/>
      <c r="FE65" s="272"/>
      <c r="FF65" s="272"/>
      <c r="FG65" s="272"/>
      <c r="FH65" s="272"/>
      <c r="FI65" s="272"/>
      <c r="FJ65" s="272"/>
      <c r="FK65" s="272"/>
      <c r="FL65" s="272"/>
      <c r="FM65" s="272"/>
      <c r="FN65" s="272"/>
      <c r="FO65" s="272"/>
      <c r="FP65" s="272"/>
      <c r="FQ65" s="272"/>
      <c r="FR65" s="272"/>
      <c r="FS65" s="272"/>
      <c r="FT65" s="272"/>
      <c r="FU65" s="272"/>
      <c r="FV65" s="272"/>
      <c r="FW65" s="272"/>
      <c r="FX65" s="272"/>
      <c r="FY65" s="272"/>
      <c r="FZ65" s="272"/>
      <c r="GA65" s="272"/>
      <c r="GB65" s="272"/>
      <c r="GE65" s="272"/>
      <c r="GH65" s="272"/>
    </row>
    <row r="66" spans="1:192" s="278" customFormat="1" ht="15" customHeight="1">
      <c r="A66" s="526"/>
      <c r="B66" s="30"/>
      <c r="C66" s="517">
        <f t="shared" si="581"/>
        <v>0.1</v>
      </c>
      <c r="D66" s="518">
        <f t="shared" si="581"/>
        <v>0.1</v>
      </c>
      <c r="E66" s="519">
        <f t="shared" si="581"/>
        <v>0.1</v>
      </c>
      <c r="F66" s="517">
        <f t="shared" si="582"/>
        <v>0.1</v>
      </c>
      <c r="G66" s="518">
        <f t="shared" si="582"/>
        <v>0.1</v>
      </c>
      <c r="H66" s="519">
        <f t="shared" si="582"/>
        <v>0.1</v>
      </c>
      <c r="I66" s="517">
        <f t="shared" si="583"/>
        <v>0.1</v>
      </c>
      <c r="J66" s="518">
        <f t="shared" si="583"/>
        <v>0.1</v>
      </c>
      <c r="K66" s="519">
        <f t="shared" si="583"/>
        <v>0.1</v>
      </c>
      <c r="L66" s="39" t="s">
        <v>128</v>
      </c>
      <c r="M66" s="39"/>
      <c r="N66" s="517">
        <f t="shared" si="584"/>
        <v>0.1</v>
      </c>
      <c r="O66" s="518">
        <f t="shared" si="584"/>
        <v>0.1</v>
      </c>
      <c r="P66" s="519">
        <f t="shared" si="584"/>
        <v>0.1</v>
      </c>
      <c r="Q66" s="517">
        <f t="shared" si="585"/>
        <v>0.1</v>
      </c>
      <c r="R66" s="518">
        <f t="shared" si="585"/>
        <v>0.1</v>
      </c>
      <c r="S66" s="519">
        <f t="shared" si="585"/>
        <v>0.1</v>
      </c>
      <c r="T66" s="517">
        <f t="shared" si="586"/>
        <v>0.1</v>
      </c>
      <c r="U66" s="518">
        <f t="shared" si="586"/>
        <v>0.1</v>
      </c>
      <c r="V66" s="519">
        <f t="shared" si="586"/>
        <v>0.1</v>
      </c>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c r="BP66" s="272"/>
      <c r="BQ66" s="272"/>
      <c r="BR66" s="272"/>
      <c r="BS66" s="272"/>
      <c r="BT66" s="272"/>
      <c r="BU66" s="272"/>
      <c r="BV66" s="272"/>
      <c r="BW66" s="272"/>
      <c r="BX66" s="272"/>
      <c r="BY66" s="272"/>
      <c r="BZ66" s="272"/>
      <c r="CA66" s="272"/>
      <c r="CB66" s="272"/>
      <c r="CC66" s="272"/>
      <c r="CD66" s="272"/>
      <c r="CE66" s="272"/>
      <c r="CF66" s="272"/>
      <c r="CG66" s="272"/>
      <c r="CH66" s="272"/>
      <c r="CI66" s="272"/>
      <c r="CJ66" s="272"/>
      <c r="CK66" s="272"/>
      <c r="CL66" s="272"/>
      <c r="CM66" s="272"/>
      <c r="CN66" s="272"/>
      <c r="CO66" s="272"/>
      <c r="CP66" s="272"/>
      <c r="CQ66" s="272"/>
      <c r="CR66" s="272"/>
      <c r="CS66" s="272"/>
      <c r="CT66" s="272"/>
      <c r="CU66" s="272"/>
      <c r="CV66" s="272"/>
      <c r="CW66" s="272"/>
      <c r="CX66" s="272"/>
      <c r="CY66" s="272"/>
      <c r="CZ66" s="272"/>
      <c r="DA66" s="272"/>
      <c r="DB66" s="272"/>
      <c r="DC66" s="272"/>
      <c r="DD66" s="272"/>
      <c r="DE66" s="272"/>
      <c r="DF66" s="272"/>
      <c r="DG66" s="272"/>
      <c r="DH66" s="272"/>
      <c r="DI66" s="272"/>
      <c r="DJ66" s="272"/>
      <c r="DK66" s="272"/>
      <c r="DL66" s="272"/>
      <c r="DM66" s="272"/>
      <c r="DN66" s="272"/>
      <c r="DO66" s="272"/>
      <c r="DP66" s="272"/>
      <c r="DQ66" s="272"/>
      <c r="DR66" s="272"/>
      <c r="DS66" s="272"/>
      <c r="DT66" s="272"/>
      <c r="DU66" s="272"/>
      <c r="DV66" s="272"/>
      <c r="DW66" s="272"/>
      <c r="DX66" s="272"/>
      <c r="DY66" s="272"/>
      <c r="DZ66" s="272"/>
      <c r="EA66" s="272"/>
      <c r="EB66" s="272"/>
      <c r="EC66" s="272"/>
      <c r="ED66" s="272"/>
      <c r="EE66" s="272"/>
      <c r="EF66" s="272"/>
      <c r="EG66" s="272"/>
      <c r="EH66" s="272"/>
      <c r="EI66" s="272"/>
      <c r="EJ66" s="272"/>
      <c r="EK66" s="272"/>
      <c r="EL66" s="272"/>
      <c r="EM66" s="272"/>
      <c r="EN66" s="272"/>
      <c r="EO66" s="272"/>
      <c r="EP66" s="272"/>
      <c r="EQ66" s="272"/>
      <c r="ER66" s="272"/>
      <c r="ES66" s="272"/>
      <c r="ET66" s="272"/>
      <c r="EU66" s="272"/>
      <c r="EV66" s="272"/>
      <c r="EW66" s="272"/>
      <c r="EX66" s="272"/>
      <c r="EY66" s="272"/>
      <c r="EZ66" s="272"/>
      <c r="FA66" s="272"/>
      <c r="FB66" s="272"/>
      <c r="FC66" s="272"/>
      <c r="FD66" s="272"/>
      <c r="FE66" s="272"/>
      <c r="FF66" s="272"/>
      <c r="FG66" s="272"/>
      <c r="FH66" s="272"/>
      <c r="FI66" s="272"/>
      <c r="FJ66" s="272"/>
      <c r="FK66" s="272"/>
      <c r="FL66" s="272"/>
      <c r="FM66" s="272"/>
      <c r="FN66" s="272"/>
      <c r="FO66" s="272"/>
      <c r="FP66" s="272"/>
      <c r="FQ66" s="272"/>
      <c r="FR66" s="272"/>
      <c r="FS66" s="272"/>
      <c r="FT66" s="272"/>
      <c r="FU66" s="272"/>
      <c r="FV66" s="272"/>
      <c r="FW66" s="272"/>
      <c r="FX66" s="272"/>
      <c r="FY66" s="272"/>
      <c r="FZ66" s="272"/>
      <c r="GA66" s="272"/>
      <c r="GB66" s="272"/>
      <c r="GC66" s="272"/>
      <c r="GD66" s="272"/>
      <c r="GE66" s="272"/>
      <c r="GF66" s="272"/>
      <c r="GG66" s="272"/>
      <c r="GH66" s="272"/>
      <c r="GI66" s="272"/>
      <c r="GJ66" s="272"/>
    </row>
    <row r="67" spans="1:192" ht="20.25" customHeight="1">
      <c r="A67" s="526"/>
      <c r="B67" s="30"/>
      <c r="C67" s="530">
        <f t="shared" si="581"/>
        <v>0</v>
      </c>
      <c r="D67" s="531">
        <f t="shared" si="581"/>
        <v>0</v>
      </c>
      <c r="E67" s="532">
        <f t="shared" si="581"/>
        <v>0</v>
      </c>
      <c r="F67" s="530">
        <f t="shared" si="582"/>
        <v>0</v>
      </c>
      <c r="G67" s="531">
        <f t="shared" si="582"/>
        <v>0</v>
      </c>
      <c r="H67" s="532">
        <f t="shared" si="582"/>
        <v>0</v>
      </c>
      <c r="I67" s="530">
        <f t="shared" si="583"/>
        <v>0</v>
      </c>
      <c r="J67" s="531">
        <f t="shared" si="583"/>
        <v>0</v>
      </c>
      <c r="K67" s="532">
        <f t="shared" si="583"/>
        <v>0</v>
      </c>
      <c r="L67" s="40" t="s">
        <v>126</v>
      </c>
      <c r="M67" s="40"/>
      <c r="N67" s="530">
        <f t="shared" si="584"/>
        <v>0</v>
      </c>
      <c r="O67" s="531">
        <f t="shared" si="584"/>
        <v>0</v>
      </c>
      <c r="P67" s="532">
        <f t="shared" si="584"/>
        <v>0</v>
      </c>
      <c r="Q67" s="530">
        <f t="shared" si="585"/>
        <v>0</v>
      </c>
      <c r="R67" s="531">
        <f t="shared" si="585"/>
        <v>0</v>
      </c>
      <c r="S67" s="532">
        <f t="shared" si="585"/>
        <v>0</v>
      </c>
      <c r="T67" s="530">
        <f t="shared" si="586"/>
        <v>0</v>
      </c>
      <c r="U67" s="531">
        <f t="shared" si="586"/>
        <v>0</v>
      </c>
      <c r="V67" s="532">
        <f t="shared" si="586"/>
        <v>0</v>
      </c>
      <c r="Y67" s="272"/>
      <c r="AB67" s="272"/>
      <c r="AE67" s="272"/>
      <c r="AH67" s="272"/>
      <c r="AK67" s="272"/>
      <c r="AN67" s="272"/>
      <c r="AQ67" s="272"/>
      <c r="AT67" s="272"/>
      <c r="AW67" s="272"/>
      <c r="AZ67" s="272"/>
      <c r="BA67" s="272"/>
      <c r="BB67" s="272"/>
      <c r="BC67" s="272"/>
      <c r="BD67" s="272"/>
      <c r="BE67" s="272"/>
      <c r="BF67" s="272"/>
      <c r="BG67" s="272"/>
      <c r="BH67" s="272"/>
      <c r="BI67" s="272"/>
      <c r="BJ67" s="272"/>
      <c r="BK67" s="272"/>
      <c r="BL67" s="272"/>
      <c r="BM67" s="272"/>
      <c r="BN67" s="272"/>
      <c r="BO67" s="272"/>
      <c r="BP67" s="272"/>
      <c r="BQ67" s="272"/>
      <c r="BR67" s="272"/>
      <c r="BS67" s="272"/>
      <c r="BT67" s="272"/>
      <c r="BU67" s="272"/>
      <c r="BX67" s="272"/>
      <c r="BY67" s="272"/>
      <c r="BZ67" s="272"/>
      <c r="CA67" s="272"/>
      <c r="CB67" s="272"/>
      <c r="CC67" s="272"/>
      <c r="CD67" s="272"/>
      <c r="CE67" s="272"/>
      <c r="CF67" s="272"/>
      <c r="CG67" s="272"/>
      <c r="CJ67" s="272"/>
      <c r="CM67" s="272"/>
      <c r="CP67" s="272"/>
      <c r="CQ67" s="272"/>
      <c r="CR67" s="272"/>
      <c r="CS67" s="272"/>
      <c r="CV67" s="272"/>
      <c r="CY67" s="272"/>
      <c r="DB67" s="272"/>
      <c r="DE67" s="272"/>
      <c r="DH67" s="272"/>
      <c r="DK67" s="272"/>
      <c r="DL67" s="272"/>
      <c r="DM67" s="272"/>
      <c r="DN67" s="272"/>
      <c r="DO67" s="272"/>
      <c r="DP67" s="272"/>
      <c r="DQ67" s="272"/>
      <c r="DT67" s="272"/>
      <c r="DW67" s="272"/>
      <c r="DZ67" s="272"/>
      <c r="EC67" s="272"/>
      <c r="ED67" s="272"/>
      <c r="EE67" s="272"/>
      <c r="EF67" s="272"/>
      <c r="EI67" s="272"/>
      <c r="EJ67" s="272"/>
      <c r="EK67" s="272"/>
      <c r="EL67" s="272"/>
      <c r="EO67" s="272"/>
      <c r="ER67" s="272"/>
      <c r="EU67" s="272"/>
      <c r="EV67" s="272"/>
      <c r="EW67" s="272"/>
      <c r="EX67" s="272"/>
      <c r="EY67" s="272"/>
      <c r="EZ67" s="272"/>
      <c r="FA67" s="272"/>
      <c r="FB67" s="272"/>
      <c r="FC67" s="272"/>
      <c r="FD67" s="272"/>
      <c r="FE67" s="272"/>
      <c r="FF67" s="272"/>
      <c r="FG67" s="272"/>
      <c r="FH67" s="272"/>
      <c r="FI67" s="272"/>
      <c r="FJ67" s="272"/>
      <c r="FK67" s="272"/>
      <c r="FL67" s="272"/>
      <c r="FM67" s="272"/>
      <c r="FN67" s="272"/>
      <c r="FO67" s="272"/>
      <c r="FP67" s="272"/>
      <c r="FQ67" s="272"/>
      <c r="FR67" s="272"/>
      <c r="FS67" s="272"/>
      <c r="FT67" s="272"/>
      <c r="FU67" s="272"/>
      <c r="FV67" s="272"/>
      <c r="FW67" s="272"/>
      <c r="FX67" s="272"/>
      <c r="FY67" s="272"/>
      <c r="FZ67" s="272"/>
      <c r="GA67" s="272"/>
      <c r="GB67" s="272"/>
      <c r="GE67" s="272"/>
      <c r="GH67" s="272"/>
    </row>
    <row r="68" spans="1:192" ht="15" customHeight="1">
      <c r="A68" s="526"/>
      <c r="B68" s="30"/>
      <c r="C68" s="376">
        <f t="shared" si="581"/>
        <v>0</v>
      </c>
      <c r="D68" s="377">
        <f t="shared" si="581"/>
        <v>0</v>
      </c>
      <c r="E68" s="378">
        <f t="shared" si="581"/>
        <v>0</v>
      </c>
      <c r="F68" s="376">
        <f t="shared" si="582"/>
        <v>0</v>
      </c>
      <c r="G68" s="377">
        <f t="shared" si="582"/>
        <v>0</v>
      </c>
      <c r="H68" s="378">
        <f t="shared" si="582"/>
        <v>0</v>
      </c>
      <c r="I68" s="376">
        <f t="shared" si="583"/>
        <v>0</v>
      </c>
      <c r="J68" s="377">
        <f t="shared" si="583"/>
        <v>0</v>
      </c>
      <c r="K68" s="378">
        <f t="shared" si="583"/>
        <v>0</v>
      </c>
      <c r="L68" s="41" t="str">
        <f>$J$26</f>
        <v>Kg</v>
      </c>
      <c r="M68" s="41"/>
      <c r="N68" s="376">
        <f t="shared" si="584"/>
        <v>0</v>
      </c>
      <c r="O68" s="377">
        <f t="shared" si="584"/>
        <v>0</v>
      </c>
      <c r="P68" s="378">
        <f t="shared" si="584"/>
        <v>0</v>
      </c>
      <c r="Q68" s="376">
        <f t="shared" si="585"/>
        <v>0</v>
      </c>
      <c r="R68" s="377">
        <f t="shared" si="585"/>
        <v>0</v>
      </c>
      <c r="S68" s="378">
        <f t="shared" si="585"/>
        <v>0</v>
      </c>
      <c r="T68" s="376">
        <f t="shared" si="586"/>
        <v>0</v>
      </c>
      <c r="U68" s="377">
        <f t="shared" si="586"/>
        <v>0</v>
      </c>
      <c r="V68" s="378">
        <f t="shared" si="586"/>
        <v>0</v>
      </c>
      <c r="Y68" s="272"/>
      <c r="AB68" s="272"/>
      <c r="AE68" s="272"/>
      <c r="AH68" s="272"/>
      <c r="AK68" s="272"/>
      <c r="AN68" s="272"/>
      <c r="AQ68" s="272"/>
      <c r="AT68" s="272"/>
      <c r="AW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X68" s="272"/>
      <c r="BY68" s="272"/>
      <c r="BZ68" s="272"/>
      <c r="CA68" s="272"/>
      <c r="CB68" s="272"/>
      <c r="CC68" s="272"/>
      <c r="CD68" s="272"/>
      <c r="CE68" s="272"/>
      <c r="CF68" s="272"/>
      <c r="CG68" s="272"/>
      <c r="CJ68" s="272"/>
      <c r="CM68" s="272"/>
      <c r="CP68" s="272"/>
      <c r="CQ68" s="272"/>
      <c r="CR68" s="272"/>
      <c r="CS68" s="272"/>
      <c r="CV68" s="272"/>
      <c r="CY68" s="272"/>
      <c r="DB68" s="272"/>
      <c r="DE68" s="272"/>
      <c r="DH68" s="272"/>
      <c r="DK68" s="272"/>
      <c r="DL68" s="272"/>
      <c r="DM68" s="272"/>
      <c r="DN68" s="272"/>
      <c r="DO68" s="272"/>
      <c r="DP68" s="272"/>
      <c r="DQ68" s="272"/>
      <c r="DT68" s="272"/>
      <c r="DW68" s="272"/>
      <c r="DZ68" s="272"/>
      <c r="EC68" s="272"/>
      <c r="ED68" s="272"/>
      <c r="EE68" s="272"/>
      <c r="EF68" s="272"/>
      <c r="EI68" s="272"/>
      <c r="EJ68" s="272"/>
      <c r="EK68" s="272"/>
      <c r="EL68" s="272"/>
      <c r="EO68" s="272"/>
      <c r="ER68" s="272"/>
      <c r="EU68" s="272"/>
      <c r="EV68" s="272"/>
      <c r="EW68" s="272"/>
      <c r="EX68" s="272"/>
      <c r="EY68" s="272"/>
      <c r="EZ68" s="272"/>
      <c r="FA68" s="272"/>
      <c r="FB68" s="272"/>
      <c r="FC68" s="272"/>
      <c r="FD68" s="272"/>
      <c r="FE68" s="272"/>
      <c r="FF68" s="272"/>
      <c r="FG68" s="272"/>
      <c r="FH68" s="272"/>
      <c r="FI68" s="272"/>
      <c r="FJ68" s="272"/>
      <c r="FK68" s="272"/>
      <c r="FL68" s="272"/>
      <c r="FM68" s="272"/>
      <c r="FN68" s="272"/>
      <c r="FO68" s="272"/>
      <c r="FP68" s="272"/>
      <c r="FQ68" s="272"/>
      <c r="FR68" s="272"/>
      <c r="FS68" s="272"/>
      <c r="FT68" s="272"/>
      <c r="FU68" s="272"/>
      <c r="FV68" s="272"/>
      <c r="FW68" s="272"/>
      <c r="FX68" s="272"/>
      <c r="FY68" s="272"/>
      <c r="FZ68" s="272"/>
      <c r="GA68" s="272"/>
      <c r="GB68" s="272"/>
      <c r="GE68" s="272"/>
      <c r="GH68" s="272"/>
    </row>
    <row r="69" spans="1:192" ht="21" customHeight="1">
      <c r="A69" s="526"/>
      <c r="B69" s="30"/>
      <c r="C69" s="555">
        <f t="shared" si="581"/>
        <v>0</v>
      </c>
      <c r="D69" s="556">
        <f t="shared" si="581"/>
        <v>0</v>
      </c>
      <c r="E69" s="557">
        <f t="shared" si="581"/>
        <v>0</v>
      </c>
      <c r="F69" s="555">
        <f t="shared" si="582"/>
        <v>0</v>
      </c>
      <c r="G69" s="556">
        <f t="shared" si="582"/>
        <v>0</v>
      </c>
      <c r="H69" s="557">
        <f t="shared" si="582"/>
        <v>0</v>
      </c>
      <c r="I69" s="555">
        <f t="shared" si="583"/>
        <v>0</v>
      </c>
      <c r="J69" s="556">
        <f t="shared" si="583"/>
        <v>0</v>
      </c>
      <c r="K69" s="557">
        <f t="shared" si="583"/>
        <v>0</v>
      </c>
      <c r="L69" s="39" t="s">
        <v>127</v>
      </c>
      <c r="M69" s="39"/>
      <c r="N69" s="555">
        <f t="shared" si="584"/>
        <v>0</v>
      </c>
      <c r="O69" s="556">
        <f t="shared" si="584"/>
        <v>0</v>
      </c>
      <c r="P69" s="557">
        <f t="shared" si="584"/>
        <v>0</v>
      </c>
      <c r="Q69" s="555">
        <f t="shared" si="585"/>
        <v>0</v>
      </c>
      <c r="R69" s="556">
        <f t="shared" si="585"/>
        <v>0</v>
      </c>
      <c r="S69" s="557">
        <f t="shared" si="585"/>
        <v>0</v>
      </c>
      <c r="T69" s="555">
        <f t="shared" si="586"/>
        <v>0</v>
      </c>
      <c r="U69" s="556">
        <f t="shared" si="586"/>
        <v>0</v>
      </c>
      <c r="V69" s="557">
        <f t="shared" si="586"/>
        <v>0</v>
      </c>
      <c r="Y69" s="272"/>
      <c r="AB69" s="272"/>
      <c r="AE69" s="272"/>
      <c r="AH69" s="272"/>
      <c r="AK69" s="272"/>
      <c r="AN69" s="272"/>
      <c r="AQ69" s="272"/>
      <c r="AT69" s="272"/>
      <c r="AW69" s="272"/>
      <c r="AZ69" s="272"/>
      <c r="BA69" s="272"/>
      <c r="BB69" s="272"/>
      <c r="BC69" s="272"/>
      <c r="BD69" s="272"/>
      <c r="BE69" s="272"/>
      <c r="BF69" s="272"/>
      <c r="BG69" s="272"/>
      <c r="BH69" s="272"/>
      <c r="BI69" s="272"/>
      <c r="BJ69" s="272"/>
      <c r="BK69" s="272"/>
      <c r="BL69" s="272"/>
      <c r="BM69" s="272"/>
      <c r="BN69" s="272"/>
      <c r="BO69" s="272"/>
      <c r="BP69" s="272"/>
      <c r="BQ69" s="272"/>
      <c r="BR69" s="272"/>
      <c r="BS69" s="272"/>
      <c r="BT69" s="272"/>
      <c r="BU69" s="272"/>
      <c r="BX69" s="272"/>
      <c r="BY69" s="272"/>
      <c r="BZ69" s="272"/>
      <c r="CA69" s="272"/>
      <c r="CB69" s="272"/>
      <c r="CC69" s="272"/>
      <c r="CD69" s="272"/>
      <c r="CE69" s="272"/>
      <c r="CF69" s="272"/>
      <c r="CG69" s="272"/>
      <c r="CJ69" s="272"/>
      <c r="CM69" s="272"/>
      <c r="CP69" s="272"/>
      <c r="CQ69" s="272"/>
      <c r="CR69" s="272"/>
      <c r="CS69" s="272"/>
      <c r="CV69" s="272"/>
      <c r="CY69" s="272"/>
      <c r="DB69" s="272"/>
      <c r="DE69" s="272"/>
      <c r="DH69" s="272"/>
      <c r="DK69" s="272"/>
      <c r="DL69" s="272"/>
      <c r="DM69" s="272"/>
      <c r="DN69" s="272"/>
      <c r="DO69" s="272"/>
      <c r="DP69" s="272"/>
      <c r="DQ69" s="272"/>
      <c r="DT69" s="272"/>
      <c r="DW69" s="272"/>
      <c r="DZ69" s="272"/>
      <c r="EC69" s="272"/>
      <c r="ED69" s="272"/>
      <c r="EE69" s="272"/>
      <c r="EF69" s="272"/>
      <c r="EI69" s="272"/>
      <c r="EJ69" s="272"/>
      <c r="EK69" s="272"/>
      <c r="EL69" s="272"/>
      <c r="EO69" s="272"/>
      <c r="ER69" s="272"/>
      <c r="EU69" s="272"/>
      <c r="EV69" s="272"/>
      <c r="EW69" s="272"/>
      <c r="EX69" s="272"/>
      <c r="EY69" s="272"/>
      <c r="EZ69" s="272"/>
      <c r="FA69" s="272"/>
      <c r="FB69" s="272"/>
      <c r="FC69" s="272"/>
      <c r="FD69" s="272"/>
      <c r="FE69" s="272"/>
      <c r="FF69" s="272"/>
      <c r="FG69" s="272"/>
      <c r="FH69" s="272"/>
      <c r="FI69" s="272"/>
      <c r="FJ69" s="272"/>
      <c r="FK69" s="272"/>
      <c r="FL69" s="272"/>
      <c r="FM69" s="272"/>
      <c r="FN69" s="272"/>
      <c r="FO69" s="272"/>
      <c r="FP69" s="272"/>
      <c r="FQ69" s="272"/>
      <c r="FR69" s="272"/>
      <c r="FS69" s="272"/>
      <c r="FT69" s="272"/>
      <c r="FU69" s="272"/>
      <c r="FV69" s="272"/>
      <c r="FW69" s="272"/>
      <c r="FX69" s="272"/>
      <c r="FY69" s="272"/>
      <c r="FZ69" s="272"/>
      <c r="GA69" s="272"/>
      <c r="GB69" s="272"/>
      <c r="GE69" s="272"/>
      <c r="GH69" s="272"/>
    </row>
    <row r="70" spans="1:192" ht="12" customHeight="1">
      <c r="A70" s="526"/>
      <c r="B70" s="30"/>
      <c r="C70" s="379">
        <f t="shared" si="581"/>
        <v>0</v>
      </c>
      <c r="D70" s="380">
        <f t="shared" si="581"/>
        <v>0</v>
      </c>
      <c r="E70" s="381">
        <f t="shared" si="581"/>
        <v>0</v>
      </c>
      <c r="F70" s="379">
        <f t="shared" si="582"/>
        <v>0</v>
      </c>
      <c r="G70" s="380">
        <f t="shared" si="582"/>
        <v>0</v>
      </c>
      <c r="H70" s="381">
        <f t="shared" si="582"/>
        <v>0</v>
      </c>
      <c r="I70" s="379">
        <f t="shared" si="583"/>
        <v>0</v>
      </c>
      <c r="J70" s="380">
        <f t="shared" si="583"/>
        <v>0</v>
      </c>
      <c r="K70" s="381">
        <f t="shared" si="583"/>
        <v>0</v>
      </c>
      <c r="L70" s="36" t="s">
        <v>132</v>
      </c>
      <c r="M70" s="36"/>
      <c r="N70" s="379">
        <f t="shared" si="584"/>
        <v>0</v>
      </c>
      <c r="O70" s="380">
        <f t="shared" si="584"/>
        <v>0</v>
      </c>
      <c r="P70" s="381">
        <f t="shared" si="584"/>
        <v>0</v>
      </c>
      <c r="Q70" s="379">
        <f t="shared" si="585"/>
        <v>0</v>
      </c>
      <c r="R70" s="380">
        <f t="shared" si="585"/>
        <v>0</v>
      </c>
      <c r="S70" s="381">
        <f t="shared" si="585"/>
        <v>0</v>
      </c>
      <c r="T70" s="379">
        <f t="shared" si="586"/>
        <v>0</v>
      </c>
      <c r="U70" s="380">
        <f t="shared" si="586"/>
        <v>0</v>
      </c>
      <c r="V70" s="381">
        <f t="shared" si="586"/>
        <v>0</v>
      </c>
      <c r="Y70" s="272"/>
      <c r="AB70" s="272"/>
      <c r="AE70" s="272"/>
      <c r="AH70" s="272"/>
      <c r="AK70" s="272"/>
      <c r="AN70" s="272"/>
      <c r="AQ70" s="272"/>
      <c r="AT70" s="272"/>
      <c r="AW70" s="272"/>
      <c r="AZ70" s="272"/>
      <c r="BA70" s="272"/>
      <c r="BB70" s="272"/>
      <c r="BC70" s="272"/>
      <c r="BD70" s="272"/>
      <c r="BE70" s="272"/>
      <c r="BF70" s="272"/>
      <c r="BG70" s="272"/>
      <c r="BH70" s="272"/>
      <c r="BI70" s="272"/>
      <c r="BJ70" s="272"/>
      <c r="BK70" s="272"/>
      <c r="BL70" s="272"/>
      <c r="BM70" s="272"/>
      <c r="BN70" s="272"/>
      <c r="BO70" s="272"/>
      <c r="BP70" s="272"/>
      <c r="BQ70" s="272"/>
      <c r="BR70" s="272"/>
      <c r="BS70" s="272"/>
      <c r="BT70" s="272"/>
      <c r="BU70" s="272"/>
      <c r="BX70" s="272"/>
      <c r="BY70" s="272"/>
      <c r="BZ70" s="272"/>
      <c r="CA70" s="272"/>
      <c r="CB70" s="272"/>
      <c r="CC70" s="272"/>
      <c r="CD70" s="272"/>
      <c r="CE70" s="272"/>
      <c r="CF70" s="272"/>
      <c r="CG70" s="272"/>
      <c r="CJ70" s="272"/>
      <c r="CM70" s="272"/>
      <c r="CP70" s="272"/>
      <c r="CQ70" s="272"/>
      <c r="CR70" s="272"/>
      <c r="CS70" s="272"/>
      <c r="CV70" s="272"/>
      <c r="CY70" s="272"/>
      <c r="DB70" s="272"/>
      <c r="DE70" s="272"/>
      <c r="DH70" s="272"/>
      <c r="DK70" s="272"/>
      <c r="DL70" s="272"/>
      <c r="DM70" s="272"/>
      <c r="DN70" s="272"/>
      <c r="DO70" s="272"/>
      <c r="DP70" s="272"/>
      <c r="DQ70" s="272"/>
      <c r="DT70" s="272"/>
      <c r="DW70" s="272"/>
      <c r="DZ70" s="272"/>
      <c r="EC70" s="272"/>
      <c r="ED70" s="272"/>
      <c r="EE70" s="272"/>
      <c r="EF70" s="272"/>
      <c r="EI70" s="272"/>
      <c r="EJ70" s="272"/>
      <c r="EK70" s="272"/>
      <c r="EL70" s="272"/>
      <c r="EO70" s="272"/>
      <c r="ER70" s="272"/>
      <c r="EU70" s="272"/>
      <c r="EV70" s="272"/>
      <c r="EW70" s="272"/>
      <c r="EX70" s="272"/>
      <c r="EY70" s="272"/>
      <c r="EZ70" s="272"/>
      <c r="FA70" s="272"/>
      <c r="FB70" s="272"/>
      <c r="FC70" s="272"/>
      <c r="FD70" s="272"/>
      <c r="FE70" s="272"/>
      <c r="FF70" s="272"/>
      <c r="FG70" s="272"/>
      <c r="FH70" s="272"/>
      <c r="FI70" s="272"/>
      <c r="FJ70" s="272"/>
      <c r="FK70" s="272"/>
      <c r="FL70" s="272"/>
      <c r="FM70" s="272"/>
      <c r="FN70" s="272"/>
      <c r="FO70" s="272"/>
      <c r="FP70" s="272"/>
      <c r="FQ70" s="272"/>
      <c r="FR70" s="272"/>
      <c r="FS70" s="272"/>
      <c r="FT70" s="272"/>
      <c r="FU70" s="272"/>
      <c r="FV70" s="272"/>
      <c r="FW70" s="272"/>
      <c r="FX70" s="272"/>
      <c r="FY70" s="272"/>
      <c r="FZ70" s="272"/>
      <c r="GA70" s="272"/>
      <c r="GB70" s="272"/>
      <c r="GE70" s="272"/>
      <c r="GH70" s="272"/>
    </row>
    <row r="71" spans="1:192" ht="18" customHeight="1">
      <c r="A71" s="526"/>
      <c r="B71" s="30"/>
      <c r="C71" s="382">
        <f t="shared" si="581"/>
        <v>0</v>
      </c>
      <c r="D71" s="383">
        <f t="shared" si="581"/>
        <v>0</v>
      </c>
      <c r="E71" s="384">
        <f t="shared" si="581"/>
        <v>0</v>
      </c>
      <c r="F71" s="382">
        <f t="shared" si="582"/>
        <v>0</v>
      </c>
      <c r="G71" s="383">
        <f t="shared" si="582"/>
        <v>0</v>
      </c>
      <c r="H71" s="384">
        <f t="shared" si="582"/>
        <v>0</v>
      </c>
      <c r="I71" s="382">
        <f t="shared" si="583"/>
        <v>0</v>
      </c>
      <c r="J71" s="383">
        <f t="shared" si="583"/>
        <v>0</v>
      </c>
      <c r="K71" s="384">
        <f t="shared" si="583"/>
        <v>0</v>
      </c>
      <c r="L71" s="45" t="s">
        <v>143</v>
      </c>
      <c r="M71" s="46"/>
      <c r="N71" s="382">
        <f t="shared" si="584"/>
        <v>0</v>
      </c>
      <c r="O71" s="383">
        <f t="shared" si="584"/>
        <v>0</v>
      </c>
      <c r="P71" s="384">
        <f t="shared" si="584"/>
        <v>0</v>
      </c>
      <c r="Q71" s="382">
        <f t="shared" si="585"/>
        <v>0</v>
      </c>
      <c r="R71" s="383">
        <f t="shared" si="585"/>
        <v>0</v>
      </c>
      <c r="S71" s="384">
        <f t="shared" si="585"/>
        <v>0</v>
      </c>
      <c r="T71" s="382">
        <f t="shared" si="586"/>
        <v>0</v>
      </c>
      <c r="U71" s="383">
        <f t="shared" si="586"/>
        <v>0</v>
      </c>
      <c r="V71" s="384">
        <f t="shared" si="586"/>
        <v>0</v>
      </c>
      <c r="Y71" s="272"/>
      <c r="AB71" s="272"/>
      <c r="AE71" s="272"/>
      <c r="AH71" s="272"/>
      <c r="AK71" s="272"/>
      <c r="AN71" s="272"/>
      <c r="AQ71" s="272"/>
      <c r="AT71" s="272"/>
      <c r="AW71" s="272"/>
      <c r="AZ71" s="272"/>
      <c r="BA71" s="272"/>
      <c r="BB71" s="272"/>
      <c r="BC71" s="272"/>
      <c r="BD71" s="272"/>
      <c r="BE71" s="272"/>
      <c r="BF71" s="272"/>
      <c r="BG71" s="272"/>
      <c r="BH71" s="272"/>
      <c r="BI71" s="272"/>
      <c r="BJ71" s="272"/>
      <c r="BK71" s="272"/>
      <c r="BL71" s="272"/>
      <c r="BM71" s="272"/>
      <c r="BN71" s="272"/>
      <c r="BO71" s="272"/>
      <c r="BP71" s="272"/>
      <c r="BQ71" s="272"/>
      <c r="BR71" s="272"/>
      <c r="BS71" s="272"/>
      <c r="BT71" s="272"/>
      <c r="BU71" s="272"/>
      <c r="BX71" s="272"/>
      <c r="BY71" s="272"/>
      <c r="BZ71" s="272"/>
      <c r="CA71" s="272"/>
      <c r="CB71" s="272"/>
      <c r="CC71" s="272"/>
      <c r="CD71" s="272"/>
      <c r="CE71" s="272"/>
      <c r="CF71" s="272"/>
      <c r="CG71" s="272"/>
      <c r="CJ71" s="272"/>
      <c r="CM71" s="272"/>
      <c r="CP71" s="272"/>
      <c r="CQ71" s="272"/>
      <c r="CR71" s="272"/>
      <c r="CS71" s="272"/>
      <c r="CV71" s="272"/>
      <c r="CY71" s="272"/>
      <c r="DB71" s="272"/>
      <c r="DE71" s="272"/>
      <c r="DH71" s="272"/>
      <c r="DK71" s="272"/>
      <c r="DL71" s="272"/>
      <c r="DM71" s="272"/>
      <c r="DN71" s="272"/>
      <c r="DO71" s="272"/>
      <c r="DP71" s="272"/>
      <c r="DQ71" s="272"/>
      <c r="DT71" s="272"/>
      <c r="DW71" s="272"/>
      <c r="DZ71" s="272"/>
      <c r="EC71" s="272"/>
      <c r="ED71" s="272"/>
      <c r="EE71" s="272"/>
      <c r="EF71" s="272"/>
      <c r="EI71" s="272"/>
      <c r="EJ71" s="272"/>
      <c r="EK71" s="272"/>
      <c r="EL71" s="272"/>
      <c r="EO71" s="272"/>
      <c r="ER71" s="272"/>
      <c r="EU71" s="272"/>
      <c r="EV71" s="272"/>
      <c r="EW71" s="272"/>
      <c r="EX71" s="272"/>
      <c r="EY71" s="272"/>
      <c r="EZ71" s="272"/>
      <c r="FA71" s="272"/>
      <c r="FB71" s="272"/>
      <c r="FC71" s="272"/>
      <c r="FD71" s="272"/>
      <c r="FE71" s="272"/>
      <c r="FF71" s="272"/>
      <c r="FG71" s="272"/>
      <c r="FH71" s="272"/>
      <c r="FI71" s="272"/>
      <c r="FJ71" s="272"/>
      <c r="FK71" s="272"/>
      <c r="FL71" s="272"/>
      <c r="FM71" s="272"/>
      <c r="FN71" s="272"/>
      <c r="FO71" s="272"/>
      <c r="FP71" s="272"/>
      <c r="FQ71" s="272"/>
      <c r="FR71" s="272"/>
      <c r="FS71" s="272"/>
      <c r="FT71" s="272"/>
      <c r="FU71" s="272"/>
      <c r="FV71" s="272"/>
      <c r="FW71" s="272"/>
      <c r="FX71" s="272"/>
      <c r="FY71" s="272"/>
      <c r="FZ71" s="272"/>
      <c r="GA71" s="272"/>
      <c r="GB71" s="272"/>
      <c r="GE71" s="272"/>
      <c r="GH71" s="272"/>
    </row>
    <row r="72" spans="1:192" ht="21" customHeight="1">
      <c r="A72" s="526"/>
      <c r="B72" s="30"/>
      <c r="C72" s="385">
        <f t="shared" si="581"/>
        <v>0</v>
      </c>
      <c r="D72" s="386">
        <f t="shared" si="581"/>
        <v>0</v>
      </c>
      <c r="E72" s="387">
        <f t="shared" si="581"/>
        <v>0</v>
      </c>
      <c r="F72" s="385">
        <f t="shared" si="582"/>
        <v>0</v>
      </c>
      <c r="G72" s="386">
        <f t="shared" si="582"/>
        <v>0</v>
      </c>
      <c r="H72" s="387">
        <f t="shared" si="582"/>
        <v>0</v>
      </c>
      <c r="I72" s="385">
        <f t="shared" si="583"/>
        <v>0</v>
      </c>
      <c r="J72" s="386">
        <f t="shared" si="583"/>
        <v>0</v>
      </c>
      <c r="K72" s="387">
        <f t="shared" si="583"/>
        <v>0</v>
      </c>
      <c r="L72" s="36" t="s">
        <v>133</v>
      </c>
      <c r="M72" s="36"/>
      <c r="N72" s="385">
        <f t="shared" si="584"/>
        <v>0</v>
      </c>
      <c r="O72" s="386">
        <f t="shared" si="584"/>
        <v>0</v>
      </c>
      <c r="P72" s="387">
        <f t="shared" si="584"/>
        <v>0</v>
      </c>
      <c r="Q72" s="385">
        <f t="shared" si="585"/>
        <v>0</v>
      </c>
      <c r="R72" s="386">
        <f t="shared" si="585"/>
        <v>0</v>
      </c>
      <c r="S72" s="387">
        <f t="shared" si="585"/>
        <v>0</v>
      </c>
      <c r="T72" s="385">
        <f t="shared" si="586"/>
        <v>0</v>
      </c>
      <c r="U72" s="386">
        <f t="shared" si="586"/>
        <v>0</v>
      </c>
      <c r="V72" s="387">
        <f t="shared" si="586"/>
        <v>0</v>
      </c>
      <c r="Y72" s="272"/>
      <c r="AB72" s="272"/>
      <c r="AE72" s="272"/>
      <c r="AH72" s="272"/>
      <c r="AK72" s="272"/>
      <c r="AN72" s="272"/>
      <c r="AQ72" s="272"/>
      <c r="AT72" s="272"/>
      <c r="AW72" s="272"/>
      <c r="AZ72" s="272"/>
      <c r="BA72" s="272"/>
      <c r="BB72" s="272"/>
      <c r="BC72" s="272"/>
      <c r="BD72" s="272"/>
      <c r="BE72" s="272"/>
      <c r="BF72" s="272"/>
      <c r="BG72" s="272"/>
      <c r="BH72" s="272"/>
      <c r="BI72" s="272"/>
      <c r="BJ72" s="272"/>
      <c r="BK72" s="272"/>
      <c r="BL72" s="272"/>
      <c r="BM72" s="272"/>
      <c r="BN72" s="272"/>
      <c r="BO72" s="272"/>
      <c r="BP72" s="272"/>
      <c r="BQ72" s="272"/>
      <c r="BR72" s="272"/>
      <c r="BS72" s="272"/>
      <c r="BT72" s="272"/>
      <c r="BU72" s="272"/>
      <c r="BX72" s="272"/>
      <c r="BY72" s="272"/>
      <c r="BZ72" s="272"/>
      <c r="CA72" s="272"/>
      <c r="CB72" s="272"/>
      <c r="CC72" s="272"/>
      <c r="CD72" s="272"/>
      <c r="CE72" s="272"/>
      <c r="CF72" s="272"/>
      <c r="CG72" s="272"/>
      <c r="CJ72" s="272"/>
      <c r="CM72" s="272"/>
      <c r="CP72" s="272"/>
      <c r="CQ72" s="272"/>
      <c r="CR72" s="272"/>
      <c r="CS72" s="272"/>
      <c r="CV72" s="272"/>
      <c r="CY72" s="272"/>
      <c r="DB72" s="272"/>
      <c r="DE72" s="272"/>
      <c r="DH72" s="272"/>
      <c r="DK72" s="272"/>
      <c r="DL72" s="272"/>
      <c r="DM72" s="272"/>
      <c r="DN72" s="272"/>
      <c r="DO72" s="272"/>
      <c r="DP72" s="272"/>
      <c r="DQ72" s="272"/>
      <c r="DT72" s="272"/>
      <c r="DW72" s="272"/>
      <c r="DZ72" s="272"/>
      <c r="EC72" s="272"/>
      <c r="ED72" s="272"/>
      <c r="EE72" s="272"/>
      <c r="EF72" s="272"/>
      <c r="EI72" s="272"/>
      <c r="EJ72" s="272"/>
      <c r="EK72" s="272"/>
      <c r="EL72" s="272"/>
      <c r="EO72" s="272"/>
      <c r="ER72" s="272"/>
      <c r="EU72" s="272"/>
      <c r="EV72" s="272"/>
      <c r="EW72" s="272"/>
      <c r="EX72" s="272"/>
      <c r="EY72" s="272"/>
      <c r="EZ72" s="272"/>
      <c r="FA72" s="272"/>
      <c r="FB72" s="272"/>
      <c r="FC72" s="272"/>
      <c r="FD72" s="272"/>
      <c r="FE72" s="272"/>
      <c r="FF72" s="272"/>
      <c r="FG72" s="272"/>
      <c r="FH72" s="272"/>
      <c r="FI72" s="272"/>
      <c r="FJ72" s="272"/>
      <c r="FK72" s="272"/>
      <c r="FL72" s="272"/>
      <c r="FM72" s="272"/>
      <c r="FN72" s="272"/>
      <c r="FO72" s="272"/>
      <c r="FP72" s="272"/>
      <c r="FQ72" s="272"/>
      <c r="FR72" s="272"/>
      <c r="FS72" s="272"/>
      <c r="FT72" s="272"/>
      <c r="FU72" s="272"/>
      <c r="FV72" s="272"/>
      <c r="FW72" s="272"/>
      <c r="FX72" s="272"/>
      <c r="FY72" s="272"/>
      <c r="FZ72" s="272"/>
      <c r="GA72" s="272"/>
      <c r="GB72" s="272"/>
      <c r="GE72" s="272"/>
      <c r="GH72" s="272"/>
    </row>
    <row r="73" spans="1:192" ht="18" customHeight="1">
      <c r="A73" s="526"/>
      <c r="B73" s="30"/>
      <c r="C73" s="388">
        <f t="shared" si="581"/>
        <v>0</v>
      </c>
      <c r="D73" s="389">
        <f t="shared" si="581"/>
        <v>0</v>
      </c>
      <c r="E73" s="390">
        <f t="shared" si="581"/>
        <v>0</v>
      </c>
      <c r="F73" s="388">
        <f t="shared" si="582"/>
        <v>0</v>
      </c>
      <c r="G73" s="389">
        <f t="shared" si="582"/>
        <v>0</v>
      </c>
      <c r="H73" s="390">
        <f t="shared" si="582"/>
        <v>0</v>
      </c>
      <c r="I73" s="388">
        <f t="shared" si="583"/>
        <v>0</v>
      </c>
      <c r="J73" s="389">
        <f t="shared" si="583"/>
        <v>0</v>
      </c>
      <c r="K73" s="390">
        <f t="shared" si="583"/>
        <v>0</v>
      </c>
      <c r="L73" s="45" t="s">
        <v>134</v>
      </c>
      <c r="M73" s="46"/>
      <c r="N73" s="388">
        <f t="shared" si="584"/>
        <v>0</v>
      </c>
      <c r="O73" s="389">
        <f t="shared" si="584"/>
        <v>0</v>
      </c>
      <c r="P73" s="390">
        <f t="shared" si="584"/>
        <v>0</v>
      </c>
      <c r="Q73" s="388">
        <f t="shared" si="585"/>
        <v>0</v>
      </c>
      <c r="R73" s="389">
        <f t="shared" si="585"/>
        <v>0</v>
      </c>
      <c r="S73" s="390">
        <f t="shared" si="585"/>
        <v>0</v>
      </c>
      <c r="T73" s="388">
        <f t="shared" si="586"/>
        <v>0</v>
      </c>
      <c r="U73" s="389">
        <f t="shared" si="586"/>
        <v>0</v>
      </c>
      <c r="V73" s="390">
        <f t="shared" si="586"/>
        <v>0</v>
      </c>
      <c r="Y73" s="272"/>
      <c r="AB73" s="272"/>
      <c r="AE73" s="272"/>
      <c r="AH73" s="272"/>
      <c r="AK73" s="272"/>
      <c r="AN73" s="272"/>
      <c r="AQ73" s="272"/>
      <c r="AT73" s="272"/>
      <c r="AW73" s="272"/>
      <c r="AZ73" s="272"/>
      <c r="BA73" s="272"/>
      <c r="BB73" s="272"/>
      <c r="BC73" s="272"/>
      <c r="BD73" s="272"/>
      <c r="BE73" s="272"/>
      <c r="BF73" s="272"/>
      <c r="BG73" s="272"/>
      <c r="BH73" s="272"/>
      <c r="BI73" s="272"/>
      <c r="BJ73" s="272"/>
      <c r="BK73" s="272"/>
      <c r="BL73" s="272"/>
      <c r="BM73" s="272"/>
      <c r="BN73" s="272"/>
      <c r="BO73" s="272"/>
      <c r="BP73" s="272"/>
      <c r="BQ73" s="272"/>
      <c r="BR73" s="272"/>
      <c r="BS73" s="272"/>
      <c r="BT73" s="272"/>
      <c r="BU73" s="272"/>
      <c r="BX73" s="272"/>
      <c r="BY73" s="272"/>
      <c r="BZ73" s="272"/>
      <c r="CA73" s="272"/>
      <c r="CB73" s="272"/>
      <c r="CC73" s="272"/>
      <c r="CD73" s="272"/>
      <c r="CE73" s="272"/>
      <c r="CF73" s="272"/>
      <c r="CG73" s="272"/>
      <c r="CJ73" s="272"/>
      <c r="CM73" s="272"/>
      <c r="CP73" s="272"/>
      <c r="CQ73" s="272"/>
      <c r="CR73" s="272"/>
      <c r="CS73" s="272"/>
      <c r="CV73" s="272"/>
      <c r="CY73" s="272"/>
      <c r="DB73" s="272"/>
      <c r="DE73" s="272"/>
      <c r="DH73" s="272"/>
      <c r="DK73" s="272"/>
      <c r="DL73" s="272"/>
      <c r="DM73" s="272"/>
      <c r="DN73" s="272"/>
      <c r="DO73" s="272"/>
      <c r="DP73" s="272"/>
      <c r="DQ73" s="272"/>
      <c r="DT73" s="272"/>
      <c r="DW73" s="272"/>
      <c r="DZ73" s="272"/>
      <c r="EC73" s="272"/>
      <c r="ED73" s="272"/>
      <c r="EE73" s="272"/>
      <c r="EF73" s="272"/>
      <c r="EI73" s="272"/>
      <c r="EJ73" s="272"/>
      <c r="EK73" s="272"/>
      <c r="EL73" s="272"/>
      <c r="EO73" s="272"/>
      <c r="ER73" s="272"/>
      <c r="EU73" s="272"/>
      <c r="EV73" s="272"/>
      <c r="EW73" s="272"/>
      <c r="EX73" s="272"/>
      <c r="EY73" s="272"/>
      <c r="EZ73" s="272"/>
      <c r="FA73" s="272"/>
      <c r="FB73" s="272"/>
      <c r="FC73" s="272"/>
      <c r="FD73" s="272"/>
      <c r="FE73" s="272"/>
      <c r="FF73" s="272"/>
      <c r="FG73" s="272"/>
      <c r="FH73" s="272"/>
      <c r="FI73" s="272"/>
      <c r="FJ73" s="272"/>
      <c r="FK73" s="272"/>
      <c r="FL73" s="272"/>
      <c r="FM73" s="272"/>
      <c r="FN73" s="272"/>
      <c r="FO73" s="272"/>
      <c r="FP73" s="272"/>
      <c r="FQ73" s="272"/>
      <c r="FR73" s="272"/>
      <c r="FS73" s="272"/>
      <c r="FT73" s="272"/>
      <c r="FU73" s="272"/>
      <c r="FV73" s="272"/>
      <c r="FW73" s="272"/>
      <c r="FX73" s="272"/>
      <c r="FY73" s="272"/>
      <c r="FZ73" s="272"/>
      <c r="GA73" s="272"/>
      <c r="GB73" s="272"/>
      <c r="GE73" s="272"/>
      <c r="GH73" s="272"/>
    </row>
    <row r="74" spans="1:192" ht="21.75" customHeight="1">
      <c r="A74" s="526"/>
      <c r="B74" s="30"/>
      <c r="C74" s="391">
        <f t="shared" si="581"/>
        <v>0</v>
      </c>
      <c r="D74" s="392">
        <f t="shared" si="581"/>
        <v>0</v>
      </c>
      <c r="E74" s="393">
        <f t="shared" si="581"/>
        <v>0</v>
      </c>
      <c r="F74" s="391">
        <f t="shared" si="582"/>
        <v>0</v>
      </c>
      <c r="G74" s="392">
        <f t="shared" si="582"/>
        <v>0</v>
      </c>
      <c r="H74" s="393">
        <f t="shared" si="582"/>
        <v>0</v>
      </c>
      <c r="I74" s="391">
        <f t="shared" si="583"/>
        <v>0</v>
      </c>
      <c r="J74" s="392">
        <f t="shared" si="583"/>
        <v>0</v>
      </c>
      <c r="K74" s="393">
        <f t="shared" si="583"/>
        <v>0</v>
      </c>
      <c r="L74" s="37" t="s">
        <v>135</v>
      </c>
      <c r="M74" s="37"/>
      <c r="N74" s="391">
        <f t="shared" si="584"/>
        <v>0</v>
      </c>
      <c r="O74" s="392">
        <f t="shared" si="584"/>
        <v>0</v>
      </c>
      <c r="P74" s="393">
        <f t="shared" si="584"/>
        <v>0</v>
      </c>
      <c r="Q74" s="391">
        <f t="shared" si="585"/>
        <v>0</v>
      </c>
      <c r="R74" s="392">
        <f t="shared" si="585"/>
        <v>0</v>
      </c>
      <c r="S74" s="393">
        <f t="shared" si="585"/>
        <v>0</v>
      </c>
      <c r="T74" s="391">
        <f t="shared" si="586"/>
        <v>0</v>
      </c>
      <c r="U74" s="392">
        <f t="shared" si="586"/>
        <v>0</v>
      </c>
      <c r="V74" s="393">
        <f t="shared" si="586"/>
        <v>0</v>
      </c>
      <c r="Y74" s="272"/>
      <c r="AB74" s="272"/>
      <c r="AE74" s="272"/>
      <c r="AH74" s="272"/>
      <c r="AK74" s="272"/>
      <c r="AN74" s="272"/>
      <c r="AQ74" s="272"/>
      <c r="AT74" s="272"/>
      <c r="AW74" s="272"/>
      <c r="AZ74" s="272"/>
      <c r="BA74" s="272"/>
      <c r="BB74" s="272"/>
      <c r="BC74" s="272"/>
      <c r="BD74" s="272"/>
      <c r="BE74" s="272"/>
      <c r="BF74" s="272"/>
      <c r="BG74" s="272"/>
      <c r="BH74" s="272"/>
      <c r="BI74" s="272"/>
      <c r="BJ74" s="272"/>
      <c r="BK74" s="272"/>
      <c r="BL74" s="272"/>
      <c r="BM74" s="272"/>
      <c r="BN74" s="272"/>
      <c r="BO74" s="272"/>
      <c r="BP74" s="272"/>
      <c r="BQ74" s="272"/>
      <c r="BR74" s="272"/>
      <c r="BS74" s="272"/>
      <c r="BT74" s="272"/>
      <c r="BU74" s="272"/>
      <c r="BX74" s="272"/>
      <c r="BY74" s="272"/>
      <c r="BZ74" s="272"/>
      <c r="CA74" s="272"/>
      <c r="CB74" s="272"/>
      <c r="CC74" s="272"/>
      <c r="CD74" s="272"/>
      <c r="CE74" s="272"/>
      <c r="CF74" s="272"/>
      <c r="CG74" s="272"/>
      <c r="CJ74" s="272"/>
      <c r="CM74" s="272"/>
      <c r="CP74" s="272"/>
      <c r="CQ74" s="272"/>
      <c r="CR74" s="272"/>
      <c r="CS74" s="272"/>
      <c r="CV74" s="272"/>
      <c r="CY74" s="272"/>
      <c r="DB74" s="272"/>
      <c r="DE74" s="272"/>
      <c r="DH74" s="272"/>
      <c r="DK74" s="272"/>
      <c r="DL74" s="272"/>
      <c r="DM74" s="272"/>
      <c r="DN74" s="272"/>
      <c r="DO74" s="272"/>
      <c r="DP74" s="272"/>
      <c r="DQ74" s="272"/>
      <c r="DT74" s="272"/>
      <c r="DW74" s="272"/>
      <c r="DZ74" s="272"/>
      <c r="EC74" s="272"/>
      <c r="ED74" s="272"/>
      <c r="EE74" s="272"/>
      <c r="EF74" s="272"/>
      <c r="EI74" s="272"/>
      <c r="EJ74" s="272"/>
      <c r="EK74" s="272"/>
      <c r="EL74" s="272"/>
      <c r="EO74" s="272"/>
      <c r="ER74" s="272"/>
      <c r="EU74" s="272"/>
      <c r="EV74" s="272"/>
      <c r="EW74" s="272"/>
      <c r="EX74" s="272"/>
      <c r="EY74" s="272"/>
      <c r="EZ74" s="272"/>
      <c r="FA74" s="272"/>
      <c r="FB74" s="272"/>
      <c r="FC74" s="272"/>
      <c r="FD74" s="272"/>
      <c r="FE74" s="272"/>
      <c r="FF74" s="272"/>
      <c r="FG74" s="272"/>
      <c r="FH74" s="272"/>
      <c r="FI74" s="272"/>
      <c r="FJ74" s="272"/>
      <c r="FK74" s="272"/>
      <c r="FL74" s="272"/>
      <c r="FM74" s="272"/>
      <c r="FN74" s="272"/>
      <c r="FO74" s="272"/>
      <c r="FP74" s="272"/>
      <c r="FQ74" s="272"/>
      <c r="FR74" s="272"/>
      <c r="FS74" s="272"/>
      <c r="FT74" s="272"/>
      <c r="FU74" s="272"/>
      <c r="FV74" s="272"/>
      <c r="FW74" s="272"/>
      <c r="FX74" s="272"/>
      <c r="FY74" s="272"/>
      <c r="FZ74" s="272"/>
      <c r="GA74" s="272"/>
      <c r="GB74" s="272"/>
      <c r="GE74" s="272"/>
      <c r="GH74" s="272"/>
    </row>
    <row r="75" spans="1:192" ht="20.25" customHeight="1">
      <c r="A75" s="526"/>
      <c r="B75" s="30"/>
      <c r="C75" s="599">
        <f t="shared" si="581"/>
        <v>4</v>
      </c>
      <c r="D75" s="600">
        <f t="shared" si="581"/>
        <v>1</v>
      </c>
      <c r="E75" s="601">
        <f t="shared" si="581"/>
        <v>1</v>
      </c>
      <c r="F75" s="599">
        <f t="shared" si="582"/>
        <v>1</v>
      </c>
      <c r="G75" s="600">
        <f t="shared" si="582"/>
        <v>1</v>
      </c>
      <c r="H75" s="601">
        <f t="shared" si="582"/>
        <v>1</v>
      </c>
      <c r="I75" s="599">
        <f t="shared" si="583"/>
        <v>4</v>
      </c>
      <c r="J75" s="600">
        <f t="shared" si="583"/>
        <v>2</v>
      </c>
      <c r="K75" s="601">
        <f t="shared" si="583"/>
        <v>1</v>
      </c>
      <c r="L75" s="36" t="s">
        <v>136</v>
      </c>
      <c r="M75" s="36"/>
      <c r="N75" s="599">
        <f t="shared" si="584"/>
        <v>1</v>
      </c>
      <c r="O75" s="600">
        <f t="shared" si="584"/>
        <v>1</v>
      </c>
      <c r="P75" s="601">
        <f t="shared" si="584"/>
        <v>1</v>
      </c>
      <c r="Q75" s="599">
        <f t="shared" si="585"/>
        <v>1</v>
      </c>
      <c r="R75" s="600">
        <f t="shared" si="585"/>
        <v>1</v>
      </c>
      <c r="S75" s="601">
        <f t="shared" si="585"/>
        <v>1</v>
      </c>
      <c r="T75" s="599">
        <f t="shared" si="586"/>
        <v>1</v>
      </c>
      <c r="U75" s="600">
        <f t="shared" si="586"/>
        <v>1</v>
      </c>
      <c r="V75" s="601">
        <f t="shared" si="586"/>
        <v>1</v>
      </c>
      <c r="Y75" s="272"/>
      <c r="AB75" s="272"/>
      <c r="AE75" s="272"/>
      <c r="AH75" s="272"/>
      <c r="AK75" s="272"/>
      <c r="AN75" s="272"/>
      <c r="AQ75" s="272"/>
      <c r="AT75" s="272"/>
      <c r="AW75" s="272"/>
      <c r="AZ75" s="272"/>
      <c r="BA75" s="272"/>
      <c r="BB75" s="272"/>
      <c r="BC75" s="272"/>
      <c r="BD75" s="272"/>
      <c r="BE75" s="272"/>
      <c r="BF75" s="272"/>
      <c r="BG75" s="272"/>
      <c r="BH75" s="272"/>
      <c r="BI75" s="272"/>
      <c r="BJ75" s="272"/>
      <c r="BK75" s="272"/>
      <c r="BL75" s="272"/>
      <c r="BM75" s="272"/>
      <c r="BN75" s="272"/>
      <c r="BO75" s="272"/>
      <c r="BP75" s="272"/>
      <c r="BQ75" s="272"/>
      <c r="BR75" s="272"/>
      <c r="BS75" s="272"/>
      <c r="BT75" s="272"/>
      <c r="BU75" s="272"/>
      <c r="BX75" s="272"/>
      <c r="BY75" s="272"/>
      <c r="BZ75" s="272"/>
      <c r="CA75" s="272"/>
      <c r="CB75" s="272"/>
      <c r="CC75" s="272"/>
      <c r="CD75" s="272"/>
      <c r="CE75" s="272"/>
      <c r="CF75" s="272"/>
      <c r="CG75" s="272"/>
      <c r="CJ75" s="272"/>
      <c r="CM75" s="272"/>
      <c r="CP75" s="272"/>
      <c r="CQ75" s="272"/>
      <c r="CR75" s="272"/>
      <c r="CS75" s="272"/>
      <c r="CV75" s="272"/>
      <c r="CY75" s="272"/>
      <c r="DB75" s="272"/>
      <c r="DE75" s="272"/>
      <c r="DH75" s="272"/>
      <c r="DK75" s="272"/>
      <c r="DL75" s="272"/>
      <c r="DM75" s="272"/>
      <c r="DN75" s="272"/>
      <c r="DO75" s="272"/>
      <c r="DP75" s="272"/>
      <c r="DQ75" s="272"/>
      <c r="DT75" s="272"/>
      <c r="DW75" s="272"/>
      <c r="DZ75" s="272"/>
      <c r="EC75" s="272"/>
      <c r="ED75" s="272"/>
      <c r="EE75" s="272"/>
      <c r="EF75" s="272"/>
      <c r="EI75" s="272"/>
      <c r="EJ75" s="272"/>
      <c r="EK75" s="272"/>
      <c r="EL75" s="272"/>
      <c r="EO75" s="272"/>
      <c r="ER75" s="272"/>
      <c r="EU75" s="272"/>
      <c r="EV75" s="272"/>
      <c r="EW75" s="272"/>
      <c r="EX75" s="272"/>
      <c r="EY75" s="272"/>
      <c r="EZ75" s="272"/>
      <c r="FA75" s="272"/>
      <c r="FB75" s="272"/>
      <c r="FC75" s="272"/>
      <c r="FD75" s="272"/>
      <c r="FE75" s="272"/>
      <c r="FF75" s="272"/>
      <c r="FG75" s="272"/>
      <c r="FH75" s="272"/>
      <c r="FI75" s="272"/>
      <c r="FJ75" s="272"/>
      <c r="FK75" s="272"/>
      <c r="FL75" s="272"/>
      <c r="FM75" s="272"/>
      <c r="FN75" s="272"/>
      <c r="FO75" s="272"/>
      <c r="FP75" s="272"/>
      <c r="FQ75" s="272"/>
      <c r="FR75" s="272"/>
      <c r="FS75" s="272"/>
      <c r="FT75" s="272"/>
      <c r="FU75" s="272"/>
      <c r="FV75" s="272"/>
      <c r="FW75" s="272"/>
      <c r="FX75" s="272"/>
      <c r="FY75" s="272"/>
      <c r="FZ75" s="272"/>
      <c r="GA75" s="272"/>
      <c r="GB75" s="272"/>
      <c r="GE75" s="272"/>
      <c r="GH75" s="272"/>
    </row>
    <row r="76" spans="1:192" ht="20.25" customHeight="1">
      <c r="A76" s="526"/>
      <c r="B76" s="30"/>
      <c r="C76" s="394">
        <f t="shared" si="581"/>
        <v>0</v>
      </c>
      <c r="D76" s="395">
        <f t="shared" si="581"/>
        <v>0</v>
      </c>
      <c r="E76" s="396">
        <f t="shared" si="581"/>
        <v>0</v>
      </c>
      <c r="F76" s="394">
        <f t="shared" si="582"/>
        <v>0</v>
      </c>
      <c r="G76" s="395">
        <f t="shared" si="582"/>
        <v>0</v>
      </c>
      <c r="H76" s="396">
        <f t="shared" si="582"/>
        <v>0</v>
      </c>
      <c r="I76" s="394">
        <f t="shared" si="583"/>
        <v>0</v>
      </c>
      <c r="J76" s="395">
        <f t="shared" si="583"/>
        <v>0</v>
      </c>
      <c r="K76" s="396">
        <f t="shared" si="583"/>
        <v>0</v>
      </c>
      <c r="L76" s="45" t="s">
        <v>137</v>
      </c>
      <c r="M76" s="46"/>
      <c r="N76" s="394">
        <f t="shared" si="584"/>
        <v>0</v>
      </c>
      <c r="O76" s="395">
        <f t="shared" si="584"/>
        <v>0</v>
      </c>
      <c r="P76" s="396">
        <f t="shared" si="584"/>
        <v>0</v>
      </c>
      <c r="Q76" s="394">
        <f t="shared" si="585"/>
        <v>0</v>
      </c>
      <c r="R76" s="395">
        <f t="shared" si="585"/>
        <v>0</v>
      </c>
      <c r="S76" s="396">
        <f t="shared" si="585"/>
        <v>0</v>
      </c>
      <c r="T76" s="394">
        <f t="shared" si="586"/>
        <v>0</v>
      </c>
      <c r="U76" s="395">
        <f t="shared" si="586"/>
        <v>0</v>
      </c>
      <c r="V76" s="396">
        <f t="shared" si="586"/>
        <v>0</v>
      </c>
      <c r="Y76" s="272"/>
      <c r="AB76" s="272"/>
      <c r="AE76" s="272"/>
      <c r="AH76" s="272"/>
      <c r="AK76" s="272"/>
      <c r="AN76" s="272"/>
      <c r="AQ76" s="272"/>
      <c r="AT76" s="272"/>
      <c r="AW76" s="272"/>
      <c r="AZ76" s="272"/>
      <c r="BA76" s="272"/>
      <c r="BB76" s="272"/>
      <c r="BC76" s="272"/>
      <c r="BD76" s="272"/>
      <c r="BE76" s="272"/>
      <c r="BF76" s="272"/>
      <c r="BG76" s="272"/>
      <c r="BH76" s="272"/>
      <c r="BI76" s="272"/>
      <c r="BJ76" s="272"/>
      <c r="BK76" s="272"/>
      <c r="BL76" s="272"/>
      <c r="BM76" s="272"/>
      <c r="BN76" s="272"/>
      <c r="BO76" s="272"/>
      <c r="BP76" s="272"/>
      <c r="BQ76" s="272"/>
      <c r="BR76" s="272"/>
      <c r="BS76" s="272"/>
      <c r="BT76" s="272"/>
      <c r="BU76" s="272"/>
      <c r="BX76" s="272"/>
      <c r="BY76" s="272"/>
      <c r="BZ76" s="272"/>
      <c r="CA76" s="272"/>
      <c r="CB76" s="272"/>
      <c r="CC76" s="272"/>
      <c r="CD76" s="272"/>
      <c r="CE76" s="272"/>
      <c r="CF76" s="272"/>
      <c r="CG76" s="272"/>
      <c r="CJ76" s="272"/>
      <c r="CM76" s="272"/>
      <c r="CP76" s="272"/>
      <c r="CQ76" s="272"/>
      <c r="CR76" s="272"/>
      <c r="CS76" s="272"/>
      <c r="CV76" s="272"/>
      <c r="CY76" s="272"/>
      <c r="DB76" s="272"/>
      <c r="DE76" s="272"/>
      <c r="DH76" s="272"/>
      <c r="DK76" s="272"/>
      <c r="DL76" s="272"/>
      <c r="DM76" s="272"/>
      <c r="DN76" s="272"/>
      <c r="DO76" s="272"/>
      <c r="DP76" s="272"/>
      <c r="DQ76" s="272"/>
      <c r="DT76" s="272"/>
      <c r="DW76" s="272"/>
      <c r="DZ76" s="272"/>
      <c r="EC76" s="272"/>
      <c r="ED76" s="272"/>
      <c r="EE76" s="272"/>
      <c r="EF76" s="272"/>
      <c r="EI76" s="272"/>
      <c r="EJ76" s="272"/>
      <c r="EK76" s="272"/>
      <c r="EL76" s="272"/>
      <c r="EO76" s="272"/>
      <c r="ER76" s="272"/>
      <c r="EU76" s="272"/>
      <c r="EV76" s="272"/>
      <c r="EW76" s="272"/>
      <c r="EX76" s="272"/>
      <c r="EY76" s="272"/>
      <c r="EZ76" s="272"/>
      <c r="FA76" s="272"/>
      <c r="FB76" s="272"/>
      <c r="FC76" s="272"/>
      <c r="FD76" s="272"/>
      <c r="FE76" s="272"/>
      <c r="FF76" s="272"/>
      <c r="FG76" s="272"/>
      <c r="FH76" s="272"/>
      <c r="FI76" s="272"/>
      <c r="FJ76" s="272"/>
      <c r="FK76" s="272"/>
      <c r="FL76" s="272"/>
      <c r="FM76" s="272"/>
      <c r="FN76" s="272"/>
      <c r="FO76" s="272"/>
      <c r="FP76" s="272"/>
      <c r="FQ76" s="272"/>
      <c r="FR76" s="272"/>
      <c r="FS76" s="272"/>
      <c r="FT76" s="272"/>
      <c r="FU76" s="272"/>
      <c r="FV76" s="272"/>
      <c r="FW76" s="272"/>
      <c r="FX76" s="272"/>
      <c r="FY76" s="272"/>
      <c r="FZ76" s="272"/>
      <c r="GA76" s="272"/>
      <c r="GB76" s="272"/>
      <c r="GE76" s="272"/>
      <c r="GH76" s="272"/>
    </row>
    <row r="77" spans="1:192" ht="19.5" customHeight="1">
      <c r="A77" s="526"/>
      <c r="B77" s="30"/>
      <c r="C77" s="397">
        <f t="shared" si="581"/>
        <v>0</v>
      </c>
      <c r="D77" s="392">
        <f t="shared" si="581"/>
        <v>0</v>
      </c>
      <c r="E77" s="393">
        <f t="shared" si="581"/>
        <v>0</v>
      </c>
      <c r="F77" s="397">
        <f t="shared" si="582"/>
        <v>0</v>
      </c>
      <c r="G77" s="392">
        <f t="shared" si="582"/>
        <v>0</v>
      </c>
      <c r="H77" s="393">
        <f t="shared" si="582"/>
        <v>0</v>
      </c>
      <c r="I77" s="397">
        <f t="shared" si="583"/>
        <v>0</v>
      </c>
      <c r="J77" s="392">
        <f t="shared" si="583"/>
        <v>0</v>
      </c>
      <c r="K77" s="393">
        <f t="shared" si="583"/>
        <v>0</v>
      </c>
      <c r="L77" s="38" t="s">
        <v>138</v>
      </c>
      <c r="M77" s="38"/>
      <c r="N77" s="397">
        <f t="shared" si="584"/>
        <v>0</v>
      </c>
      <c r="O77" s="392">
        <f t="shared" si="584"/>
        <v>0</v>
      </c>
      <c r="P77" s="393">
        <f t="shared" si="584"/>
        <v>0</v>
      </c>
      <c r="Q77" s="397">
        <f t="shared" si="585"/>
        <v>0</v>
      </c>
      <c r="R77" s="392">
        <f t="shared" si="585"/>
        <v>0</v>
      </c>
      <c r="S77" s="393">
        <f t="shared" si="585"/>
        <v>0</v>
      </c>
      <c r="T77" s="397">
        <f t="shared" si="586"/>
        <v>0</v>
      </c>
      <c r="U77" s="392">
        <f t="shared" si="586"/>
        <v>0</v>
      </c>
      <c r="V77" s="393">
        <f t="shared" si="586"/>
        <v>0</v>
      </c>
      <c r="Y77" s="272"/>
      <c r="AB77" s="272"/>
      <c r="AE77" s="272"/>
      <c r="AH77" s="272"/>
      <c r="AK77" s="272"/>
      <c r="AN77" s="272"/>
      <c r="AQ77" s="272"/>
      <c r="AT77" s="272"/>
      <c r="AW77" s="272"/>
      <c r="AZ77" s="272"/>
      <c r="BA77" s="272"/>
      <c r="BB77" s="272"/>
      <c r="BC77" s="272"/>
      <c r="BD77" s="272"/>
      <c r="BE77" s="272"/>
      <c r="BF77" s="272"/>
      <c r="BG77" s="272"/>
      <c r="BH77" s="272"/>
      <c r="BI77" s="272"/>
      <c r="BJ77" s="272"/>
      <c r="BK77" s="272"/>
      <c r="BL77" s="272"/>
      <c r="BM77" s="272"/>
      <c r="BN77" s="272"/>
      <c r="BO77" s="272"/>
      <c r="BP77" s="272"/>
      <c r="BQ77" s="272"/>
      <c r="BR77" s="272"/>
      <c r="BS77" s="272"/>
      <c r="BT77" s="272"/>
      <c r="BU77" s="272"/>
      <c r="BX77" s="272"/>
      <c r="BY77" s="272"/>
      <c r="BZ77" s="272"/>
      <c r="CA77" s="272"/>
      <c r="CB77" s="272"/>
      <c r="CC77" s="272"/>
      <c r="CD77" s="272"/>
      <c r="CE77" s="272"/>
      <c r="CF77" s="272"/>
      <c r="CG77" s="272"/>
      <c r="CJ77" s="272"/>
      <c r="CM77" s="272"/>
      <c r="CP77" s="272"/>
      <c r="CQ77" s="272"/>
      <c r="CR77" s="272"/>
      <c r="CS77" s="272"/>
      <c r="CV77" s="272"/>
      <c r="CY77" s="272"/>
      <c r="DB77" s="272"/>
      <c r="DE77" s="272"/>
      <c r="DH77" s="272"/>
      <c r="DK77" s="272"/>
      <c r="DL77" s="272"/>
      <c r="DM77" s="272"/>
      <c r="DN77" s="272"/>
      <c r="DO77" s="272"/>
      <c r="DP77" s="272"/>
      <c r="DQ77" s="272"/>
      <c r="DT77" s="272"/>
      <c r="DW77" s="272"/>
      <c r="DZ77" s="272"/>
      <c r="EC77" s="272"/>
      <c r="ED77" s="272"/>
      <c r="EE77" s="272"/>
      <c r="EF77" s="272"/>
      <c r="EI77" s="272"/>
      <c r="EJ77" s="272"/>
      <c r="EK77" s="272"/>
      <c r="EL77" s="272"/>
      <c r="EO77" s="272"/>
      <c r="ER77" s="272"/>
      <c r="EU77" s="272"/>
      <c r="EV77" s="272"/>
      <c r="EW77" s="272"/>
      <c r="EX77" s="272"/>
      <c r="EY77" s="272"/>
      <c r="EZ77" s="272"/>
      <c r="FA77" s="272"/>
      <c r="FB77" s="272"/>
      <c r="FC77" s="272"/>
      <c r="FD77" s="272"/>
      <c r="FE77" s="272"/>
      <c r="FF77" s="272"/>
      <c r="FG77" s="272"/>
      <c r="FH77" s="272"/>
      <c r="FI77" s="272"/>
      <c r="FJ77" s="272"/>
      <c r="FK77" s="272"/>
      <c r="FL77" s="272"/>
      <c r="FM77" s="272"/>
      <c r="FN77" s="272"/>
      <c r="FO77" s="272"/>
      <c r="FP77" s="272"/>
      <c r="FQ77" s="272"/>
      <c r="FR77" s="272"/>
      <c r="FS77" s="272"/>
      <c r="FT77" s="272"/>
      <c r="FU77" s="272"/>
      <c r="FV77" s="272"/>
      <c r="FW77" s="272"/>
      <c r="FX77" s="272"/>
      <c r="FY77" s="272"/>
      <c r="FZ77" s="272"/>
      <c r="GA77" s="272"/>
      <c r="GB77" s="272"/>
      <c r="GE77" s="272"/>
      <c r="GH77" s="272"/>
    </row>
    <row r="78" spans="1:192" ht="16.5" customHeight="1">
      <c r="A78" s="526"/>
      <c r="B78" s="30"/>
      <c r="C78" s="398">
        <f t="shared" si="581"/>
        <v>0</v>
      </c>
      <c r="D78" s="399">
        <f t="shared" si="581"/>
        <v>0</v>
      </c>
      <c r="E78" s="400">
        <f t="shared" si="581"/>
        <v>0</v>
      </c>
      <c r="F78" s="398">
        <f t="shared" si="582"/>
        <v>0</v>
      </c>
      <c r="G78" s="399">
        <f t="shared" si="582"/>
        <v>0</v>
      </c>
      <c r="H78" s="400">
        <f t="shared" si="582"/>
        <v>0</v>
      </c>
      <c r="I78" s="398">
        <f t="shared" si="583"/>
        <v>0</v>
      </c>
      <c r="J78" s="399">
        <f t="shared" si="583"/>
        <v>0</v>
      </c>
      <c r="K78" s="400">
        <f t="shared" si="583"/>
        <v>0</v>
      </c>
      <c r="L78" s="36" t="s">
        <v>139</v>
      </c>
      <c r="M78" s="36"/>
      <c r="N78" s="398">
        <f t="shared" si="584"/>
        <v>0</v>
      </c>
      <c r="O78" s="399">
        <f t="shared" si="584"/>
        <v>0</v>
      </c>
      <c r="P78" s="400">
        <f t="shared" si="584"/>
        <v>0</v>
      </c>
      <c r="Q78" s="398">
        <f t="shared" si="585"/>
        <v>0</v>
      </c>
      <c r="R78" s="399">
        <f t="shared" si="585"/>
        <v>0</v>
      </c>
      <c r="S78" s="400">
        <f t="shared" si="585"/>
        <v>0</v>
      </c>
      <c r="T78" s="398">
        <f t="shared" si="586"/>
        <v>0</v>
      </c>
      <c r="U78" s="399">
        <f t="shared" si="586"/>
        <v>0</v>
      </c>
      <c r="V78" s="400">
        <f t="shared" si="586"/>
        <v>0</v>
      </c>
      <c r="Y78" s="272"/>
      <c r="AB78" s="272"/>
      <c r="AE78" s="272"/>
      <c r="AH78" s="272"/>
      <c r="AK78" s="272"/>
      <c r="AN78" s="272"/>
      <c r="AQ78" s="272"/>
      <c r="AT78" s="272"/>
      <c r="AW78" s="272"/>
      <c r="AZ78" s="272"/>
      <c r="BA78" s="272"/>
      <c r="BB78" s="272"/>
      <c r="BC78" s="272"/>
      <c r="BD78" s="272"/>
      <c r="BE78" s="272"/>
      <c r="BF78" s="272"/>
      <c r="BG78" s="272"/>
      <c r="BH78" s="272"/>
      <c r="BI78" s="272"/>
      <c r="BJ78" s="272"/>
      <c r="BK78" s="272"/>
      <c r="BL78" s="272"/>
      <c r="BM78" s="272"/>
      <c r="BN78" s="272"/>
      <c r="BO78" s="272"/>
      <c r="BP78" s="272"/>
      <c r="BQ78" s="272"/>
      <c r="BR78" s="272"/>
      <c r="BS78" s="272"/>
      <c r="BT78" s="272"/>
      <c r="BU78" s="272"/>
      <c r="BX78" s="272"/>
      <c r="BY78" s="272"/>
      <c r="BZ78" s="272"/>
      <c r="CA78" s="272"/>
      <c r="CB78" s="272"/>
      <c r="CC78" s="272"/>
      <c r="CD78" s="272"/>
      <c r="CE78" s="272"/>
      <c r="CF78" s="272"/>
      <c r="CG78" s="272"/>
      <c r="CJ78" s="272"/>
      <c r="CM78" s="272"/>
      <c r="CP78" s="272"/>
      <c r="CQ78" s="272"/>
      <c r="CR78" s="272"/>
      <c r="CS78" s="272"/>
      <c r="CV78" s="272"/>
      <c r="CY78" s="272"/>
      <c r="DB78" s="272"/>
      <c r="DE78" s="272"/>
      <c r="DH78" s="272"/>
      <c r="DK78" s="272"/>
      <c r="DL78" s="272"/>
      <c r="DM78" s="272"/>
      <c r="DN78" s="272"/>
      <c r="DO78" s="272"/>
      <c r="DP78" s="272"/>
      <c r="DQ78" s="272"/>
      <c r="DT78" s="272"/>
      <c r="DW78" s="272"/>
      <c r="DZ78" s="272"/>
      <c r="EC78" s="272"/>
      <c r="ED78" s="272"/>
      <c r="EE78" s="272"/>
      <c r="EF78" s="272"/>
      <c r="EI78" s="272"/>
      <c r="EJ78" s="272"/>
      <c r="EK78" s="272"/>
      <c r="EL78" s="272"/>
      <c r="EO78" s="272"/>
      <c r="ER78" s="272"/>
      <c r="EU78" s="272"/>
      <c r="EV78" s="272"/>
      <c r="EW78" s="272"/>
      <c r="EX78" s="272"/>
      <c r="EY78" s="272"/>
      <c r="EZ78" s="272"/>
      <c r="FA78" s="272"/>
      <c r="FB78" s="272"/>
      <c r="FC78" s="272"/>
      <c r="FD78" s="272"/>
      <c r="FE78" s="272"/>
      <c r="FF78" s="272"/>
      <c r="FG78" s="272"/>
      <c r="FH78" s="272"/>
      <c r="FI78" s="272"/>
      <c r="FJ78" s="272"/>
      <c r="FK78" s="272"/>
      <c r="FL78" s="272"/>
      <c r="FM78" s="272"/>
      <c r="FN78" s="272"/>
      <c r="FO78" s="272"/>
      <c r="FP78" s="272"/>
      <c r="FQ78" s="272"/>
      <c r="FR78" s="272"/>
      <c r="FS78" s="272"/>
      <c r="FT78" s="272"/>
      <c r="FU78" s="272"/>
      <c r="FV78" s="272"/>
      <c r="FW78" s="272"/>
      <c r="FX78" s="272"/>
      <c r="FY78" s="272"/>
      <c r="FZ78" s="272"/>
      <c r="GA78" s="272"/>
      <c r="GB78" s="272"/>
      <c r="GE78" s="272"/>
      <c r="GH78" s="272"/>
    </row>
    <row r="79" spans="1:192" ht="18" customHeight="1">
      <c r="A79" s="526"/>
      <c r="B79" s="30"/>
      <c r="C79" s="401">
        <f t="shared" si="581"/>
        <v>0</v>
      </c>
      <c r="D79" s="402">
        <f t="shared" si="581"/>
        <v>0</v>
      </c>
      <c r="E79" s="403">
        <f t="shared" si="581"/>
        <v>0</v>
      </c>
      <c r="F79" s="401">
        <f t="shared" si="582"/>
        <v>0</v>
      </c>
      <c r="G79" s="402">
        <f t="shared" si="582"/>
        <v>0</v>
      </c>
      <c r="H79" s="403">
        <f t="shared" si="582"/>
        <v>0</v>
      </c>
      <c r="I79" s="401">
        <f t="shared" si="583"/>
        <v>0</v>
      </c>
      <c r="J79" s="402">
        <f t="shared" si="583"/>
        <v>0</v>
      </c>
      <c r="K79" s="403">
        <f t="shared" si="583"/>
        <v>0</v>
      </c>
      <c r="L79" s="36" t="s">
        <v>140</v>
      </c>
      <c r="M79" s="36"/>
      <c r="N79" s="401">
        <f t="shared" si="584"/>
        <v>0</v>
      </c>
      <c r="O79" s="402">
        <f t="shared" si="584"/>
        <v>0</v>
      </c>
      <c r="P79" s="403">
        <f t="shared" si="584"/>
        <v>0</v>
      </c>
      <c r="Q79" s="401">
        <f t="shared" si="585"/>
        <v>0</v>
      </c>
      <c r="R79" s="402">
        <f t="shared" si="585"/>
        <v>0</v>
      </c>
      <c r="S79" s="403">
        <f t="shared" si="585"/>
        <v>0</v>
      </c>
      <c r="T79" s="401">
        <f t="shared" si="586"/>
        <v>0</v>
      </c>
      <c r="U79" s="402">
        <f t="shared" si="586"/>
        <v>0</v>
      </c>
      <c r="V79" s="403">
        <f t="shared" si="586"/>
        <v>0</v>
      </c>
      <c r="Y79" s="272"/>
      <c r="AB79" s="272"/>
      <c r="AE79" s="272"/>
      <c r="AH79" s="272"/>
      <c r="AK79" s="272"/>
      <c r="AN79" s="272"/>
      <c r="AQ79" s="272"/>
      <c r="AT79" s="272"/>
      <c r="AW79" s="272"/>
      <c r="AZ79" s="272"/>
      <c r="BA79" s="272"/>
      <c r="BB79" s="272"/>
      <c r="BC79" s="272"/>
      <c r="BD79" s="272"/>
      <c r="BE79" s="272"/>
      <c r="BF79" s="272"/>
      <c r="BG79" s="272"/>
      <c r="BH79" s="272"/>
      <c r="BI79" s="272"/>
      <c r="BJ79" s="272"/>
      <c r="BK79" s="272"/>
      <c r="BL79" s="272"/>
      <c r="BM79" s="272"/>
      <c r="BN79" s="272"/>
      <c r="BO79" s="272"/>
      <c r="BP79" s="272"/>
      <c r="BQ79" s="272"/>
      <c r="BR79" s="272"/>
      <c r="BS79" s="272"/>
      <c r="BT79" s="272"/>
      <c r="BU79" s="272"/>
      <c r="BX79" s="272"/>
      <c r="BY79" s="272"/>
      <c r="BZ79" s="272"/>
      <c r="CA79" s="272"/>
      <c r="CB79" s="272"/>
      <c r="CC79" s="272"/>
      <c r="CD79" s="272"/>
      <c r="CE79" s="272"/>
      <c r="CF79" s="272"/>
      <c r="CG79" s="272"/>
      <c r="CJ79" s="272"/>
      <c r="CM79" s="272"/>
      <c r="CP79" s="272"/>
      <c r="CQ79" s="272"/>
      <c r="CR79" s="272"/>
      <c r="CS79" s="272"/>
      <c r="CV79" s="272"/>
      <c r="CY79" s="272"/>
      <c r="DB79" s="272"/>
      <c r="DE79" s="272"/>
      <c r="DH79" s="272"/>
      <c r="DK79" s="272"/>
      <c r="DL79" s="272"/>
      <c r="DM79" s="272"/>
      <c r="DN79" s="272"/>
      <c r="DO79" s="272"/>
      <c r="DP79" s="272"/>
      <c r="DQ79" s="272"/>
      <c r="DT79" s="272"/>
      <c r="DW79" s="272"/>
      <c r="DZ79" s="272"/>
      <c r="EC79" s="272"/>
      <c r="ED79" s="272"/>
      <c r="EE79" s="272"/>
      <c r="EF79" s="272"/>
      <c r="EI79" s="272"/>
      <c r="EJ79" s="272"/>
      <c r="EK79" s="272"/>
      <c r="EL79" s="272"/>
      <c r="EO79" s="272"/>
      <c r="ER79" s="272"/>
      <c r="EU79" s="272"/>
      <c r="EV79" s="272"/>
      <c r="EW79" s="272"/>
      <c r="EX79" s="272"/>
      <c r="EY79" s="272"/>
      <c r="EZ79" s="272"/>
      <c r="FA79" s="272"/>
      <c r="FB79" s="272"/>
      <c r="FC79" s="272"/>
      <c r="FD79" s="272"/>
      <c r="FE79" s="272"/>
      <c r="FF79" s="272"/>
      <c r="FG79" s="272"/>
      <c r="FH79" s="272"/>
      <c r="FI79" s="272"/>
      <c r="FJ79" s="272"/>
      <c r="FK79" s="272"/>
      <c r="FL79" s="272"/>
      <c r="FM79" s="272"/>
      <c r="FN79" s="272"/>
      <c r="FO79" s="272"/>
      <c r="FP79" s="272"/>
      <c r="FQ79" s="272"/>
      <c r="FR79" s="272"/>
      <c r="FS79" s="272"/>
      <c r="FT79" s="272"/>
      <c r="FU79" s="272"/>
      <c r="FV79" s="272"/>
      <c r="FW79" s="272"/>
      <c r="FX79" s="272"/>
      <c r="FY79" s="272"/>
      <c r="FZ79" s="272"/>
      <c r="GA79" s="272"/>
      <c r="GB79" s="272"/>
      <c r="GE79" s="272"/>
      <c r="GH79" s="272"/>
    </row>
    <row r="80" spans="1:192" ht="15" customHeight="1">
      <c r="A80" s="526"/>
      <c r="B80" s="30"/>
      <c r="C80" s="404" t="str">
        <f t="shared" si="581"/>
        <v>Kg</v>
      </c>
      <c r="D80" s="405" t="str">
        <f t="shared" si="581"/>
        <v>Kg</v>
      </c>
      <c r="E80" s="406" t="str">
        <f t="shared" si="581"/>
        <v>Kg</v>
      </c>
      <c r="F80" s="404" t="str">
        <f t="shared" si="582"/>
        <v>Kg</v>
      </c>
      <c r="G80" s="405" t="str">
        <f t="shared" si="582"/>
        <v>Kg</v>
      </c>
      <c r="H80" s="406" t="str">
        <f t="shared" si="582"/>
        <v>Kg</v>
      </c>
      <c r="I80" s="404" t="str">
        <f t="shared" si="583"/>
        <v>Kg</v>
      </c>
      <c r="J80" s="405" t="str">
        <f t="shared" si="583"/>
        <v>Kg</v>
      </c>
      <c r="K80" s="406" t="str">
        <f t="shared" si="583"/>
        <v>Kg</v>
      </c>
      <c r="L80" s="36" t="s">
        <v>141</v>
      </c>
      <c r="M80" s="36"/>
      <c r="N80" s="404" t="str">
        <f t="shared" si="584"/>
        <v>Kg</v>
      </c>
      <c r="O80" s="405" t="str">
        <f t="shared" si="584"/>
        <v>Kg</v>
      </c>
      <c r="P80" s="406" t="str">
        <f t="shared" si="584"/>
        <v>Kg</v>
      </c>
      <c r="Q80" s="404" t="str">
        <f t="shared" si="585"/>
        <v>Kg</v>
      </c>
      <c r="R80" s="405" t="str">
        <f t="shared" si="585"/>
        <v>Kg</v>
      </c>
      <c r="S80" s="406" t="str">
        <f t="shared" si="585"/>
        <v>Kg</v>
      </c>
      <c r="T80" s="404" t="str">
        <f t="shared" si="586"/>
        <v>Kg</v>
      </c>
      <c r="U80" s="405" t="str">
        <f t="shared" si="586"/>
        <v>Kg</v>
      </c>
      <c r="V80" s="406" t="str">
        <f t="shared" si="586"/>
        <v>Kg</v>
      </c>
      <c r="Y80" s="272"/>
      <c r="AB80" s="272"/>
      <c r="AE80" s="272"/>
      <c r="AH80" s="272"/>
      <c r="AK80" s="272"/>
      <c r="AN80" s="272"/>
      <c r="AQ80" s="272"/>
      <c r="AT80" s="272"/>
      <c r="AW80" s="272"/>
      <c r="AZ80" s="272"/>
      <c r="BA80" s="272"/>
      <c r="BB80" s="272"/>
      <c r="BC80" s="272"/>
      <c r="BD80" s="272"/>
      <c r="BE80" s="272"/>
      <c r="BF80" s="272"/>
      <c r="BG80" s="272"/>
      <c r="BH80" s="272"/>
      <c r="BI80" s="272"/>
      <c r="BJ80" s="272"/>
      <c r="BK80" s="272"/>
      <c r="BL80" s="272"/>
      <c r="BM80" s="272"/>
      <c r="BN80" s="272"/>
      <c r="BO80" s="272"/>
      <c r="BP80" s="272"/>
      <c r="BQ80" s="272"/>
      <c r="BR80" s="272"/>
      <c r="BS80" s="272"/>
      <c r="BT80" s="272"/>
      <c r="BU80" s="272"/>
      <c r="BX80" s="272"/>
      <c r="BY80" s="272"/>
      <c r="BZ80" s="272"/>
      <c r="CA80" s="272"/>
      <c r="CB80" s="272"/>
      <c r="CC80" s="272"/>
      <c r="CD80" s="272"/>
      <c r="CE80" s="272"/>
      <c r="CF80" s="272"/>
      <c r="CG80" s="272"/>
      <c r="CJ80" s="272"/>
      <c r="CM80" s="272"/>
      <c r="CP80" s="272"/>
      <c r="CQ80" s="272"/>
      <c r="CR80" s="272"/>
      <c r="CS80" s="272"/>
      <c r="CV80" s="272"/>
      <c r="CY80" s="272"/>
      <c r="DB80" s="272"/>
      <c r="DE80" s="272"/>
      <c r="DH80" s="272"/>
      <c r="DK80" s="272"/>
      <c r="DL80" s="272"/>
      <c r="DM80" s="272"/>
      <c r="DN80" s="272"/>
      <c r="DO80" s="272"/>
      <c r="DP80" s="272"/>
      <c r="DQ80" s="272"/>
      <c r="DT80" s="272"/>
      <c r="DW80" s="272"/>
      <c r="DZ80" s="272"/>
      <c r="EC80" s="272"/>
      <c r="ED80" s="272"/>
      <c r="EE80" s="272"/>
      <c r="EF80" s="272"/>
      <c r="EI80" s="272"/>
      <c r="EJ80" s="272"/>
      <c r="EK80" s="272"/>
      <c r="EL80" s="272"/>
      <c r="EO80" s="272"/>
      <c r="ER80" s="272"/>
      <c r="EU80" s="272"/>
      <c r="EV80" s="272"/>
      <c r="EW80" s="272"/>
      <c r="EX80" s="272"/>
      <c r="EY80" s="272"/>
      <c r="EZ80" s="272"/>
      <c r="FA80" s="272"/>
      <c r="FB80" s="272"/>
      <c r="FC80" s="272"/>
      <c r="FD80" s="272"/>
      <c r="FE80" s="272"/>
      <c r="FF80" s="272"/>
      <c r="FG80" s="272"/>
      <c r="FH80" s="272"/>
      <c r="FI80" s="272"/>
      <c r="FJ80" s="272"/>
      <c r="FK80" s="272"/>
      <c r="FL80" s="272"/>
      <c r="FM80" s="272"/>
      <c r="FN80" s="272"/>
      <c r="FO80" s="272"/>
      <c r="FP80" s="272"/>
      <c r="FQ80" s="272"/>
      <c r="FR80" s="272"/>
      <c r="FS80" s="272"/>
      <c r="FT80" s="272"/>
      <c r="FU80" s="272"/>
      <c r="FV80" s="272"/>
      <c r="FW80" s="272"/>
      <c r="FX80" s="272"/>
      <c r="FY80" s="272"/>
      <c r="FZ80" s="272"/>
      <c r="GA80" s="272"/>
      <c r="GB80" s="272"/>
      <c r="GE80" s="272"/>
      <c r="GH80" s="272"/>
    </row>
    <row r="81" spans="1:192" ht="21" customHeight="1" thickBot="1">
      <c r="A81" s="526"/>
      <c r="B81" s="30"/>
      <c r="C81" s="407">
        <f t="shared" si="581"/>
        <v>0</v>
      </c>
      <c r="D81" s="408">
        <f t="shared" si="581"/>
        <v>0</v>
      </c>
      <c r="E81" s="409">
        <f t="shared" si="581"/>
        <v>0</v>
      </c>
      <c r="F81" s="407">
        <f t="shared" si="582"/>
        <v>0</v>
      </c>
      <c r="G81" s="408">
        <f t="shared" si="582"/>
        <v>0</v>
      </c>
      <c r="H81" s="409">
        <f t="shared" si="582"/>
        <v>0</v>
      </c>
      <c r="I81" s="407">
        <f t="shared" si="583"/>
        <v>0</v>
      </c>
      <c r="J81" s="408">
        <f t="shared" si="583"/>
        <v>0</v>
      </c>
      <c r="K81" s="409">
        <f t="shared" si="583"/>
        <v>0</v>
      </c>
      <c r="L81" s="49" t="s">
        <v>142</v>
      </c>
      <c r="M81" s="50"/>
      <c r="N81" s="407">
        <f t="shared" si="584"/>
        <v>0</v>
      </c>
      <c r="O81" s="408">
        <f t="shared" si="584"/>
        <v>0</v>
      </c>
      <c r="P81" s="409">
        <f t="shared" si="584"/>
        <v>0</v>
      </c>
      <c r="Q81" s="407">
        <f t="shared" si="585"/>
        <v>0</v>
      </c>
      <c r="R81" s="408">
        <f t="shared" si="585"/>
        <v>0</v>
      </c>
      <c r="S81" s="409">
        <f t="shared" si="585"/>
        <v>0</v>
      </c>
      <c r="T81" s="407">
        <f t="shared" si="586"/>
        <v>0</v>
      </c>
      <c r="U81" s="408">
        <f t="shared" si="586"/>
        <v>0</v>
      </c>
      <c r="V81" s="409">
        <f t="shared" si="586"/>
        <v>0</v>
      </c>
      <c r="Y81" s="272"/>
      <c r="AB81" s="272"/>
      <c r="AE81" s="272"/>
      <c r="AH81" s="272"/>
      <c r="AK81" s="272"/>
      <c r="AN81" s="272"/>
      <c r="AQ81" s="272"/>
      <c r="AT81" s="272"/>
      <c r="AW81" s="272"/>
      <c r="AZ81" s="272"/>
      <c r="BA81" s="272"/>
      <c r="BB81" s="272"/>
      <c r="BC81" s="272"/>
      <c r="BD81" s="272"/>
      <c r="BE81" s="272"/>
      <c r="BF81" s="272"/>
      <c r="BG81" s="272"/>
      <c r="BH81" s="272"/>
      <c r="BI81" s="272"/>
      <c r="BJ81" s="272"/>
      <c r="BK81" s="272"/>
      <c r="BL81" s="272"/>
      <c r="BM81" s="272"/>
      <c r="BN81" s="272"/>
      <c r="BO81" s="272"/>
      <c r="BP81" s="272"/>
      <c r="BQ81" s="272"/>
      <c r="BR81" s="272"/>
      <c r="BS81" s="272"/>
      <c r="BT81" s="272"/>
      <c r="BU81" s="272"/>
      <c r="BX81" s="272"/>
      <c r="BY81" s="272"/>
      <c r="BZ81" s="272"/>
      <c r="CA81" s="272"/>
      <c r="CB81" s="272"/>
      <c r="CC81" s="272"/>
      <c r="CD81" s="272"/>
      <c r="CE81" s="272"/>
      <c r="CF81" s="272"/>
      <c r="CG81" s="272"/>
      <c r="CJ81" s="272"/>
      <c r="CM81" s="272"/>
      <c r="CP81" s="272"/>
      <c r="CQ81" s="272"/>
      <c r="CR81" s="272"/>
      <c r="CS81" s="272"/>
      <c r="CV81" s="272"/>
      <c r="CY81" s="272"/>
      <c r="DB81" s="272"/>
      <c r="DE81" s="272"/>
      <c r="DH81" s="272"/>
      <c r="DK81" s="272"/>
      <c r="DL81" s="272"/>
      <c r="DM81" s="272"/>
      <c r="DN81" s="272"/>
      <c r="DO81" s="272"/>
      <c r="DP81" s="272"/>
      <c r="DQ81" s="272"/>
      <c r="DT81" s="272"/>
      <c r="DW81" s="272"/>
      <c r="DZ81" s="272"/>
      <c r="EC81" s="272"/>
      <c r="ED81" s="272"/>
      <c r="EE81" s="272"/>
      <c r="EF81" s="272"/>
      <c r="EI81" s="272"/>
      <c r="EJ81" s="272"/>
      <c r="EK81" s="272"/>
      <c r="EL81" s="272"/>
      <c r="EO81" s="272"/>
      <c r="ER81" s="272"/>
      <c r="EU81" s="272"/>
      <c r="EV81" s="272"/>
      <c r="EW81" s="272"/>
      <c r="EX81" s="272"/>
      <c r="EY81" s="272"/>
      <c r="EZ81" s="272"/>
      <c r="FA81" s="272"/>
      <c r="FB81" s="272"/>
      <c r="FC81" s="272"/>
      <c r="FD81" s="272"/>
      <c r="FE81" s="272"/>
      <c r="FF81" s="272"/>
      <c r="FG81" s="272"/>
      <c r="FH81" s="272"/>
      <c r="FI81" s="272"/>
      <c r="FJ81" s="272"/>
      <c r="FK81" s="272"/>
      <c r="FL81" s="272"/>
      <c r="FM81" s="272"/>
      <c r="FN81" s="272"/>
      <c r="FO81" s="272"/>
      <c r="FP81" s="272"/>
      <c r="FQ81" s="272"/>
      <c r="FR81" s="272"/>
      <c r="FS81" s="272"/>
      <c r="FT81" s="272"/>
      <c r="FU81" s="272"/>
      <c r="FV81" s="272"/>
      <c r="FW81" s="272"/>
      <c r="FX81" s="272"/>
      <c r="FY81" s="272"/>
      <c r="FZ81" s="272"/>
      <c r="GA81" s="272"/>
      <c r="GB81" s="272"/>
      <c r="GE81" s="272"/>
      <c r="GH81" s="272"/>
    </row>
    <row r="82" spans="1:192" ht="15" customHeight="1" thickBot="1">
      <c r="A82" s="526"/>
      <c r="B82" s="30"/>
      <c r="C82" s="57" t="str">
        <f>$D$10</f>
        <v>Nom du plat</v>
      </c>
      <c r="D82" s="52"/>
      <c r="E82" s="53"/>
      <c r="F82" s="54"/>
      <c r="G82" s="55"/>
      <c r="H82" s="55"/>
      <c r="I82" s="55"/>
      <c r="J82" s="55"/>
      <c r="K82" s="55"/>
      <c r="L82" s="56"/>
      <c r="M82" s="56" t="s">
        <v>14</v>
      </c>
      <c r="N82" s="3031">
        <f>$D$11</f>
        <v>43102</v>
      </c>
      <c r="O82" s="3031"/>
      <c r="P82" s="3031"/>
      <c r="Q82" s="136"/>
      <c r="R82" s="51" t="s">
        <v>144</v>
      </c>
      <c r="S82" s="3032">
        <f ca="1">NOW()</f>
        <v>45233.415158912037</v>
      </c>
      <c r="T82" s="3032"/>
      <c r="U82" s="3032"/>
      <c r="V82" s="3032"/>
      <c r="Y82" s="272"/>
      <c r="AB82" s="272"/>
      <c r="AE82" s="272"/>
      <c r="AH82" s="272"/>
      <c r="AK82" s="272"/>
      <c r="AN82" s="272"/>
      <c r="AQ82" s="272"/>
      <c r="AT82" s="272"/>
      <c r="AW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X82" s="272"/>
      <c r="BY82" s="272"/>
      <c r="BZ82" s="272"/>
      <c r="CA82" s="272"/>
      <c r="CB82" s="272"/>
      <c r="CC82" s="272"/>
      <c r="CD82" s="272"/>
      <c r="CE82" s="272"/>
      <c r="CF82" s="272"/>
      <c r="CG82" s="272"/>
      <c r="CJ82" s="272"/>
      <c r="CM82" s="272"/>
      <c r="CP82" s="272"/>
      <c r="CQ82" s="272"/>
      <c r="CR82" s="272"/>
      <c r="CS82" s="272"/>
      <c r="CV82" s="272"/>
      <c r="CY82" s="272"/>
      <c r="DB82" s="272"/>
      <c r="DE82" s="272"/>
      <c r="DH82" s="272"/>
      <c r="DK82" s="272"/>
      <c r="DL82" s="272"/>
      <c r="DM82" s="272"/>
      <c r="DN82" s="272"/>
      <c r="DO82" s="272"/>
      <c r="DP82" s="272"/>
      <c r="DQ82" s="272"/>
      <c r="DT82" s="272"/>
      <c r="DW82" s="272"/>
      <c r="DZ82" s="272"/>
      <c r="EC82" s="272"/>
      <c r="ED82" s="272"/>
      <c r="EE82" s="272"/>
      <c r="EF82" s="272"/>
      <c r="EI82" s="272"/>
      <c r="EJ82" s="272"/>
      <c r="EK82" s="272"/>
      <c r="EL82" s="272"/>
      <c r="EO82" s="272"/>
      <c r="ER82" s="272"/>
      <c r="EU82" s="272"/>
      <c r="EV82" s="272"/>
      <c r="EW82" s="272"/>
      <c r="EX82" s="272"/>
      <c r="EY82" s="272"/>
      <c r="EZ82" s="272"/>
      <c r="FA82" s="272"/>
      <c r="FB82" s="272"/>
      <c r="FC82" s="272"/>
      <c r="FD82" s="272"/>
      <c r="FE82" s="272"/>
      <c r="FF82" s="272"/>
      <c r="FG82" s="272"/>
      <c r="FH82" s="272"/>
      <c r="FI82" s="272"/>
      <c r="FJ82" s="272"/>
      <c r="FK82" s="272"/>
      <c r="FL82" s="272"/>
      <c r="FM82" s="272"/>
      <c r="FN82" s="272"/>
      <c r="FO82" s="272"/>
      <c r="FP82" s="272"/>
      <c r="FQ82" s="272"/>
      <c r="FR82" s="272"/>
      <c r="FS82" s="272"/>
      <c r="FT82" s="272"/>
      <c r="FU82" s="272"/>
      <c r="FV82" s="272"/>
      <c r="FW82" s="272"/>
      <c r="FX82" s="272"/>
      <c r="FY82" s="272"/>
      <c r="FZ82" s="272"/>
      <c r="GA82" s="272"/>
      <c r="GB82" s="272"/>
      <c r="GE82" s="272"/>
      <c r="GH82" s="272"/>
    </row>
    <row r="83" spans="1:192" ht="29.25" customHeight="1">
      <c r="A83" s="526"/>
      <c r="B83" s="30"/>
      <c r="C83" s="375">
        <f t="shared" ref="C83:E101" si="587">BG23</f>
        <v>401</v>
      </c>
      <c r="D83" s="3029" t="str">
        <f t="shared" si="587"/>
        <v>Adultes</v>
      </c>
      <c r="E83" s="3030"/>
      <c r="F83" s="375">
        <f t="shared" ref="F83:H101" si="588">BJ23</f>
        <v>402</v>
      </c>
      <c r="G83" s="3029" t="str">
        <f t="shared" si="588"/>
        <v>Primaires</v>
      </c>
      <c r="H83" s="3030"/>
      <c r="I83" s="375">
        <f t="shared" ref="I83:K101" si="589">BM23</f>
        <v>403</v>
      </c>
      <c r="J83" s="3029" t="str">
        <f t="shared" si="589"/>
        <v>Maternelles</v>
      </c>
      <c r="K83" s="3030"/>
      <c r="L83" s="47" t="s">
        <v>131</v>
      </c>
      <c r="M83" s="48"/>
      <c r="N83" s="375">
        <f t="shared" ref="N83:P101" si="590">BP23</f>
        <v>404</v>
      </c>
      <c r="O83" s="3029" t="str">
        <f t="shared" si="590"/>
        <v>Adultes</v>
      </c>
      <c r="P83" s="3030"/>
      <c r="Q83" s="375">
        <f t="shared" ref="Q83:S101" si="591">BS23</f>
        <v>405</v>
      </c>
      <c r="R83" s="3029" t="str">
        <f t="shared" si="591"/>
        <v>Adultes</v>
      </c>
      <c r="S83" s="3030"/>
      <c r="T83" s="375">
        <f t="shared" ref="T83:V101" si="592">BV23</f>
        <v>406</v>
      </c>
      <c r="U83" s="3029" t="str">
        <f t="shared" si="592"/>
        <v>Adultes +</v>
      </c>
      <c r="V83" s="3030"/>
      <c r="Y83" s="272"/>
      <c r="AB83" s="272"/>
      <c r="AE83" s="272"/>
      <c r="AH83" s="272"/>
      <c r="AK83" s="272"/>
      <c r="AN83" s="272"/>
      <c r="AQ83" s="272"/>
      <c r="AT83" s="272"/>
      <c r="AW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X83" s="272"/>
      <c r="BY83" s="272"/>
      <c r="BZ83" s="272"/>
      <c r="CA83" s="272"/>
      <c r="CB83" s="272"/>
      <c r="CC83" s="272"/>
      <c r="CD83" s="272"/>
      <c r="CE83" s="272"/>
      <c r="CF83" s="272"/>
      <c r="CG83" s="272"/>
      <c r="CJ83" s="272"/>
      <c r="CM83" s="272"/>
      <c r="CP83" s="272"/>
      <c r="CQ83" s="272"/>
      <c r="CR83" s="272"/>
      <c r="CS83" s="272"/>
      <c r="CV83" s="272"/>
      <c r="CY83" s="272"/>
      <c r="DB83" s="272"/>
      <c r="DE83" s="272"/>
      <c r="DH83" s="272"/>
      <c r="DK83" s="272"/>
      <c r="DL83" s="272"/>
      <c r="DM83" s="272"/>
      <c r="DN83" s="272"/>
      <c r="DO83" s="272"/>
      <c r="DP83" s="272"/>
      <c r="DQ83" s="272"/>
      <c r="DT83" s="272"/>
      <c r="DW83" s="272"/>
      <c r="DZ83" s="272"/>
      <c r="EC83" s="272"/>
      <c r="ED83" s="272"/>
      <c r="EE83" s="272"/>
      <c r="EF83" s="272"/>
      <c r="EI83" s="272"/>
      <c r="EJ83" s="272"/>
      <c r="EK83" s="272"/>
      <c r="EL83" s="272"/>
      <c r="EO83" s="272"/>
      <c r="ER83" s="272"/>
      <c r="EU83" s="272"/>
      <c r="EV83" s="272"/>
      <c r="EW83" s="272"/>
      <c r="EX83" s="272"/>
      <c r="EY83" s="272"/>
      <c r="EZ83" s="272"/>
      <c r="FA83" s="272"/>
      <c r="FB83" s="272"/>
      <c r="FC83" s="272"/>
      <c r="FD83" s="272"/>
      <c r="FE83" s="272"/>
      <c r="FF83" s="272"/>
      <c r="FG83" s="272"/>
      <c r="FH83" s="272"/>
      <c r="FI83" s="272"/>
      <c r="FJ83" s="272"/>
      <c r="FK83" s="272"/>
      <c r="FL83" s="272"/>
      <c r="FM83" s="272"/>
      <c r="FN83" s="272"/>
      <c r="FO83" s="272"/>
      <c r="FP83" s="272"/>
      <c r="FQ83" s="272"/>
      <c r="FR83" s="272"/>
      <c r="FS83" s="272"/>
      <c r="FT83" s="272"/>
      <c r="FU83" s="272"/>
      <c r="FV83" s="272"/>
      <c r="FW83" s="272"/>
      <c r="FX83" s="272"/>
      <c r="FY83" s="272"/>
      <c r="FZ83" s="272"/>
      <c r="GA83" s="272"/>
      <c r="GB83" s="272"/>
      <c r="GE83" s="272"/>
      <c r="GH83" s="272"/>
    </row>
    <row r="84" spans="1:192" ht="24.95" customHeight="1">
      <c r="A84" s="526"/>
      <c r="B84" s="30"/>
      <c r="C84" s="3012" t="str">
        <f t="shared" si="587"/>
        <v>site N° 15</v>
      </c>
      <c r="D84" s="3013"/>
      <c r="E84" s="3014"/>
      <c r="F84" s="3012" t="str">
        <f t="shared" si="588"/>
        <v>site N° 16</v>
      </c>
      <c r="G84" s="3013"/>
      <c r="H84" s="3014"/>
      <c r="I84" s="3012" t="str">
        <f t="shared" si="589"/>
        <v>site N° 17</v>
      </c>
      <c r="J84" s="3013"/>
      <c r="K84" s="3014"/>
      <c r="L84" s="36" t="s">
        <v>130</v>
      </c>
      <c r="M84" s="36"/>
      <c r="N84" s="3012" t="str">
        <f t="shared" si="590"/>
        <v>site N° 18</v>
      </c>
      <c r="O84" s="3013"/>
      <c r="P84" s="3014"/>
      <c r="Q84" s="3012" t="str">
        <f t="shared" si="591"/>
        <v>site N° 19</v>
      </c>
      <c r="R84" s="3013"/>
      <c r="S84" s="3014"/>
      <c r="T84" s="3012" t="str">
        <f t="shared" si="592"/>
        <v>site N° 20</v>
      </c>
      <c r="U84" s="3013"/>
      <c r="V84" s="3014"/>
      <c r="Y84" s="272"/>
      <c r="AB84" s="272"/>
      <c r="AE84" s="272"/>
      <c r="AH84" s="272"/>
      <c r="AK84" s="272"/>
      <c r="AN84" s="272"/>
      <c r="AQ84" s="272"/>
      <c r="AT84" s="272"/>
      <c r="AW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X84" s="272"/>
      <c r="BY84" s="272"/>
      <c r="BZ84" s="272"/>
      <c r="CA84" s="272"/>
      <c r="CB84" s="272"/>
      <c r="CC84" s="272"/>
      <c r="CD84" s="272"/>
      <c r="CE84" s="272"/>
      <c r="CF84" s="272"/>
      <c r="CG84" s="272"/>
      <c r="CJ84" s="272"/>
      <c r="CM84" s="272"/>
      <c r="CP84" s="272"/>
      <c r="CQ84" s="272"/>
      <c r="CR84" s="272"/>
      <c r="CS84" s="272"/>
      <c r="CV84" s="272"/>
      <c r="CY84" s="272"/>
      <c r="DB84" s="272"/>
      <c r="DE84" s="272"/>
      <c r="DH84" s="272"/>
      <c r="DK84" s="272"/>
      <c r="DL84" s="272"/>
      <c r="DM84" s="272"/>
      <c r="DN84" s="272"/>
      <c r="DO84" s="272"/>
      <c r="DP84" s="272"/>
      <c r="DQ84" s="272"/>
      <c r="DT84" s="272"/>
      <c r="DW84" s="272"/>
      <c r="DZ84" s="272"/>
      <c r="EC84" s="272"/>
      <c r="ED84" s="272"/>
      <c r="EE84" s="272"/>
      <c r="EF84" s="272"/>
      <c r="EI84" s="272"/>
      <c r="EJ84" s="272"/>
      <c r="EK84" s="272"/>
      <c r="EL84" s="272"/>
      <c r="EO84" s="272"/>
      <c r="ER84" s="272"/>
      <c r="EU84" s="272"/>
      <c r="EV84" s="272"/>
      <c r="EW84" s="272"/>
      <c r="EX84" s="272"/>
      <c r="EY84" s="272"/>
      <c r="EZ84" s="272"/>
      <c r="FA84" s="272"/>
      <c r="FB84" s="272"/>
      <c r="FC84" s="272"/>
      <c r="FD84" s="272"/>
      <c r="FE84" s="272"/>
      <c r="FF84" s="272"/>
      <c r="FG84" s="272"/>
      <c r="FH84" s="272"/>
      <c r="FI84" s="272"/>
      <c r="FJ84" s="272"/>
      <c r="FK84" s="272"/>
      <c r="FL84" s="272"/>
      <c r="FM84" s="272"/>
      <c r="FN84" s="272"/>
      <c r="FO84" s="272"/>
      <c r="FP84" s="272"/>
      <c r="FQ84" s="272"/>
      <c r="FR84" s="272"/>
      <c r="FS84" s="272"/>
      <c r="FT84" s="272"/>
      <c r="FU84" s="272"/>
      <c r="FV84" s="272"/>
      <c r="FW84" s="272"/>
      <c r="FX84" s="272"/>
      <c r="FY84" s="272"/>
      <c r="FZ84" s="272"/>
      <c r="GA84" s="272"/>
      <c r="GB84" s="272"/>
      <c r="GE84" s="272"/>
      <c r="GH84" s="272"/>
    </row>
    <row r="85" spans="1:192" ht="24.95" customHeight="1">
      <c r="A85" s="526"/>
      <c r="B85" s="30"/>
      <c r="C85" s="503" t="str">
        <f t="shared" si="587"/>
        <v>A</v>
      </c>
      <c r="D85" s="504" t="str">
        <f t="shared" si="587"/>
        <v>A</v>
      </c>
      <c r="E85" s="505" t="str">
        <f t="shared" si="587"/>
        <v>A+</v>
      </c>
      <c r="F85" s="503" t="str">
        <f t="shared" si="588"/>
        <v>P</v>
      </c>
      <c r="G85" s="504" t="str">
        <f t="shared" si="588"/>
        <v>A</v>
      </c>
      <c r="H85" s="505" t="str">
        <f t="shared" si="588"/>
        <v>A+</v>
      </c>
      <c r="I85" s="503" t="str">
        <f t="shared" si="589"/>
        <v>M</v>
      </c>
      <c r="J85" s="504" t="str">
        <f t="shared" si="589"/>
        <v>A</v>
      </c>
      <c r="K85" s="505" t="str">
        <f t="shared" si="589"/>
        <v>A+</v>
      </c>
      <c r="L85" s="36" t="s">
        <v>129</v>
      </c>
      <c r="M85" s="36"/>
      <c r="N85" s="503" t="str">
        <f t="shared" si="590"/>
        <v>A</v>
      </c>
      <c r="O85" s="504" t="str">
        <f t="shared" si="590"/>
        <v>A</v>
      </c>
      <c r="P85" s="505" t="str">
        <f t="shared" si="590"/>
        <v>A+</v>
      </c>
      <c r="Q85" s="503" t="str">
        <f t="shared" si="591"/>
        <v>A</v>
      </c>
      <c r="R85" s="504" t="str">
        <f t="shared" si="591"/>
        <v>A</v>
      </c>
      <c r="S85" s="505" t="str">
        <f t="shared" si="591"/>
        <v>A+</v>
      </c>
      <c r="T85" s="503" t="str">
        <f t="shared" si="592"/>
        <v>A+</v>
      </c>
      <c r="U85" s="504" t="str">
        <f t="shared" si="592"/>
        <v>A+</v>
      </c>
      <c r="V85" s="505" t="str">
        <f t="shared" si="592"/>
        <v>A+</v>
      </c>
      <c r="Y85" s="272"/>
      <c r="AB85" s="272"/>
      <c r="AE85" s="272"/>
      <c r="AH85" s="272"/>
      <c r="AK85" s="272"/>
      <c r="AN85" s="272"/>
      <c r="AQ85" s="272"/>
      <c r="AT85" s="272"/>
      <c r="AW85" s="272"/>
      <c r="AZ85" s="272"/>
      <c r="BA85" s="272"/>
      <c r="BB85" s="272"/>
      <c r="BC85" s="272"/>
      <c r="BD85" s="272"/>
      <c r="BE85" s="272"/>
      <c r="BF85" s="272"/>
      <c r="BG85" s="272"/>
      <c r="BH85" s="272"/>
      <c r="BI85" s="272"/>
      <c r="BJ85" s="272"/>
      <c r="BK85" s="272"/>
      <c r="BL85" s="272"/>
      <c r="BM85" s="272"/>
      <c r="BN85" s="272"/>
      <c r="BO85" s="272"/>
      <c r="BP85" s="272"/>
      <c r="BQ85" s="272"/>
      <c r="BR85" s="272"/>
      <c r="BS85" s="272"/>
      <c r="BT85" s="272"/>
      <c r="BU85" s="272"/>
      <c r="BX85" s="272"/>
      <c r="BY85" s="272"/>
      <c r="BZ85" s="272"/>
      <c r="CA85" s="272"/>
      <c r="CB85" s="272"/>
      <c r="CC85" s="272"/>
      <c r="CD85" s="272"/>
      <c r="CE85" s="272"/>
      <c r="CF85" s="272"/>
      <c r="CG85" s="272"/>
      <c r="CJ85" s="272"/>
      <c r="CM85" s="272"/>
      <c r="CP85" s="272"/>
      <c r="CQ85" s="272"/>
      <c r="CR85" s="272"/>
      <c r="CS85" s="272"/>
      <c r="CV85" s="272"/>
      <c r="CY85" s="272"/>
      <c r="DB85" s="272"/>
      <c r="DE85" s="272"/>
      <c r="DH85" s="272"/>
      <c r="DK85" s="272"/>
      <c r="DL85" s="272"/>
      <c r="DM85" s="272"/>
      <c r="DN85" s="272"/>
      <c r="DO85" s="272"/>
      <c r="DP85" s="272"/>
      <c r="DQ85" s="272"/>
      <c r="DT85" s="272"/>
      <c r="DW85" s="272"/>
      <c r="DZ85" s="272"/>
      <c r="EC85" s="272"/>
      <c r="ED85" s="272"/>
      <c r="EE85" s="272"/>
      <c r="EF85" s="272"/>
      <c r="EI85" s="272"/>
      <c r="EJ85" s="272"/>
      <c r="EK85" s="272"/>
      <c r="EL85" s="272"/>
      <c r="EO85" s="272"/>
      <c r="ER85" s="272"/>
      <c r="EU85" s="272"/>
      <c r="EV85" s="272"/>
      <c r="EW85" s="272"/>
      <c r="EX85" s="272"/>
      <c r="EY85" s="272"/>
      <c r="EZ85" s="272"/>
      <c r="FA85" s="272"/>
      <c r="FB85" s="272"/>
      <c r="FC85" s="272"/>
      <c r="FD85" s="272"/>
      <c r="FE85" s="272"/>
      <c r="FF85" s="272"/>
      <c r="FG85" s="272"/>
      <c r="FH85" s="272"/>
      <c r="FI85" s="272"/>
      <c r="FJ85" s="272"/>
      <c r="FK85" s="272"/>
      <c r="FL85" s="272"/>
      <c r="FM85" s="272"/>
      <c r="FN85" s="272"/>
      <c r="FO85" s="272"/>
      <c r="FP85" s="272"/>
      <c r="FQ85" s="272"/>
      <c r="FR85" s="272"/>
      <c r="FS85" s="272"/>
      <c r="FT85" s="272"/>
      <c r="FU85" s="272"/>
      <c r="FV85" s="272"/>
      <c r="FW85" s="272"/>
      <c r="FX85" s="272"/>
      <c r="FY85" s="272"/>
      <c r="FZ85" s="272"/>
      <c r="GA85" s="272"/>
      <c r="GB85" s="272"/>
      <c r="GE85" s="272"/>
      <c r="GH85" s="272"/>
    </row>
    <row r="86" spans="1:192" s="278" customFormat="1" ht="15" customHeight="1">
      <c r="A86" s="526"/>
      <c r="B86" s="30"/>
      <c r="C86" s="517">
        <f t="shared" si="587"/>
        <v>0.1</v>
      </c>
      <c r="D86" s="518">
        <f t="shared" si="587"/>
        <v>0.1</v>
      </c>
      <c r="E86" s="519">
        <f t="shared" si="587"/>
        <v>0.1</v>
      </c>
      <c r="F86" s="517">
        <f t="shared" si="588"/>
        <v>0.1</v>
      </c>
      <c r="G86" s="518">
        <f t="shared" si="588"/>
        <v>0.1</v>
      </c>
      <c r="H86" s="519">
        <f t="shared" si="588"/>
        <v>0.1</v>
      </c>
      <c r="I86" s="517">
        <f t="shared" si="589"/>
        <v>0.1</v>
      </c>
      <c r="J86" s="518">
        <f t="shared" si="589"/>
        <v>0.1</v>
      </c>
      <c r="K86" s="519">
        <f t="shared" si="589"/>
        <v>0.1</v>
      </c>
      <c r="L86" s="39" t="s">
        <v>128</v>
      </c>
      <c r="M86" s="39"/>
      <c r="N86" s="517">
        <f t="shared" si="590"/>
        <v>0.1</v>
      </c>
      <c r="O86" s="518">
        <f t="shared" si="590"/>
        <v>0.1</v>
      </c>
      <c r="P86" s="519">
        <f t="shared" si="590"/>
        <v>0.1</v>
      </c>
      <c r="Q86" s="517">
        <f t="shared" si="591"/>
        <v>0.1</v>
      </c>
      <c r="R86" s="518">
        <f t="shared" si="591"/>
        <v>0.1</v>
      </c>
      <c r="S86" s="519">
        <f t="shared" si="591"/>
        <v>0.1</v>
      </c>
      <c r="T86" s="517">
        <f t="shared" si="592"/>
        <v>0.1</v>
      </c>
      <c r="U86" s="518">
        <f t="shared" si="592"/>
        <v>0.1</v>
      </c>
      <c r="V86" s="519">
        <f t="shared" si="592"/>
        <v>0.1</v>
      </c>
      <c r="W86" s="272"/>
      <c r="X86" s="272"/>
      <c r="Y86" s="272"/>
      <c r="Z86" s="272"/>
      <c r="AA86" s="272"/>
      <c r="AB86" s="272"/>
      <c r="AC86" s="272"/>
      <c r="AD86" s="272"/>
      <c r="AE86" s="272"/>
      <c r="AF86" s="272"/>
      <c r="AG86" s="272"/>
      <c r="AH86" s="272"/>
      <c r="AI86" s="272"/>
      <c r="AJ86" s="272"/>
      <c r="AK86" s="272"/>
      <c r="AL86" s="272"/>
      <c r="AM86" s="272"/>
      <c r="AN86" s="272"/>
      <c r="AO86" s="272"/>
      <c r="AP86" s="272"/>
      <c r="AQ86" s="272"/>
      <c r="AR86" s="272"/>
      <c r="AS86" s="272"/>
      <c r="AT86" s="272"/>
      <c r="AU86" s="272"/>
      <c r="AV86" s="272"/>
      <c r="AW86" s="272"/>
      <c r="AX86" s="272"/>
      <c r="AY86" s="272"/>
      <c r="AZ86" s="272"/>
      <c r="BA86" s="272"/>
      <c r="BB86" s="272"/>
      <c r="BC86" s="272"/>
      <c r="BD86" s="272"/>
      <c r="BE86" s="272"/>
      <c r="BF86" s="272"/>
      <c r="BG86" s="272"/>
      <c r="BH86" s="272"/>
      <c r="BI86" s="272"/>
      <c r="BJ86" s="272"/>
      <c r="BK86" s="272"/>
      <c r="BL86" s="272"/>
      <c r="BM86" s="272"/>
      <c r="BN86" s="272"/>
      <c r="BO86" s="272"/>
      <c r="BP86" s="272"/>
      <c r="BQ86" s="272"/>
      <c r="BR86" s="272"/>
      <c r="BS86" s="272"/>
      <c r="BT86" s="272"/>
      <c r="BU86" s="272"/>
      <c r="BV86" s="272"/>
      <c r="BW86" s="272"/>
      <c r="BX86" s="272"/>
      <c r="BY86" s="272"/>
      <c r="BZ86" s="272"/>
      <c r="CA86" s="272"/>
      <c r="CB86" s="272"/>
      <c r="CC86" s="272"/>
      <c r="CD86" s="272"/>
      <c r="CE86" s="272"/>
      <c r="CF86" s="272"/>
      <c r="CG86" s="272"/>
      <c r="CH86" s="272"/>
      <c r="CI86" s="272"/>
      <c r="CJ86" s="272"/>
      <c r="CK86" s="272"/>
      <c r="CL86" s="272"/>
      <c r="CM86" s="272"/>
      <c r="CN86" s="272"/>
      <c r="CO86" s="272"/>
      <c r="CP86" s="272"/>
      <c r="CQ86" s="272"/>
      <c r="CR86" s="272"/>
      <c r="CS86" s="272"/>
      <c r="CT86" s="272"/>
      <c r="CU86" s="272"/>
      <c r="CV86" s="272"/>
      <c r="CW86" s="272"/>
      <c r="CX86" s="272"/>
      <c r="CY86" s="272"/>
      <c r="CZ86" s="272"/>
      <c r="DA86" s="272"/>
      <c r="DB86" s="272"/>
      <c r="DC86" s="272"/>
      <c r="DD86" s="272"/>
      <c r="DE86" s="272"/>
      <c r="DF86" s="272"/>
      <c r="DG86" s="272"/>
      <c r="DH86" s="272"/>
      <c r="DI86" s="272"/>
      <c r="DJ86" s="272"/>
      <c r="DK86" s="272"/>
      <c r="DL86" s="272"/>
      <c r="DM86" s="272"/>
      <c r="DN86" s="272"/>
      <c r="DO86" s="272"/>
      <c r="DP86" s="272"/>
      <c r="DQ86" s="272"/>
      <c r="DR86" s="272"/>
      <c r="DS86" s="272"/>
      <c r="DT86" s="272"/>
      <c r="DU86" s="272"/>
      <c r="DV86" s="272"/>
      <c r="DW86" s="272"/>
      <c r="DX86" s="272"/>
      <c r="DY86" s="272"/>
      <c r="DZ86" s="272"/>
      <c r="EA86" s="272"/>
      <c r="EB86" s="272"/>
      <c r="EC86" s="272"/>
      <c r="ED86" s="272"/>
      <c r="EE86" s="272"/>
      <c r="EF86" s="272"/>
      <c r="EG86" s="272"/>
      <c r="EH86" s="272"/>
      <c r="EI86" s="272"/>
      <c r="EJ86" s="272"/>
      <c r="EK86" s="272"/>
      <c r="EL86" s="272"/>
      <c r="EM86" s="272"/>
      <c r="EN86" s="272"/>
      <c r="EO86" s="272"/>
      <c r="EP86" s="272"/>
      <c r="EQ86" s="272"/>
      <c r="ER86" s="272"/>
      <c r="ES86" s="272"/>
      <c r="ET86" s="272"/>
      <c r="EU86" s="272"/>
      <c r="EV86" s="272"/>
      <c r="EW86" s="272"/>
      <c r="EX86" s="272"/>
      <c r="EY86" s="272"/>
      <c r="EZ86" s="272"/>
      <c r="FA86" s="272"/>
      <c r="FB86" s="272"/>
      <c r="FC86" s="272"/>
      <c r="FD86" s="272"/>
      <c r="FE86" s="272"/>
      <c r="FF86" s="272"/>
      <c r="FG86" s="272"/>
      <c r="FH86" s="272"/>
      <c r="FI86" s="272"/>
      <c r="FJ86" s="272"/>
      <c r="FK86" s="272"/>
      <c r="FL86" s="272"/>
      <c r="FM86" s="272"/>
      <c r="FN86" s="272"/>
      <c r="FO86" s="272"/>
      <c r="FP86" s="272"/>
      <c r="FQ86" s="272"/>
      <c r="FR86" s="272"/>
      <c r="FS86" s="272"/>
      <c r="FT86" s="272"/>
      <c r="FU86" s="272"/>
      <c r="FV86" s="272"/>
      <c r="FW86" s="272"/>
      <c r="FX86" s="272"/>
      <c r="FY86" s="272"/>
      <c r="FZ86" s="272"/>
      <c r="GA86" s="272"/>
      <c r="GB86" s="272"/>
      <c r="GC86" s="272"/>
      <c r="GD86" s="272"/>
      <c r="GE86" s="272"/>
      <c r="GF86" s="272"/>
      <c r="GG86" s="272"/>
      <c r="GH86" s="272"/>
      <c r="GI86" s="272"/>
      <c r="GJ86" s="272"/>
    </row>
    <row r="87" spans="1:192" ht="20.25" customHeight="1">
      <c r="A87" s="526"/>
      <c r="B87" s="30"/>
      <c r="C87" s="530">
        <f t="shared" si="587"/>
        <v>0</v>
      </c>
      <c r="D87" s="531">
        <f t="shared" si="587"/>
        <v>0</v>
      </c>
      <c r="E87" s="532">
        <f t="shared" si="587"/>
        <v>0</v>
      </c>
      <c r="F87" s="530">
        <f t="shared" si="588"/>
        <v>0</v>
      </c>
      <c r="G87" s="531">
        <f t="shared" si="588"/>
        <v>0</v>
      </c>
      <c r="H87" s="532">
        <f t="shared" si="588"/>
        <v>0</v>
      </c>
      <c r="I87" s="530">
        <f t="shared" si="589"/>
        <v>0</v>
      </c>
      <c r="J87" s="531">
        <f t="shared" si="589"/>
        <v>0</v>
      </c>
      <c r="K87" s="532">
        <f t="shared" si="589"/>
        <v>0</v>
      </c>
      <c r="L87" s="40" t="s">
        <v>126</v>
      </c>
      <c r="M87" s="40"/>
      <c r="N87" s="530">
        <f t="shared" si="590"/>
        <v>0</v>
      </c>
      <c r="O87" s="531">
        <f t="shared" si="590"/>
        <v>0</v>
      </c>
      <c r="P87" s="532">
        <f t="shared" si="590"/>
        <v>0</v>
      </c>
      <c r="Q87" s="530">
        <f t="shared" si="591"/>
        <v>0</v>
      </c>
      <c r="R87" s="531">
        <f t="shared" si="591"/>
        <v>0</v>
      </c>
      <c r="S87" s="532">
        <f t="shared" si="591"/>
        <v>0</v>
      </c>
      <c r="T87" s="530">
        <f t="shared" si="592"/>
        <v>0</v>
      </c>
      <c r="U87" s="531">
        <f t="shared" si="592"/>
        <v>0</v>
      </c>
      <c r="V87" s="532">
        <f t="shared" si="592"/>
        <v>0</v>
      </c>
      <c r="Y87" s="272"/>
      <c r="AB87" s="272"/>
      <c r="AE87" s="272"/>
      <c r="AH87" s="272"/>
      <c r="AK87" s="272"/>
      <c r="AN87" s="272"/>
      <c r="AQ87" s="272"/>
      <c r="AT87" s="272"/>
      <c r="AW87" s="272"/>
      <c r="AZ87" s="272"/>
      <c r="BA87" s="272"/>
      <c r="BB87" s="272"/>
      <c r="BC87" s="272"/>
      <c r="BD87" s="272"/>
      <c r="BE87" s="272"/>
      <c r="BF87" s="272"/>
      <c r="BG87" s="272"/>
      <c r="BH87" s="272"/>
      <c r="BI87" s="272"/>
      <c r="BJ87" s="272"/>
      <c r="BK87" s="272"/>
      <c r="BL87" s="272"/>
      <c r="BM87" s="272"/>
      <c r="BN87" s="272"/>
      <c r="BO87" s="272"/>
      <c r="BP87" s="272"/>
      <c r="BQ87" s="272"/>
      <c r="BR87" s="272"/>
      <c r="BS87" s="272"/>
      <c r="BT87" s="272"/>
      <c r="BU87" s="272"/>
      <c r="BX87" s="272"/>
      <c r="BY87" s="272"/>
      <c r="BZ87" s="272"/>
      <c r="CA87" s="272"/>
      <c r="CB87" s="272"/>
      <c r="CC87" s="272"/>
      <c r="CD87" s="272"/>
      <c r="CE87" s="272"/>
      <c r="CF87" s="272"/>
      <c r="CG87" s="272"/>
      <c r="CJ87" s="272"/>
      <c r="CM87" s="272"/>
      <c r="CP87" s="272"/>
      <c r="CQ87" s="272"/>
      <c r="CR87" s="272"/>
      <c r="CS87" s="272"/>
      <c r="CV87" s="272"/>
      <c r="CY87" s="272"/>
      <c r="DB87" s="272"/>
      <c r="DE87" s="272"/>
      <c r="DH87" s="272"/>
      <c r="DK87" s="272"/>
      <c r="DL87" s="272"/>
      <c r="DM87" s="272"/>
      <c r="DN87" s="272"/>
      <c r="DO87" s="272"/>
      <c r="DP87" s="272"/>
      <c r="DQ87" s="272"/>
      <c r="DT87" s="272"/>
      <c r="DW87" s="272"/>
      <c r="DZ87" s="272"/>
      <c r="EC87" s="272"/>
      <c r="ED87" s="272"/>
      <c r="EE87" s="272"/>
      <c r="EF87" s="272"/>
      <c r="EI87" s="272"/>
      <c r="EJ87" s="272"/>
      <c r="EK87" s="272"/>
      <c r="EL87" s="272"/>
      <c r="EO87" s="272"/>
      <c r="ER87" s="272"/>
      <c r="EU87" s="272"/>
      <c r="EV87" s="272"/>
      <c r="EW87" s="272"/>
      <c r="EX87" s="272"/>
      <c r="EY87" s="272"/>
      <c r="EZ87" s="272"/>
      <c r="FA87" s="272"/>
      <c r="FB87" s="272"/>
      <c r="FC87" s="272"/>
      <c r="FD87" s="272"/>
      <c r="FE87" s="272"/>
      <c r="FF87" s="272"/>
      <c r="FG87" s="272"/>
      <c r="FH87" s="272"/>
      <c r="FI87" s="272"/>
      <c r="FJ87" s="272"/>
      <c r="FK87" s="272"/>
      <c r="FL87" s="272"/>
      <c r="FM87" s="272"/>
      <c r="FN87" s="272"/>
      <c r="FO87" s="272"/>
      <c r="FP87" s="272"/>
      <c r="FQ87" s="272"/>
      <c r="FR87" s="272"/>
      <c r="FS87" s="272"/>
      <c r="FT87" s="272"/>
      <c r="FU87" s="272"/>
      <c r="FV87" s="272"/>
      <c r="FW87" s="272"/>
      <c r="FX87" s="272"/>
      <c r="FY87" s="272"/>
      <c r="FZ87" s="272"/>
      <c r="GA87" s="272"/>
      <c r="GB87" s="272"/>
      <c r="GE87" s="272"/>
      <c r="GH87" s="272"/>
    </row>
    <row r="88" spans="1:192" ht="15" customHeight="1">
      <c r="A88" s="526"/>
      <c r="B88" s="30"/>
      <c r="C88" s="376">
        <f t="shared" si="587"/>
        <v>0</v>
      </c>
      <c r="D88" s="377">
        <f t="shared" si="587"/>
        <v>0</v>
      </c>
      <c r="E88" s="378">
        <f t="shared" si="587"/>
        <v>0</v>
      </c>
      <c r="F88" s="376">
        <f t="shared" si="588"/>
        <v>0</v>
      </c>
      <c r="G88" s="377">
        <f t="shared" si="588"/>
        <v>0</v>
      </c>
      <c r="H88" s="378">
        <f t="shared" si="588"/>
        <v>0</v>
      </c>
      <c r="I88" s="376">
        <f t="shared" si="589"/>
        <v>0</v>
      </c>
      <c r="J88" s="377">
        <f t="shared" si="589"/>
        <v>0</v>
      </c>
      <c r="K88" s="378">
        <f t="shared" si="589"/>
        <v>0</v>
      </c>
      <c r="L88" s="41" t="str">
        <f>$J$26</f>
        <v>Kg</v>
      </c>
      <c r="M88" s="41"/>
      <c r="N88" s="376">
        <f t="shared" si="590"/>
        <v>0</v>
      </c>
      <c r="O88" s="377">
        <f t="shared" si="590"/>
        <v>0</v>
      </c>
      <c r="P88" s="378">
        <f t="shared" si="590"/>
        <v>0</v>
      </c>
      <c r="Q88" s="376">
        <f t="shared" si="591"/>
        <v>0</v>
      </c>
      <c r="R88" s="377">
        <f t="shared" si="591"/>
        <v>0</v>
      </c>
      <c r="S88" s="378">
        <f t="shared" si="591"/>
        <v>0</v>
      </c>
      <c r="T88" s="376">
        <f t="shared" si="592"/>
        <v>0</v>
      </c>
      <c r="U88" s="377">
        <f t="shared" si="592"/>
        <v>0</v>
      </c>
      <c r="V88" s="378">
        <f t="shared" si="592"/>
        <v>0</v>
      </c>
      <c r="Y88" s="272"/>
      <c r="AB88" s="272"/>
      <c r="AE88" s="272"/>
      <c r="AH88" s="272"/>
      <c r="AK88" s="272"/>
      <c r="AN88" s="272"/>
      <c r="AQ88" s="272"/>
      <c r="AT88" s="272"/>
      <c r="AW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X88" s="272"/>
      <c r="BY88" s="272"/>
      <c r="BZ88" s="272"/>
      <c r="CA88" s="272"/>
      <c r="CB88" s="272"/>
      <c r="CC88" s="272"/>
      <c r="CD88" s="272"/>
      <c r="CE88" s="272"/>
      <c r="CF88" s="272"/>
      <c r="CG88" s="272"/>
      <c r="CJ88" s="272"/>
      <c r="CM88" s="272"/>
      <c r="CP88" s="272"/>
      <c r="CQ88" s="272"/>
      <c r="CR88" s="272"/>
      <c r="CS88" s="272"/>
      <c r="CV88" s="272"/>
      <c r="CY88" s="272"/>
      <c r="DB88" s="272"/>
      <c r="DE88" s="272"/>
      <c r="DH88" s="272"/>
      <c r="DK88" s="272"/>
      <c r="DL88" s="272"/>
      <c r="DM88" s="272"/>
      <c r="DN88" s="272"/>
      <c r="DO88" s="272"/>
      <c r="DP88" s="272"/>
      <c r="DQ88" s="272"/>
      <c r="DT88" s="272"/>
      <c r="DW88" s="272"/>
      <c r="DZ88" s="272"/>
      <c r="EC88" s="272"/>
      <c r="ED88" s="272"/>
      <c r="EE88" s="272"/>
      <c r="EF88" s="272"/>
      <c r="EI88" s="272"/>
      <c r="EJ88" s="272"/>
      <c r="EK88" s="272"/>
      <c r="EL88" s="272"/>
      <c r="EO88" s="272"/>
      <c r="ER88" s="272"/>
      <c r="EU88" s="272"/>
      <c r="EV88" s="272"/>
      <c r="EW88" s="272"/>
      <c r="EX88" s="272"/>
      <c r="EY88" s="272"/>
      <c r="EZ88" s="272"/>
      <c r="FA88" s="272"/>
      <c r="FB88" s="272"/>
      <c r="FC88" s="272"/>
      <c r="FD88" s="272"/>
      <c r="FE88" s="272"/>
      <c r="FF88" s="272"/>
      <c r="FG88" s="272"/>
      <c r="FH88" s="272"/>
      <c r="FI88" s="272"/>
      <c r="FJ88" s="272"/>
      <c r="FK88" s="272"/>
      <c r="FL88" s="272"/>
      <c r="FM88" s="272"/>
      <c r="FN88" s="272"/>
      <c r="FO88" s="272"/>
      <c r="FP88" s="272"/>
      <c r="FQ88" s="272"/>
      <c r="FR88" s="272"/>
      <c r="FS88" s="272"/>
      <c r="FT88" s="272"/>
      <c r="FU88" s="272"/>
      <c r="FV88" s="272"/>
      <c r="FW88" s="272"/>
      <c r="FX88" s="272"/>
      <c r="FY88" s="272"/>
      <c r="FZ88" s="272"/>
      <c r="GA88" s="272"/>
      <c r="GB88" s="272"/>
      <c r="GE88" s="272"/>
      <c r="GH88" s="272"/>
    </row>
    <row r="89" spans="1:192" ht="21" customHeight="1">
      <c r="A89" s="526"/>
      <c r="B89" s="30"/>
      <c r="C89" s="555">
        <f t="shared" si="587"/>
        <v>0</v>
      </c>
      <c r="D89" s="556">
        <f t="shared" si="587"/>
        <v>0</v>
      </c>
      <c r="E89" s="557">
        <f t="shared" si="587"/>
        <v>0</v>
      </c>
      <c r="F89" s="555">
        <f t="shared" si="588"/>
        <v>0</v>
      </c>
      <c r="G89" s="556">
        <f t="shared" si="588"/>
        <v>0</v>
      </c>
      <c r="H89" s="557">
        <f t="shared" si="588"/>
        <v>0</v>
      </c>
      <c r="I89" s="555">
        <f t="shared" si="589"/>
        <v>0</v>
      </c>
      <c r="J89" s="556">
        <f t="shared" si="589"/>
        <v>0</v>
      </c>
      <c r="K89" s="557">
        <f t="shared" si="589"/>
        <v>0</v>
      </c>
      <c r="L89" s="39" t="s">
        <v>127</v>
      </c>
      <c r="M89" s="39"/>
      <c r="N89" s="555">
        <f t="shared" si="590"/>
        <v>0</v>
      </c>
      <c r="O89" s="556">
        <f t="shared" si="590"/>
        <v>0</v>
      </c>
      <c r="P89" s="557">
        <f t="shared" si="590"/>
        <v>0</v>
      </c>
      <c r="Q89" s="555">
        <f t="shared" si="591"/>
        <v>0</v>
      </c>
      <c r="R89" s="556">
        <f t="shared" si="591"/>
        <v>0</v>
      </c>
      <c r="S89" s="557">
        <f t="shared" si="591"/>
        <v>0</v>
      </c>
      <c r="T89" s="555">
        <f t="shared" si="592"/>
        <v>0</v>
      </c>
      <c r="U89" s="556">
        <f t="shared" si="592"/>
        <v>0</v>
      </c>
      <c r="V89" s="557">
        <f t="shared" si="592"/>
        <v>0</v>
      </c>
      <c r="Y89" s="272"/>
      <c r="AB89" s="272"/>
      <c r="AE89" s="272"/>
      <c r="AH89" s="272"/>
      <c r="AK89" s="272"/>
      <c r="AN89" s="272"/>
      <c r="AQ89" s="272"/>
      <c r="AT89" s="272"/>
      <c r="AW89" s="272"/>
      <c r="AZ89" s="272"/>
      <c r="BA89" s="272"/>
      <c r="BB89" s="272"/>
      <c r="BC89" s="272"/>
      <c r="BD89" s="272"/>
      <c r="BE89" s="272"/>
      <c r="BF89" s="272"/>
      <c r="BG89" s="272"/>
      <c r="BH89" s="272"/>
      <c r="BI89" s="272"/>
      <c r="BJ89" s="272"/>
      <c r="BK89" s="272"/>
      <c r="BL89" s="272"/>
      <c r="BM89" s="272"/>
      <c r="BN89" s="272"/>
      <c r="BO89" s="272"/>
      <c r="BP89" s="272"/>
      <c r="BQ89" s="272"/>
      <c r="BR89" s="272"/>
      <c r="BS89" s="272"/>
      <c r="BT89" s="272"/>
      <c r="BU89" s="272"/>
      <c r="BX89" s="272"/>
      <c r="BY89" s="272"/>
      <c r="BZ89" s="272"/>
      <c r="CA89" s="272"/>
      <c r="CB89" s="272"/>
      <c r="CC89" s="272"/>
      <c r="CD89" s="272"/>
      <c r="CE89" s="272"/>
      <c r="CF89" s="272"/>
      <c r="CG89" s="272"/>
      <c r="CJ89" s="272"/>
      <c r="CM89" s="272"/>
      <c r="CP89" s="272"/>
      <c r="CQ89" s="272"/>
      <c r="CR89" s="272"/>
      <c r="CS89" s="272"/>
      <c r="CV89" s="272"/>
      <c r="CY89" s="272"/>
      <c r="DB89" s="272"/>
      <c r="DE89" s="272"/>
      <c r="DH89" s="272"/>
      <c r="DK89" s="272"/>
      <c r="DL89" s="272"/>
      <c r="DM89" s="272"/>
      <c r="DN89" s="272"/>
      <c r="DO89" s="272"/>
      <c r="DP89" s="272"/>
      <c r="DQ89" s="272"/>
      <c r="DT89" s="272"/>
      <c r="DW89" s="272"/>
      <c r="DZ89" s="272"/>
      <c r="EC89" s="272"/>
      <c r="ED89" s="272"/>
      <c r="EE89" s="272"/>
      <c r="EF89" s="272"/>
      <c r="EI89" s="272"/>
      <c r="EJ89" s="272"/>
      <c r="EK89" s="272"/>
      <c r="EL89" s="272"/>
      <c r="EO89" s="272"/>
      <c r="ER89" s="272"/>
      <c r="EU89" s="272"/>
      <c r="EV89" s="272"/>
      <c r="EW89" s="272"/>
      <c r="EX89" s="272"/>
      <c r="EY89" s="272"/>
      <c r="EZ89" s="272"/>
      <c r="FA89" s="272"/>
      <c r="FB89" s="272"/>
      <c r="FC89" s="272"/>
      <c r="FD89" s="272"/>
      <c r="FE89" s="272"/>
      <c r="FF89" s="272"/>
      <c r="FG89" s="272"/>
      <c r="FH89" s="272"/>
      <c r="FI89" s="272"/>
      <c r="FJ89" s="272"/>
      <c r="FK89" s="272"/>
      <c r="FL89" s="272"/>
      <c r="FM89" s="272"/>
      <c r="FN89" s="272"/>
      <c r="FO89" s="272"/>
      <c r="FP89" s="272"/>
      <c r="FQ89" s="272"/>
      <c r="FR89" s="272"/>
      <c r="FS89" s="272"/>
      <c r="FT89" s="272"/>
      <c r="FU89" s="272"/>
      <c r="FV89" s="272"/>
      <c r="FW89" s="272"/>
      <c r="FX89" s="272"/>
      <c r="FY89" s="272"/>
      <c r="FZ89" s="272"/>
      <c r="GA89" s="272"/>
      <c r="GB89" s="272"/>
      <c r="GE89" s="272"/>
      <c r="GH89" s="272"/>
    </row>
    <row r="90" spans="1:192" ht="12" customHeight="1">
      <c r="A90" s="526"/>
      <c r="B90" s="30"/>
      <c r="C90" s="379">
        <f t="shared" si="587"/>
        <v>0</v>
      </c>
      <c r="D90" s="380">
        <f t="shared" si="587"/>
        <v>0</v>
      </c>
      <c r="E90" s="381">
        <f t="shared" si="587"/>
        <v>0</v>
      </c>
      <c r="F90" s="379">
        <f t="shared" si="588"/>
        <v>0</v>
      </c>
      <c r="G90" s="380">
        <f t="shared" si="588"/>
        <v>0</v>
      </c>
      <c r="H90" s="381">
        <f t="shared" si="588"/>
        <v>0</v>
      </c>
      <c r="I90" s="379">
        <f t="shared" si="589"/>
        <v>0</v>
      </c>
      <c r="J90" s="380">
        <f t="shared" si="589"/>
        <v>0</v>
      </c>
      <c r="K90" s="381">
        <f t="shared" si="589"/>
        <v>0</v>
      </c>
      <c r="L90" s="36" t="s">
        <v>132</v>
      </c>
      <c r="M90" s="36"/>
      <c r="N90" s="379">
        <f t="shared" si="590"/>
        <v>0</v>
      </c>
      <c r="O90" s="380">
        <f t="shared" si="590"/>
        <v>0</v>
      </c>
      <c r="P90" s="381">
        <f t="shared" si="590"/>
        <v>0</v>
      </c>
      <c r="Q90" s="379">
        <f t="shared" si="591"/>
        <v>0</v>
      </c>
      <c r="R90" s="380">
        <f t="shared" si="591"/>
        <v>0</v>
      </c>
      <c r="S90" s="381">
        <f t="shared" si="591"/>
        <v>0</v>
      </c>
      <c r="T90" s="379">
        <f t="shared" si="592"/>
        <v>0</v>
      </c>
      <c r="U90" s="380">
        <f t="shared" si="592"/>
        <v>0</v>
      </c>
      <c r="V90" s="381">
        <f t="shared" si="592"/>
        <v>0</v>
      </c>
      <c r="Y90" s="272"/>
      <c r="AB90" s="272"/>
      <c r="AE90" s="272"/>
      <c r="AH90" s="272"/>
      <c r="AK90" s="272"/>
      <c r="AN90" s="272"/>
      <c r="AQ90" s="272"/>
      <c r="AT90" s="272"/>
      <c r="AW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X90" s="272"/>
      <c r="BY90" s="272"/>
      <c r="BZ90" s="272"/>
      <c r="CA90" s="272"/>
      <c r="CB90" s="272"/>
      <c r="CC90" s="272"/>
      <c r="CD90" s="272"/>
      <c r="CE90" s="272"/>
      <c r="CF90" s="272"/>
      <c r="CG90" s="272"/>
      <c r="CJ90" s="272"/>
      <c r="CM90" s="272"/>
      <c r="CP90" s="272"/>
      <c r="CQ90" s="272"/>
      <c r="CR90" s="272"/>
      <c r="CS90" s="272"/>
      <c r="CV90" s="272"/>
      <c r="CY90" s="272"/>
      <c r="DB90" s="272"/>
      <c r="DE90" s="272"/>
      <c r="DH90" s="272"/>
      <c r="DK90" s="272"/>
      <c r="DL90" s="272"/>
      <c r="DM90" s="272"/>
      <c r="DN90" s="272"/>
      <c r="DO90" s="272"/>
      <c r="DP90" s="272"/>
      <c r="DQ90" s="272"/>
      <c r="DT90" s="272"/>
      <c r="DW90" s="272"/>
      <c r="DZ90" s="272"/>
      <c r="EC90" s="272"/>
      <c r="ED90" s="272"/>
      <c r="EE90" s="272"/>
      <c r="EF90" s="272"/>
      <c r="EI90" s="272"/>
      <c r="EJ90" s="272"/>
      <c r="EK90" s="272"/>
      <c r="EL90" s="272"/>
      <c r="EO90" s="272"/>
      <c r="ER90" s="272"/>
      <c r="EU90" s="272"/>
      <c r="EV90" s="272"/>
      <c r="EW90" s="272"/>
      <c r="EX90" s="272"/>
      <c r="EY90" s="272"/>
      <c r="EZ90" s="272"/>
      <c r="FA90" s="272"/>
      <c r="FB90" s="272"/>
      <c r="FC90" s="272"/>
      <c r="FD90" s="272"/>
      <c r="FE90" s="272"/>
      <c r="FF90" s="272"/>
      <c r="FG90" s="272"/>
      <c r="FH90" s="272"/>
      <c r="FI90" s="272"/>
      <c r="FJ90" s="272"/>
      <c r="FK90" s="272"/>
      <c r="FL90" s="272"/>
      <c r="FM90" s="272"/>
      <c r="FN90" s="272"/>
      <c r="FO90" s="272"/>
      <c r="FP90" s="272"/>
      <c r="FQ90" s="272"/>
      <c r="FR90" s="272"/>
      <c r="FS90" s="272"/>
      <c r="FT90" s="272"/>
      <c r="FU90" s="272"/>
      <c r="FV90" s="272"/>
      <c r="FW90" s="272"/>
      <c r="FX90" s="272"/>
      <c r="FY90" s="272"/>
      <c r="FZ90" s="272"/>
      <c r="GA90" s="272"/>
      <c r="GB90" s="272"/>
      <c r="GE90" s="272"/>
      <c r="GH90" s="272"/>
    </row>
    <row r="91" spans="1:192" ht="18" customHeight="1">
      <c r="A91" s="526"/>
      <c r="B91" s="30"/>
      <c r="C91" s="382">
        <f t="shared" si="587"/>
        <v>0</v>
      </c>
      <c r="D91" s="383">
        <f t="shared" si="587"/>
        <v>0</v>
      </c>
      <c r="E91" s="384">
        <f t="shared" si="587"/>
        <v>0</v>
      </c>
      <c r="F91" s="382">
        <f t="shared" si="588"/>
        <v>0</v>
      </c>
      <c r="G91" s="383">
        <f t="shared" si="588"/>
        <v>0</v>
      </c>
      <c r="H91" s="384">
        <f t="shared" si="588"/>
        <v>0</v>
      </c>
      <c r="I91" s="382">
        <f t="shared" si="589"/>
        <v>0</v>
      </c>
      <c r="J91" s="383">
        <f t="shared" si="589"/>
        <v>0</v>
      </c>
      <c r="K91" s="384">
        <f t="shared" si="589"/>
        <v>0</v>
      </c>
      <c r="L91" s="45" t="s">
        <v>143</v>
      </c>
      <c r="M91" s="46"/>
      <c r="N91" s="382">
        <f t="shared" si="590"/>
        <v>0</v>
      </c>
      <c r="O91" s="383">
        <f t="shared" si="590"/>
        <v>0</v>
      </c>
      <c r="P91" s="384">
        <f t="shared" si="590"/>
        <v>0</v>
      </c>
      <c r="Q91" s="382">
        <f t="shared" si="591"/>
        <v>0</v>
      </c>
      <c r="R91" s="383">
        <f t="shared" si="591"/>
        <v>0</v>
      </c>
      <c r="S91" s="384">
        <f t="shared" si="591"/>
        <v>0</v>
      </c>
      <c r="T91" s="382">
        <f t="shared" si="592"/>
        <v>0</v>
      </c>
      <c r="U91" s="383">
        <f t="shared" si="592"/>
        <v>0</v>
      </c>
      <c r="V91" s="384">
        <f t="shared" si="592"/>
        <v>0</v>
      </c>
      <c r="Y91" s="272"/>
      <c r="AB91" s="272"/>
      <c r="AE91" s="272"/>
      <c r="AH91" s="272"/>
      <c r="AK91" s="272"/>
      <c r="AN91" s="272"/>
      <c r="AQ91" s="272"/>
      <c r="AT91" s="272"/>
      <c r="AW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X91" s="272"/>
      <c r="BY91" s="272"/>
      <c r="BZ91" s="272"/>
      <c r="CA91" s="272"/>
      <c r="CB91" s="272"/>
      <c r="CC91" s="272"/>
      <c r="CD91" s="272"/>
      <c r="CE91" s="272"/>
      <c r="CF91" s="272"/>
      <c r="CG91" s="272"/>
      <c r="CJ91" s="272"/>
      <c r="CM91" s="272"/>
      <c r="CP91" s="272"/>
      <c r="CQ91" s="272"/>
      <c r="CR91" s="272"/>
      <c r="CS91" s="272"/>
      <c r="CV91" s="272"/>
      <c r="CY91" s="272"/>
      <c r="DB91" s="272"/>
      <c r="DE91" s="272"/>
      <c r="DH91" s="272"/>
      <c r="DK91" s="272"/>
      <c r="DL91" s="272"/>
      <c r="DM91" s="272"/>
      <c r="DN91" s="272"/>
      <c r="DO91" s="272"/>
      <c r="DP91" s="272"/>
      <c r="DQ91" s="272"/>
      <c r="DT91" s="272"/>
      <c r="DW91" s="272"/>
      <c r="DZ91" s="272"/>
      <c r="EC91" s="272"/>
      <c r="ED91" s="272"/>
      <c r="EE91" s="272"/>
      <c r="EF91" s="272"/>
      <c r="EI91" s="272"/>
      <c r="EJ91" s="272"/>
      <c r="EK91" s="272"/>
      <c r="EL91" s="272"/>
      <c r="EO91" s="272"/>
      <c r="ER91" s="272"/>
      <c r="EU91" s="272"/>
      <c r="EV91" s="272"/>
      <c r="EW91" s="272"/>
      <c r="EX91" s="272"/>
      <c r="EY91" s="272"/>
      <c r="EZ91" s="272"/>
      <c r="FA91" s="272"/>
      <c r="FB91" s="272"/>
      <c r="FC91" s="272"/>
      <c r="FD91" s="272"/>
      <c r="FE91" s="272"/>
      <c r="FF91" s="272"/>
      <c r="FG91" s="272"/>
      <c r="FH91" s="272"/>
      <c r="FI91" s="272"/>
      <c r="FJ91" s="272"/>
      <c r="FK91" s="272"/>
      <c r="FL91" s="272"/>
      <c r="FM91" s="272"/>
      <c r="FN91" s="272"/>
      <c r="FO91" s="272"/>
      <c r="FP91" s="272"/>
      <c r="FQ91" s="272"/>
      <c r="FR91" s="272"/>
      <c r="FS91" s="272"/>
      <c r="FT91" s="272"/>
      <c r="FU91" s="272"/>
      <c r="FV91" s="272"/>
      <c r="FW91" s="272"/>
      <c r="FX91" s="272"/>
      <c r="FY91" s="272"/>
      <c r="FZ91" s="272"/>
      <c r="GA91" s="272"/>
      <c r="GB91" s="272"/>
      <c r="GE91" s="272"/>
      <c r="GH91" s="272"/>
    </row>
    <row r="92" spans="1:192" ht="21" customHeight="1">
      <c r="A92" s="526"/>
      <c r="B92" s="30"/>
      <c r="C92" s="385">
        <f t="shared" si="587"/>
        <v>0</v>
      </c>
      <c r="D92" s="386">
        <f t="shared" si="587"/>
        <v>0</v>
      </c>
      <c r="E92" s="387">
        <f t="shared" si="587"/>
        <v>0</v>
      </c>
      <c r="F92" s="385">
        <f t="shared" si="588"/>
        <v>0</v>
      </c>
      <c r="G92" s="386">
        <f t="shared" si="588"/>
        <v>0</v>
      </c>
      <c r="H92" s="387">
        <f t="shared" si="588"/>
        <v>0</v>
      </c>
      <c r="I92" s="385">
        <f t="shared" si="589"/>
        <v>0</v>
      </c>
      <c r="J92" s="386">
        <f t="shared" si="589"/>
        <v>0</v>
      </c>
      <c r="K92" s="387">
        <f t="shared" si="589"/>
        <v>0</v>
      </c>
      <c r="L92" s="36" t="s">
        <v>133</v>
      </c>
      <c r="M92" s="36"/>
      <c r="N92" s="385">
        <f t="shared" si="590"/>
        <v>0</v>
      </c>
      <c r="O92" s="386">
        <f t="shared" si="590"/>
        <v>0</v>
      </c>
      <c r="P92" s="387">
        <f t="shared" si="590"/>
        <v>0</v>
      </c>
      <c r="Q92" s="385">
        <f t="shared" si="591"/>
        <v>0</v>
      </c>
      <c r="R92" s="386">
        <f t="shared" si="591"/>
        <v>0</v>
      </c>
      <c r="S92" s="387">
        <f t="shared" si="591"/>
        <v>0</v>
      </c>
      <c r="T92" s="385">
        <f t="shared" si="592"/>
        <v>0</v>
      </c>
      <c r="U92" s="386">
        <f t="shared" si="592"/>
        <v>0</v>
      </c>
      <c r="V92" s="387">
        <f t="shared" si="592"/>
        <v>0</v>
      </c>
      <c r="Y92" s="272"/>
      <c r="AB92" s="272"/>
      <c r="AE92" s="272"/>
      <c r="AH92" s="272"/>
      <c r="AK92" s="272"/>
      <c r="AN92" s="272"/>
      <c r="AQ92" s="272"/>
      <c r="AT92" s="272"/>
      <c r="AW92" s="272"/>
      <c r="AZ92" s="272"/>
      <c r="BA92" s="272"/>
      <c r="BB92" s="272"/>
      <c r="BC92" s="272"/>
      <c r="BD92" s="272"/>
      <c r="BE92" s="272"/>
      <c r="BF92" s="272"/>
      <c r="BG92" s="272"/>
      <c r="BH92" s="272"/>
      <c r="BI92" s="272"/>
      <c r="BJ92" s="272"/>
      <c r="BK92" s="272"/>
      <c r="BL92" s="272"/>
      <c r="BM92" s="272"/>
      <c r="BN92" s="272"/>
      <c r="BO92" s="272"/>
      <c r="BP92" s="272"/>
      <c r="BQ92" s="272"/>
      <c r="BR92" s="272"/>
      <c r="BS92" s="272"/>
      <c r="BT92" s="272"/>
      <c r="BU92" s="272"/>
      <c r="BX92" s="272"/>
      <c r="BY92" s="272"/>
      <c r="BZ92" s="272"/>
      <c r="CA92" s="272"/>
      <c r="CB92" s="272"/>
      <c r="CC92" s="272"/>
      <c r="CD92" s="272"/>
      <c r="CE92" s="272"/>
      <c r="CF92" s="272"/>
      <c r="CG92" s="272"/>
      <c r="CJ92" s="272"/>
      <c r="CM92" s="272"/>
      <c r="CP92" s="272"/>
      <c r="CQ92" s="272"/>
      <c r="CR92" s="272"/>
      <c r="CS92" s="272"/>
      <c r="CV92" s="272"/>
      <c r="CY92" s="272"/>
      <c r="DB92" s="272"/>
      <c r="DE92" s="272"/>
      <c r="DH92" s="272"/>
      <c r="DK92" s="272"/>
      <c r="DL92" s="272"/>
      <c r="DM92" s="272"/>
      <c r="DN92" s="272"/>
      <c r="DO92" s="272"/>
      <c r="DP92" s="272"/>
      <c r="DQ92" s="272"/>
      <c r="DT92" s="272"/>
      <c r="DW92" s="272"/>
      <c r="DZ92" s="272"/>
      <c r="EC92" s="272"/>
      <c r="ED92" s="272"/>
      <c r="EE92" s="272"/>
      <c r="EF92" s="272"/>
      <c r="EI92" s="272"/>
      <c r="EJ92" s="272"/>
      <c r="EK92" s="272"/>
      <c r="EL92" s="272"/>
      <c r="EO92" s="272"/>
      <c r="ER92" s="272"/>
      <c r="EU92" s="272"/>
      <c r="EV92" s="272"/>
      <c r="EW92" s="272"/>
      <c r="EX92" s="272"/>
      <c r="EY92" s="272"/>
      <c r="EZ92" s="272"/>
      <c r="FA92" s="272"/>
      <c r="FB92" s="272"/>
      <c r="FC92" s="272"/>
      <c r="FD92" s="272"/>
      <c r="FE92" s="272"/>
      <c r="FF92" s="272"/>
      <c r="FG92" s="272"/>
      <c r="FH92" s="272"/>
      <c r="FI92" s="272"/>
      <c r="FJ92" s="272"/>
      <c r="FK92" s="272"/>
      <c r="FL92" s="272"/>
      <c r="FM92" s="272"/>
      <c r="FN92" s="272"/>
      <c r="FO92" s="272"/>
      <c r="FP92" s="272"/>
      <c r="FQ92" s="272"/>
      <c r="FR92" s="272"/>
      <c r="FS92" s="272"/>
      <c r="FT92" s="272"/>
      <c r="FU92" s="272"/>
      <c r="FV92" s="272"/>
      <c r="FW92" s="272"/>
      <c r="FX92" s="272"/>
      <c r="FY92" s="272"/>
      <c r="FZ92" s="272"/>
      <c r="GA92" s="272"/>
      <c r="GB92" s="272"/>
      <c r="GE92" s="272"/>
      <c r="GH92" s="272"/>
    </row>
    <row r="93" spans="1:192" ht="18" customHeight="1">
      <c r="A93" s="526"/>
      <c r="B93" s="30"/>
      <c r="C93" s="388">
        <f t="shared" si="587"/>
        <v>0</v>
      </c>
      <c r="D93" s="389">
        <f t="shared" si="587"/>
        <v>0</v>
      </c>
      <c r="E93" s="390">
        <f t="shared" si="587"/>
        <v>0</v>
      </c>
      <c r="F93" s="388">
        <f t="shared" si="588"/>
        <v>0</v>
      </c>
      <c r="G93" s="389">
        <f t="shared" si="588"/>
        <v>0</v>
      </c>
      <c r="H93" s="390">
        <f t="shared" si="588"/>
        <v>0</v>
      </c>
      <c r="I93" s="388">
        <f t="shared" si="589"/>
        <v>0</v>
      </c>
      <c r="J93" s="389">
        <f t="shared" si="589"/>
        <v>0</v>
      </c>
      <c r="K93" s="390">
        <f t="shared" si="589"/>
        <v>0</v>
      </c>
      <c r="L93" s="45" t="s">
        <v>134</v>
      </c>
      <c r="M93" s="46"/>
      <c r="N93" s="388">
        <f t="shared" si="590"/>
        <v>0</v>
      </c>
      <c r="O93" s="389">
        <f t="shared" si="590"/>
        <v>0</v>
      </c>
      <c r="P93" s="390">
        <f t="shared" si="590"/>
        <v>0</v>
      </c>
      <c r="Q93" s="388">
        <f t="shared" si="591"/>
        <v>0</v>
      </c>
      <c r="R93" s="389">
        <f t="shared" si="591"/>
        <v>0</v>
      </c>
      <c r="S93" s="390">
        <f t="shared" si="591"/>
        <v>0</v>
      </c>
      <c r="T93" s="388">
        <f t="shared" si="592"/>
        <v>0</v>
      </c>
      <c r="U93" s="389">
        <f t="shared" si="592"/>
        <v>0</v>
      </c>
      <c r="V93" s="390">
        <f t="shared" si="592"/>
        <v>0</v>
      </c>
      <c r="Y93" s="272"/>
      <c r="AB93" s="272"/>
      <c r="AE93" s="272"/>
      <c r="AH93" s="272"/>
      <c r="AK93" s="272"/>
      <c r="AN93" s="272"/>
      <c r="AQ93" s="272"/>
      <c r="AT93" s="272"/>
      <c r="AW93" s="272"/>
      <c r="AZ93" s="272"/>
      <c r="BA93" s="272"/>
      <c r="BB93" s="272"/>
      <c r="BC93" s="272"/>
      <c r="BD93" s="272"/>
      <c r="BE93" s="272"/>
      <c r="BF93" s="272"/>
      <c r="BG93" s="272"/>
      <c r="BH93" s="272"/>
      <c r="BI93" s="272"/>
      <c r="BJ93" s="272"/>
      <c r="BK93" s="272"/>
      <c r="BL93" s="272"/>
      <c r="BM93" s="272"/>
      <c r="BN93" s="272"/>
      <c r="BO93" s="272"/>
      <c r="BP93" s="272"/>
      <c r="BQ93" s="272"/>
      <c r="BR93" s="272"/>
      <c r="BS93" s="272"/>
      <c r="BT93" s="272"/>
      <c r="BU93" s="272"/>
      <c r="BX93" s="272"/>
      <c r="BY93" s="272"/>
      <c r="BZ93" s="272"/>
      <c r="CA93" s="272"/>
      <c r="CB93" s="272"/>
      <c r="CC93" s="272"/>
      <c r="CD93" s="272"/>
      <c r="CE93" s="272"/>
      <c r="CF93" s="272"/>
      <c r="CG93" s="272"/>
      <c r="CJ93" s="272"/>
      <c r="CM93" s="272"/>
      <c r="CP93" s="272"/>
      <c r="CQ93" s="272"/>
      <c r="CR93" s="272"/>
      <c r="CS93" s="272"/>
      <c r="CV93" s="272"/>
      <c r="CY93" s="272"/>
      <c r="DB93" s="272"/>
      <c r="DE93" s="272"/>
      <c r="DH93" s="272"/>
      <c r="DK93" s="272"/>
      <c r="DL93" s="272"/>
      <c r="DM93" s="272"/>
      <c r="DN93" s="272"/>
      <c r="DO93" s="272"/>
      <c r="DP93" s="272"/>
      <c r="DQ93" s="272"/>
      <c r="DT93" s="272"/>
      <c r="DW93" s="272"/>
      <c r="DZ93" s="272"/>
      <c r="EC93" s="272"/>
      <c r="ED93" s="272"/>
      <c r="EE93" s="272"/>
      <c r="EF93" s="272"/>
      <c r="EI93" s="272"/>
      <c r="EJ93" s="272"/>
      <c r="EK93" s="272"/>
      <c r="EL93" s="272"/>
      <c r="EO93" s="272"/>
      <c r="ER93" s="272"/>
      <c r="EU93" s="272"/>
      <c r="EV93" s="272"/>
      <c r="EW93" s="272"/>
      <c r="EX93" s="272"/>
      <c r="EY93" s="272"/>
      <c r="EZ93" s="272"/>
      <c r="FA93" s="272"/>
      <c r="FB93" s="272"/>
      <c r="FC93" s="272"/>
      <c r="FD93" s="272"/>
      <c r="FE93" s="272"/>
      <c r="FF93" s="272"/>
      <c r="FG93" s="272"/>
      <c r="FH93" s="272"/>
      <c r="FI93" s="272"/>
      <c r="FJ93" s="272"/>
      <c r="FK93" s="272"/>
      <c r="FL93" s="272"/>
      <c r="FM93" s="272"/>
      <c r="FN93" s="272"/>
      <c r="FO93" s="272"/>
      <c r="FP93" s="272"/>
      <c r="FQ93" s="272"/>
      <c r="FR93" s="272"/>
      <c r="FS93" s="272"/>
      <c r="FT93" s="272"/>
      <c r="FU93" s="272"/>
      <c r="FV93" s="272"/>
      <c r="FW93" s="272"/>
      <c r="FX93" s="272"/>
      <c r="FY93" s="272"/>
      <c r="FZ93" s="272"/>
      <c r="GA93" s="272"/>
      <c r="GB93" s="272"/>
      <c r="GE93" s="272"/>
      <c r="GH93" s="272"/>
    </row>
    <row r="94" spans="1:192" ht="21.75" customHeight="1">
      <c r="A94" s="526"/>
      <c r="B94" s="30"/>
      <c r="C94" s="391">
        <f t="shared" si="587"/>
        <v>0</v>
      </c>
      <c r="D94" s="392">
        <f t="shared" si="587"/>
        <v>0</v>
      </c>
      <c r="E94" s="393">
        <f t="shared" si="587"/>
        <v>0</v>
      </c>
      <c r="F94" s="391">
        <f t="shared" si="588"/>
        <v>0</v>
      </c>
      <c r="G94" s="392">
        <f t="shared" si="588"/>
        <v>0</v>
      </c>
      <c r="H94" s="393">
        <f t="shared" si="588"/>
        <v>0</v>
      </c>
      <c r="I94" s="391">
        <f t="shared" si="589"/>
        <v>0</v>
      </c>
      <c r="J94" s="392">
        <f t="shared" si="589"/>
        <v>0</v>
      </c>
      <c r="K94" s="393">
        <f t="shared" si="589"/>
        <v>0</v>
      </c>
      <c r="L94" s="37" t="s">
        <v>135</v>
      </c>
      <c r="M94" s="37"/>
      <c r="N94" s="391">
        <f t="shared" si="590"/>
        <v>0</v>
      </c>
      <c r="O94" s="392">
        <f t="shared" si="590"/>
        <v>0</v>
      </c>
      <c r="P94" s="393">
        <f t="shared" si="590"/>
        <v>0</v>
      </c>
      <c r="Q94" s="391">
        <f t="shared" si="591"/>
        <v>0</v>
      </c>
      <c r="R94" s="392">
        <f t="shared" si="591"/>
        <v>0</v>
      </c>
      <c r="S94" s="393">
        <f t="shared" si="591"/>
        <v>0</v>
      </c>
      <c r="T94" s="391">
        <f t="shared" si="592"/>
        <v>0</v>
      </c>
      <c r="U94" s="392">
        <f t="shared" si="592"/>
        <v>0</v>
      </c>
      <c r="V94" s="393">
        <f t="shared" si="592"/>
        <v>0</v>
      </c>
      <c r="Y94" s="272"/>
      <c r="AB94" s="272"/>
      <c r="AE94" s="272"/>
      <c r="AH94" s="272"/>
      <c r="AK94" s="272"/>
      <c r="AN94" s="272"/>
      <c r="AQ94" s="272"/>
      <c r="AT94" s="272"/>
      <c r="AW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X94" s="272"/>
      <c r="BY94" s="272"/>
      <c r="BZ94" s="272"/>
      <c r="CA94" s="272"/>
      <c r="CB94" s="272"/>
      <c r="CC94" s="272"/>
      <c r="CD94" s="272"/>
      <c r="CE94" s="272"/>
      <c r="CF94" s="272"/>
      <c r="CG94" s="272"/>
      <c r="CJ94" s="272"/>
      <c r="CM94" s="272"/>
      <c r="CP94" s="272"/>
      <c r="CQ94" s="272"/>
      <c r="CR94" s="272"/>
      <c r="CS94" s="272"/>
      <c r="CV94" s="272"/>
      <c r="CY94" s="272"/>
      <c r="DB94" s="272"/>
      <c r="DE94" s="272"/>
      <c r="DH94" s="272"/>
      <c r="DK94" s="272"/>
      <c r="DL94" s="272"/>
      <c r="DM94" s="272"/>
      <c r="DN94" s="272"/>
      <c r="DO94" s="272"/>
      <c r="DP94" s="272"/>
      <c r="DQ94" s="272"/>
      <c r="DT94" s="272"/>
      <c r="DW94" s="272"/>
      <c r="DZ94" s="272"/>
      <c r="EC94" s="272"/>
      <c r="ED94" s="272"/>
      <c r="EE94" s="272"/>
      <c r="EF94" s="272"/>
      <c r="EI94" s="272"/>
      <c r="EJ94" s="272"/>
      <c r="EK94" s="272"/>
      <c r="EL94" s="272"/>
      <c r="EO94" s="272"/>
      <c r="ER94" s="272"/>
      <c r="EU94" s="272"/>
      <c r="EV94" s="272"/>
      <c r="EW94" s="272"/>
      <c r="EX94" s="272"/>
      <c r="EY94" s="272"/>
      <c r="EZ94" s="272"/>
      <c r="FA94" s="272"/>
      <c r="FB94" s="272"/>
      <c r="FC94" s="272"/>
      <c r="FD94" s="272"/>
      <c r="FE94" s="272"/>
      <c r="FF94" s="272"/>
      <c r="FG94" s="272"/>
      <c r="FH94" s="272"/>
      <c r="FI94" s="272"/>
      <c r="FJ94" s="272"/>
      <c r="FK94" s="272"/>
      <c r="FL94" s="272"/>
      <c r="FM94" s="272"/>
      <c r="FN94" s="272"/>
      <c r="FO94" s="272"/>
      <c r="FP94" s="272"/>
      <c r="FQ94" s="272"/>
      <c r="FR94" s="272"/>
      <c r="FS94" s="272"/>
      <c r="FT94" s="272"/>
      <c r="FU94" s="272"/>
      <c r="FV94" s="272"/>
      <c r="FW94" s="272"/>
      <c r="FX94" s="272"/>
      <c r="FY94" s="272"/>
      <c r="FZ94" s="272"/>
      <c r="GA94" s="272"/>
      <c r="GB94" s="272"/>
      <c r="GE94" s="272"/>
      <c r="GH94" s="272"/>
    </row>
    <row r="95" spans="1:192" ht="20.25" customHeight="1">
      <c r="A95" s="526"/>
      <c r="B95" s="30"/>
      <c r="C95" s="599">
        <f t="shared" si="587"/>
        <v>1</v>
      </c>
      <c r="D95" s="600">
        <f t="shared" si="587"/>
        <v>1</v>
      </c>
      <c r="E95" s="601">
        <f t="shared" si="587"/>
        <v>1</v>
      </c>
      <c r="F95" s="599">
        <f t="shared" si="588"/>
        <v>4</v>
      </c>
      <c r="G95" s="600">
        <f t="shared" si="588"/>
        <v>2</v>
      </c>
      <c r="H95" s="601">
        <f t="shared" si="588"/>
        <v>1</v>
      </c>
      <c r="I95" s="599">
        <f t="shared" si="589"/>
        <v>6</v>
      </c>
      <c r="J95" s="600">
        <f t="shared" si="589"/>
        <v>1</v>
      </c>
      <c r="K95" s="601">
        <f t="shared" si="589"/>
        <v>1</v>
      </c>
      <c r="L95" s="36" t="s">
        <v>136</v>
      </c>
      <c r="M95" s="36"/>
      <c r="N95" s="599">
        <f t="shared" si="590"/>
        <v>1</v>
      </c>
      <c r="O95" s="600">
        <f t="shared" si="590"/>
        <v>1</v>
      </c>
      <c r="P95" s="601">
        <f t="shared" si="590"/>
        <v>1</v>
      </c>
      <c r="Q95" s="599">
        <f t="shared" si="591"/>
        <v>4</v>
      </c>
      <c r="R95" s="600">
        <f t="shared" si="591"/>
        <v>2</v>
      </c>
      <c r="S95" s="601">
        <f t="shared" si="591"/>
        <v>1</v>
      </c>
      <c r="T95" s="599">
        <f t="shared" si="592"/>
        <v>4</v>
      </c>
      <c r="U95" s="600">
        <f t="shared" si="592"/>
        <v>2</v>
      </c>
      <c r="V95" s="601">
        <f t="shared" si="592"/>
        <v>1</v>
      </c>
      <c r="Y95" s="272"/>
      <c r="AB95" s="272"/>
      <c r="AE95" s="272"/>
      <c r="AH95" s="272"/>
      <c r="AK95" s="272"/>
      <c r="AN95" s="272"/>
      <c r="AQ95" s="272"/>
      <c r="AT95" s="272"/>
      <c r="AW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X95" s="272"/>
      <c r="BY95" s="272"/>
      <c r="BZ95" s="272"/>
      <c r="CA95" s="272"/>
      <c r="CB95" s="272"/>
      <c r="CC95" s="272"/>
      <c r="CD95" s="272"/>
      <c r="CE95" s="272"/>
      <c r="CF95" s="272"/>
      <c r="CG95" s="272"/>
      <c r="CJ95" s="272"/>
      <c r="CM95" s="272"/>
      <c r="CP95" s="272"/>
      <c r="CQ95" s="272"/>
      <c r="CR95" s="272"/>
      <c r="CS95" s="272"/>
      <c r="CV95" s="272"/>
      <c r="CY95" s="272"/>
      <c r="DB95" s="272"/>
      <c r="DE95" s="272"/>
      <c r="DH95" s="272"/>
      <c r="DK95" s="272"/>
      <c r="DL95" s="272"/>
      <c r="DM95" s="272"/>
      <c r="DN95" s="272"/>
      <c r="DO95" s="272"/>
      <c r="DP95" s="272"/>
      <c r="DQ95" s="272"/>
      <c r="DT95" s="272"/>
      <c r="DW95" s="272"/>
      <c r="DZ95" s="272"/>
      <c r="EC95" s="272"/>
      <c r="ED95" s="272"/>
      <c r="EE95" s="272"/>
      <c r="EF95" s="272"/>
      <c r="EI95" s="272"/>
      <c r="EJ95" s="272"/>
      <c r="EK95" s="272"/>
      <c r="EL95" s="272"/>
      <c r="EO95" s="272"/>
      <c r="ER95" s="272"/>
      <c r="EU95" s="272"/>
      <c r="EV95" s="272"/>
      <c r="EW95" s="272"/>
      <c r="EX95" s="272"/>
      <c r="EY95" s="272"/>
      <c r="EZ95" s="272"/>
      <c r="FA95" s="272"/>
      <c r="FB95" s="272"/>
      <c r="FC95" s="272"/>
      <c r="FD95" s="272"/>
      <c r="FE95" s="272"/>
      <c r="FF95" s="272"/>
      <c r="FG95" s="272"/>
      <c r="FH95" s="272"/>
      <c r="FI95" s="272"/>
      <c r="FJ95" s="272"/>
      <c r="FK95" s="272"/>
      <c r="FL95" s="272"/>
      <c r="FM95" s="272"/>
      <c r="FN95" s="272"/>
      <c r="FO95" s="272"/>
      <c r="FP95" s="272"/>
      <c r="FQ95" s="272"/>
      <c r="FR95" s="272"/>
      <c r="FS95" s="272"/>
      <c r="FT95" s="272"/>
      <c r="FU95" s="272"/>
      <c r="FV95" s="272"/>
      <c r="FW95" s="272"/>
      <c r="FX95" s="272"/>
      <c r="FY95" s="272"/>
      <c r="FZ95" s="272"/>
      <c r="GA95" s="272"/>
      <c r="GB95" s="272"/>
      <c r="GE95" s="272"/>
      <c r="GH95" s="272"/>
    </row>
    <row r="96" spans="1:192" ht="20.25" customHeight="1">
      <c r="A96" s="526"/>
      <c r="B96" s="30"/>
      <c r="C96" s="394">
        <f t="shared" si="587"/>
        <v>0</v>
      </c>
      <c r="D96" s="395">
        <f t="shared" si="587"/>
        <v>0</v>
      </c>
      <c r="E96" s="396">
        <f t="shared" si="587"/>
        <v>0</v>
      </c>
      <c r="F96" s="394">
        <f t="shared" si="588"/>
        <v>0</v>
      </c>
      <c r="G96" s="395">
        <f t="shared" si="588"/>
        <v>0</v>
      </c>
      <c r="H96" s="396">
        <f t="shared" si="588"/>
        <v>0</v>
      </c>
      <c r="I96" s="394">
        <f t="shared" si="589"/>
        <v>0</v>
      </c>
      <c r="J96" s="395">
        <f t="shared" si="589"/>
        <v>0</v>
      </c>
      <c r="K96" s="396">
        <f t="shared" si="589"/>
        <v>0</v>
      </c>
      <c r="L96" s="45" t="s">
        <v>137</v>
      </c>
      <c r="M96" s="46"/>
      <c r="N96" s="394">
        <f t="shared" si="590"/>
        <v>0</v>
      </c>
      <c r="O96" s="395">
        <f t="shared" si="590"/>
        <v>0</v>
      </c>
      <c r="P96" s="396">
        <f t="shared" si="590"/>
        <v>0</v>
      </c>
      <c r="Q96" s="394">
        <f t="shared" si="591"/>
        <v>0</v>
      </c>
      <c r="R96" s="395">
        <f t="shared" si="591"/>
        <v>0</v>
      </c>
      <c r="S96" s="396">
        <f t="shared" si="591"/>
        <v>0</v>
      </c>
      <c r="T96" s="394">
        <f t="shared" si="592"/>
        <v>0</v>
      </c>
      <c r="U96" s="395">
        <f t="shared" si="592"/>
        <v>0</v>
      </c>
      <c r="V96" s="396">
        <f t="shared" si="592"/>
        <v>0</v>
      </c>
      <c r="Y96" s="272"/>
      <c r="AB96" s="272"/>
      <c r="AE96" s="272"/>
      <c r="AH96" s="272"/>
      <c r="AK96" s="272"/>
      <c r="AN96" s="272"/>
      <c r="AQ96" s="272"/>
      <c r="AT96" s="272"/>
      <c r="AW96" s="272"/>
      <c r="AZ96" s="272"/>
      <c r="BA96" s="272"/>
      <c r="BB96" s="272"/>
      <c r="BC96" s="272"/>
      <c r="BD96" s="272"/>
      <c r="BE96" s="272"/>
      <c r="BF96" s="272"/>
      <c r="BG96" s="272"/>
      <c r="BH96" s="272"/>
      <c r="BI96" s="272"/>
      <c r="BJ96" s="272"/>
      <c r="BK96" s="272"/>
      <c r="BL96" s="272"/>
      <c r="BM96" s="272"/>
      <c r="BN96" s="272"/>
      <c r="BO96" s="272"/>
      <c r="BP96" s="272"/>
      <c r="BQ96" s="272"/>
      <c r="BR96" s="272"/>
      <c r="BS96" s="272"/>
      <c r="BT96" s="272"/>
      <c r="BU96" s="272"/>
      <c r="BX96" s="272"/>
      <c r="BY96" s="272"/>
      <c r="BZ96" s="272"/>
      <c r="CA96" s="272"/>
      <c r="CB96" s="272"/>
      <c r="CC96" s="272"/>
      <c r="CD96" s="272"/>
      <c r="CE96" s="272"/>
      <c r="CF96" s="272"/>
      <c r="CG96" s="272"/>
      <c r="CJ96" s="272"/>
      <c r="CM96" s="272"/>
      <c r="CP96" s="272"/>
      <c r="CQ96" s="272"/>
      <c r="CR96" s="272"/>
      <c r="CS96" s="272"/>
      <c r="CV96" s="272"/>
      <c r="CY96" s="272"/>
      <c r="DB96" s="272"/>
      <c r="DE96" s="272"/>
      <c r="DH96" s="272"/>
      <c r="DK96" s="272"/>
      <c r="DL96" s="272"/>
      <c r="DM96" s="272"/>
      <c r="DN96" s="272"/>
      <c r="DO96" s="272"/>
      <c r="DP96" s="272"/>
      <c r="DQ96" s="272"/>
      <c r="DT96" s="272"/>
      <c r="DW96" s="272"/>
      <c r="DZ96" s="272"/>
      <c r="EC96" s="272"/>
      <c r="ED96" s="272"/>
      <c r="EE96" s="272"/>
      <c r="EF96" s="272"/>
      <c r="EI96" s="272"/>
      <c r="EJ96" s="272"/>
      <c r="EK96" s="272"/>
      <c r="EL96" s="272"/>
      <c r="EO96" s="272"/>
      <c r="ER96" s="272"/>
      <c r="EU96" s="272"/>
      <c r="EV96" s="272"/>
      <c r="EW96" s="272"/>
      <c r="EX96" s="272"/>
      <c r="EY96" s="272"/>
      <c r="EZ96" s="272"/>
      <c r="FA96" s="272"/>
      <c r="FB96" s="272"/>
      <c r="FC96" s="272"/>
      <c r="FD96" s="272"/>
      <c r="FE96" s="272"/>
      <c r="FF96" s="272"/>
      <c r="FG96" s="272"/>
      <c r="FH96" s="272"/>
      <c r="FI96" s="272"/>
      <c r="FJ96" s="272"/>
      <c r="FK96" s="272"/>
      <c r="FL96" s="272"/>
      <c r="FM96" s="272"/>
      <c r="FN96" s="272"/>
      <c r="FO96" s="272"/>
      <c r="FP96" s="272"/>
      <c r="FQ96" s="272"/>
      <c r="FR96" s="272"/>
      <c r="FS96" s="272"/>
      <c r="FT96" s="272"/>
      <c r="FU96" s="272"/>
      <c r="FV96" s="272"/>
      <c r="FW96" s="272"/>
      <c r="FX96" s="272"/>
      <c r="FY96" s="272"/>
      <c r="FZ96" s="272"/>
      <c r="GA96" s="272"/>
      <c r="GB96" s="272"/>
      <c r="GE96" s="272"/>
      <c r="GH96" s="272"/>
    </row>
    <row r="97" spans="1:192" ht="19.5" customHeight="1">
      <c r="A97" s="526"/>
      <c r="B97" s="30"/>
      <c r="C97" s="397">
        <f t="shared" si="587"/>
        <v>0</v>
      </c>
      <c r="D97" s="392">
        <f t="shared" si="587"/>
        <v>0</v>
      </c>
      <c r="E97" s="393">
        <f t="shared" si="587"/>
        <v>0</v>
      </c>
      <c r="F97" s="397">
        <f t="shared" si="588"/>
        <v>0</v>
      </c>
      <c r="G97" s="392">
        <f t="shared" si="588"/>
        <v>0</v>
      </c>
      <c r="H97" s="393">
        <f t="shared" si="588"/>
        <v>0</v>
      </c>
      <c r="I97" s="397">
        <f t="shared" si="589"/>
        <v>0</v>
      </c>
      <c r="J97" s="392">
        <f t="shared" si="589"/>
        <v>0</v>
      </c>
      <c r="K97" s="393">
        <f t="shared" si="589"/>
        <v>0</v>
      </c>
      <c r="L97" s="38" t="s">
        <v>138</v>
      </c>
      <c r="M97" s="38"/>
      <c r="N97" s="397">
        <f t="shared" si="590"/>
        <v>0</v>
      </c>
      <c r="O97" s="392">
        <f t="shared" si="590"/>
        <v>0</v>
      </c>
      <c r="P97" s="393">
        <f t="shared" si="590"/>
        <v>0</v>
      </c>
      <c r="Q97" s="397">
        <f t="shared" si="591"/>
        <v>0</v>
      </c>
      <c r="R97" s="392">
        <f t="shared" si="591"/>
        <v>0</v>
      </c>
      <c r="S97" s="393">
        <f t="shared" si="591"/>
        <v>0</v>
      </c>
      <c r="T97" s="397">
        <f t="shared" si="592"/>
        <v>0</v>
      </c>
      <c r="U97" s="392">
        <f t="shared" si="592"/>
        <v>0</v>
      </c>
      <c r="V97" s="393">
        <f t="shared" si="592"/>
        <v>0</v>
      </c>
      <c r="Y97" s="272"/>
      <c r="AB97" s="272"/>
      <c r="AE97" s="272"/>
      <c r="AH97" s="272"/>
      <c r="AK97" s="272"/>
      <c r="AN97" s="272"/>
      <c r="AQ97" s="272"/>
      <c r="AT97" s="272"/>
      <c r="AW97" s="272"/>
      <c r="AZ97" s="272"/>
      <c r="BA97" s="272"/>
      <c r="BB97" s="272"/>
      <c r="BC97" s="272"/>
      <c r="BD97" s="272"/>
      <c r="BE97" s="272"/>
      <c r="BF97" s="272"/>
      <c r="BG97" s="272"/>
      <c r="BH97" s="272"/>
      <c r="BI97" s="272"/>
      <c r="BJ97" s="272"/>
      <c r="BK97" s="272"/>
      <c r="BL97" s="272"/>
      <c r="BM97" s="272"/>
      <c r="BN97" s="272"/>
      <c r="BO97" s="272"/>
      <c r="BP97" s="272"/>
      <c r="BQ97" s="272"/>
      <c r="BR97" s="272"/>
      <c r="BS97" s="272"/>
      <c r="BT97" s="272"/>
      <c r="BU97" s="272"/>
      <c r="BX97" s="272"/>
      <c r="BY97" s="272"/>
      <c r="BZ97" s="272"/>
      <c r="CA97" s="272"/>
      <c r="CB97" s="272"/>
      <c r="CC97" s="272"/>
      <c r="CD97" s="272"/>
      <c r="CE97" s="272"/>
      <c r="CF97" s="272"/>
      <c r="CG97" s="272"/>
      <c r="CJ97" s="272"/>
      <c r="CM97" s="272"/>
      <c r="CP97" s="272"/>
      <c r="CQ97" s="272"/>
      <c r="CR97" s="272"/>
      <c r="CS97" s="272"/>
      <c r="CV97" s="272"/>
      <c r="CY97" s="272"/>
      <c r="DB97" s="272"/>
      <c r="DE97" s="272"/>
      <c r="DH97" s="272"/>
      <c r="DK97" s="272"/>
      <c r="DL97" s="272"/>
      <c r="DM97" s="272"/>
      <c r="DN97" s="272"/>
      <c r="DO97" s="272"/>
      <c r="DP97" s="272"/>
      <c r="DQ97" s="272"/>
      <c r="DT97" s="272"/>
      <c r="DW97" s="272"/>
      <c r="DZ97" s="272"/>
      <c r="EC97" s="272"/>
      <c r="ED97" s="272"/>
      <c r="EE97" s="272"/>
      <c r="EF97" s="272"/>
      <c r="EI97" s="272"/>
      <c r="EJ97" s="272"/>
      <c r="EK97" s="272"/>
      <c r="EL97" s="272"/>
      <c r="EO97" s="272"/>
      <c r="ER97" s="272"/>
      <c r="EU97" s="272"/>
      <c r="EV97" s="272"/>
      <c r="EW97" s="272"/>
      <c r="EX97" s="272"/>
      <c r="EY97" s="272"/>
      <c r="EZ97" s="272"/>
      <c r="FA97" s="272"/>
      <c r="FB97" s="272"/>
      <c r="FC97" s="272"/>
      <c r="FD97" s="272"/>
      <c r="FE97" s="272"/>
      <c r="FF97" s="272"/>
      <c r="FG97" s="272"/>
      <c r="FH97" s="272"/>
      <c r="FI97" s="272"/>
      <c r="FJ97" s="272"/>
      <c r="FK97" s="272"/>
      <c r="FL97" s="272"/>
      <c r="FM97" s="272"/>
      <c r="FN97" s="272"/>
      <c r="FO97" s="272"/>
      <c r="FP97" s="272"/>
      <c r="FQ97" s="272"/>
      <c r="FR97" s="272"/>
      <c r="FS97" s="272"/>
      <c r="FT97" s="272"/>
      <c r="FU97" s="272"/>
      <c r="FV97" s="272"/>
      <c r="FW97" s="272"/>
      <c r="FX97" s="272"/>
      <c r="FY97" s="272"/>
      <c r="FZ97" s="272"/>
      <c r="GA97" s="272"/>
      <c r="GB97" s="272"/>
      <c r="GE97" s="272"/>
      <c r="GH97" s="272"/>
    </row>
    <row r="98" spans="1:192" ht="16.5" customHeight="1">
      <c r="A98" s="526"/>
      <c r="B98" s="30"/>
      <c r="C98" s="398">
        <f t="shared" si="587"/>
        <v>0</v>
      </c>
      <c r="D98" s="399">
        <f t="shared" si="587"/>
        <v>0</v>
      </c>
      <c r="E98" s="400">
        <f t="shared" si="587"/>
        <v>0</v>
      </c>
      <c r="F98" s="398">
        <f t="shared" si="588"/>
        <v>0</v>
      </c>
      <c r="G98" s="399">
        <f t="shared" si="588"/>
        <v>0</v>
      </c>
      <c r="H98" s="400">
        <f t="shared" si="588"/>
        <v>0</v>
      </c>
      <c r="I98" s="398">
        <f t="shared" si="589"/>
        <v>0</v>
      </c>
      <c r="J98" s="399">
        <f t="shared" si="589"/>
        <v>0</v>
      </c>
      <c r="K98" s="400">
        <f t="shared" si="589"/>
        <v>0</v>
      </c>
      <c r="L98" s="36" t="s">
        <v>139</v>
      </c>
      <c r="M98" s="36"/>
      <c r="N98" s="398">
        <f t="shared" si="590"/>
        <v>0</v>
      </c>
      <c r="O98" s="399">
        <f t="shared" si="590"/>
        <v>0</v>
      </c>
      <c r="P98" s="400">
        <f t="shared" si="590"/>
        <v>0</v>
      </c>
      <c r="Q98" s="398">
        <f t="shared" si="591"/>
        <v>0</v>
      </c>
      <c r="R98" s="399">
        <f t="shared" si="591"/>
        <v>0</v>
      </c>
      <c r="S98" s="400">
        <f t="shared" si="591"/>
        <v>0</v>
      </c>
      <c r="T98" s="398">
        <f t="shared" si="592"/>
        <v>0</v>
      </c>
      <c r="U98" s="399">
        <f t="shared" si="592"/>
        <v>0</v>
      </c>
      <c r="V98" s="400">
        <f t="shared" si="592"/>
        <v>0</v>
      </c>
      <c r="Y98" s="272"/>
      <c r="AB98" s="272"/>
      <c r="AE98" s="272"/>
      <c r="AH98" s="272"/>
      <c r="AK98" s="272"/>
      <c r="AN98" s="272"/>
      <c r="AQ98" s="272"/>
      <c r="AT98" s="272"/>
      <c r="AW98" s="272"/>
      <c r="AZ98" s="272"/>
      <c r="BA98" s="272"/>
      <c r="BB98" s="272"/>
      <c r="BC98" s="272"/>
      <c r="BD98" s="272"/>
      <c r="BE98" s="272"/>
      <c r="BF98" s="272"/>
      <c r="BG98" s="272"/>
      <c r="BH98" s="272"/>
      <c r="BI98" s="272"/>
      <c r="BJ98" s="272"/>
      <c r="BK98" s="272"/>
      <c r="BL98" s="272"/>
      <c r="BM98" s="272"/>
      <c r="BN98" s="272"/>
      <c r="BO98" s="272"/>
      <c r="BP98" s="272"/>
      <c r="BQ98" s="272"/>
      <c r="BR98" s="272"/>
      <c r="BS98" s="272"/>
      <c r="BT98" s="272"/>
      <c r="BU98" s="272"/>
      <c r="BX98" s="272"/>
      <c r="BY98" s="272"/>
      <c r="BZ98" s="272"/>
      <c r="CA98" s="272"/>
      <c r="CB98" s="272"/>
      <c r="CC98" s="272"/>
      <c r="CD98" s="272"/>
      <c r="CE98" s="272"/>
      <c r="CF98" s="272"/>
      <c r="CG98" s="272"/>
      <c r="CJ98" s="272"/>
      <c r="CM98" s="272"/>
      <c r="CP98" s="272"/>
      <c r="CQ98" s="272"/>
      <c r="CR98" s="272"/>
      <c r="CS98" s="272"/>
      <c r="CV98" s="272"/>
      <c r="CY98" s="272"/>
      <c r="DB98" s="272"/>
      <c r="DE98" s="272"/>
      <c r="DH98" s="272"/>
      <c r="DK98" s="272"/>
      <c r="DL98" s="272"/>
      <c r="DM98" s="272"/>
      <c r="DN98" s="272"/>
      <c r="DO98" s="272"/>
      <c r="DP98" s="272"/>
      <c r="DQ98" s="272"/>
      <c r="DT98" s="272"/>
      <c r="DW98" s="272"/>
      <c r="DZ98" s="272"/>
      <c r="EC98" s="272"/>
      <c r="ED98" s="272"/>
      <c r="EE98" s="272"/>
      <c r="EF98" s="272"/>
      <c r="EI98" s="272"/>
      <c r="EJ98" s="272"/>
      <c r="EK98" s="272"/>
      <c r="EL98" s="272"/>
      <c r="EO98" s="272"/>
      <c r="ER98" s="272"/>
      <c r="EU98" s="272"/>
      <c r="EV98" s="272"/>
      <c r="EW98" s="272"/>
      <c r="EX98" s="272"/>
      <c r="EY98" s="272"/>
      <c r="EZ98" s="272"/>
      <c r="FA98" s="272"/>
      <c r="FB98" s="272"/>
      <c r="FC98" s="272"/>
      <c r="FD98" s="272"/>
      <c r="FE98" s="272"/>
      <c r="FF98" s="272"/>
      <c r="FG98" s="272"/>
      <c r="FH98" s="272"/>
      <c r="FI98" s="272"/>
      <c r="FJ98" s="272"/>
      <c r="FK98" s="272"/>
      <c r="FL98" s="272"/>
      <c r="FM98" s="272"/>
      <c r="FN98" s="272"/>
      <c r="FO98" s="272"/>
      <c r="FP98" s="272"/>
      <c r="FQ98" s="272"/>
      <c r="FR98" s="272"/>
      <c r="FS98" s="272"/>
      <c r="FT98" s="272"/>
      <c r="FU98" s="272"/>
      <c r="FV98" s="272"/>
      <c r="FW98" s="272"/>
      <c r="FX98" s="272"/>
      <c r="FY98" s="272"/>
      <c r="FZ98" s="272"/>
      <c r="GA98" s="272"/>
      <c r="GB98" s="272"/>
      <c r="GE98" s="272"/>
      <c r="GH98" s="272"/>
    </row>
    <row r="99" spans="1:192" ht="18" customHeight="1">
      <c r="A99" s="526"/>
      <c r="B99" s="30"/>
      <c r="C99" s="401">
        <f t="shared" si="587"/>
        <v>0</v>
      </c>
      <c r="D99" s="402">
        <f t="shared" si="587"/>
        <v>0</v>
      </c>
      <c r="E99" s="403">
        <f t="shared" si="587"/>
        <v>0</v>
      </c>
      <c r="F99" s="401">
        <f t="shared" si="588"/>
        <v>0</v>
      </c>
      <c r="G99" s="402">
        <f t="shared" si="588"/>
        <v>0</v>
      </c>
      <c r="H99" s="403">
        <f t="shared" si="588"/>
        <v>0</v>
      </c>
      <c r="I99" s="401">
        <f t="shared" si="589"/>
        <v>0</v>
      </c>
      <c r="J99" s="402">
        <f t="shared" si="589"/>
        <v>0</v>
      </c>
      <c r="K99" s="403">
        <f t="shared" si="589"/>
        <v>0</v>
      </c>
      <c r="L99" s="36" t="s">
        <v>140</v>
      </c>
      <c r="M99" s="36"/>
      <c r="N99" s="401">
        <f t="shared" si="590"/>
        <v>0</v>
      </c>
      <c r="O99" s="402">
        <f t="shared" si="590"/>
        <v>0</v>
      </c>
      <c r="P99" s="403">
        <f t="shared" si="590"/>
        <v>0</v>
      </c>
      <c r="Q99" s="401">
        <f t="shared" si="591"/>
        <v>0</v>
      </c>
      <c r="R99" s="402">
        <f t="shared" si="591"/>
        <v>0</v>
      </c>
      <c r="S99" s="403">
        <f t="shared" si="591"/>
        <v>0</v>
      </c>
      <c r="T99" s="401">
        <f t="shared" si="592"/>
        <v>0</v>
      </c>
      <c r="U99" s="402">
        <f t="shared" si="592"/>
        <v>0</v>
      </c>
      <c r="V99" s="403">
        <f t="shared" si="592"/>
        <v>0</v>
      </c>
      <c r="Y99" s="272"/>
      <c r="AB99" s="272"/>
      <c r="AE99" s="272"/>
      <c r="AH99" s="272"/>
      <c r="AK99" s="272"/>
      <c r="AN99" s="272"/>
      <c r="AQ99" s="272"/>
      <c r="AT99" s="272"/>
      <c r="AW99" s="272"/>
      <c r="AZ99" s="272"/>
      <c r="BA99" s="272"/>
      <c r="BB99" s="272"/>
      <c r="BC99" s="272"/>
      <c r="BD99" s="272"/>
      <c r="BE99" s="272"/>
      <c r="BF99" s="272"/>
      <c r="BG99" s="272"/>
      <c r="BH99" s="272"/>
      <c r="BI99" s="272"/>
      <c r="BJ99" s="272"/>
      <c r="BK99" s="272"/>
      <c r="BL99" s="272"/>
      <c r="BM99" s="272"/>
      <c r="BN99" s="272"/>
      <c r="BO99" s="272"/>
      <c r="BP99" s="272"/>
      <c r="BQ99" s="272"/>
      <c r="BR99" s="272"/>
      <c r="BS99" s="272"/>
      <c r="BT99" s="272"/>
      <c r="BU99" s="272"/>
      <c r="BX99" s="272"/>
      <c r="BY99" s="272"/>
      <c r="BZ99" s="272"/>
      <c r="CA99" s="272"/>
      <c r="CB99" s="272"/>
      <c r="CC99" s="272"/>
      <c r="CD99" s="272"/>
      <c r="CE99" s="272"/>
      <c r="CF99" s="272"/>
      <c r="CG99" s="272"/>
      <c r="CJ99" s="272"/>
      <c r="CM99" s="272"/>
      <c r="CP99" s="272"/>
      <c r="CQ99" s="272"/>
      <c r="CR99" s="272"/>
      <c r="CS99" s="272"/>
      <c r="CV99" s="272"/>
      <c r="CY99" s="272"/>
      <c r="DB99" s="272"/>
      <c r="DE99" s="272"/>
      <c r="DH99" s="272"/>
      <c r="DK99" s="272"/>
      <c r="DL99" s="272"/>
      <c r="DM99" s="272"/>
      <c r="DN99" s="272"/>
      <c r="DO99" s="272"/>
      <c r="DP99" s="272"/>
      <c r="DQ99" s="272"/>
      <c r="DT99" s="272"/>
      <c r="DW99" s="272"/>
      <c r="DZ99" s="272"/>
      <c r="EC99" s="272"/>
      <c r="ED99" s="272"/>
      <c r="EE99" s="272"/>
      <c r="EF99" s="272"/>
      <c r="EI99" s="272"/>
      <c r="EJ99" s="272"/>
      <c r="EK99" s="272"/>
      <c r="EL99" s="272"/>
      <c r="EO99" s="272"/>
      <c r="ER99" s="272"/>
      <c r="EU99" s="272"/>
      <c r="EV99" s="272"/>
      <c r="EW99" s="272"/>
      <c r="EX99" s="272"/>
      <c r="EY99" s="272"/>
      <c r="EZ99" s="272"/>
      <c r="FA99" s="272"/>
      <c r="FB99" s="272"/>
      <c r="FC99" s="272"/>
      <c r="FD99" s="272"/>
      <c r="FE99" s="272"/>
      <c r="FF99" s="272"/>
      <c r="FG99" s="272"/>
      <c r="FH99" s="272"/>
      <c r="FI99" s="272"/>
      <c r="FJ99" s="272"/>
      <c r="FK99" s="272"/>
      <c r="FL99" s="272"/>
      <c r="FM99" s="272"/>
      <c r="FN99" s="272"/>
      <c r="FO99" s="272"/>
      <c r="FP99" s="272"/>
      <c r="FQ99" s="272"/>
      <c r="FR99" s="272"/>
      <c r="FS99" s="272"/>
      <c r="FT99" s="272"/>
      <c r="FU99" s="272"/>
      <c r="FV99" s="272"/>
      <c r="FW99" s="272"/>
      <c r="FX99" s="272"/>
      <c r="FY99" s="272"/>
      <c r="FZ99" s="272"/>
      <c r="GA99" s="272"/>
      <c r="GB99" s="272"/>
      <c r="GE99" s="272"/>
      <c r="GH99" s="272"/>
    </row>
    <row r="100" spans="1:192" ht="15" customHeight="1">
      <c r="A100" s="526"/>
      <c r="B100" s="30"/>
      <c r="C100" s="404" t="str">
        <f t="shared" si="587"/>
        <v>Kg</v>
      </c>
      <c r="D100" s="405" t="str">
        <f t="shared" si="587"/>
        <v>Kg</v>
      </c>
      <c r="E100" s="406" t="str">
        <f t="shared" si="587"/>
        <v>Kg</v>
      </c>
      <c r="F100" s="404" t="str">
        <f t="shared" si="588"/>
        <v>Kg</v>
      </c>
      <c r="G100" s="405" t="str">
        <f t="shared" si="588"/>
        <v>Kg</v>
      </c>
      <c r="H100" s="406" t="str">
        <f t="shared" si="588"/>
        <v>Kg</v>
      </c>
      <c r="I100" s="404" t="str">
        <f t="shared" si="589"/>
        <v>Kg</v>
      </c>
      <c r="J100" s="405" t="str">
        <f t="shared" si="589"/>
        <v>Kg</v>
      </c>
      <c r="K100" s="406" t="str">
        <f t="shared" si="589"/>
        <v>Kg</v>
      </c>
      <c r="L100" s="36" t="s">
        <v>141</v>
      </c>
      <c r="M100" s="36"/>
      <c r="N100" s="404" t="str">
        <f t="shared" si="590"/>
        <v>Kg</v>
      </c>
      <c r="O100" s="405" t="str">
        <f t="shared" si="590"/>
        <v>Kg</v>
      </c>
      <c r="P100" s="406" t="str">
        <f t="shared" si="590"/>
        <v>Kg</v>
      </c>
      <c r="Q100" s="404" t="str">
        <f t="shared" si="591"/>
        <v>Kg</v>
      </c>
      <c r="R100" s="405" t="str">
        <f t="shared" si="591"/>
        <v>Kg</v>
      </c>
      <c r="S100" s="406" t="str">
        <f t="shared" si="591"/>
        <v>Kg</v>
      </c>
      <c r="T100" s="404" t="str">
        <f t="shared" si="592"/>
        <v>Kg</v>
      </c>
      <c r="U100" s="405" t="str">
        <f t="shared" si="592"/>
        <v>Kg</v>
      </c>
      <c r="V100" s="406" t="str">
        <f t="shared" si="592"/>
        <v>Kg</v>
      </c>
      <c r="Y100" s="272"/>
      <c r="AB100" s="272"/>
      <c r="AE100" s="272"/>
      <c r="AH100" s="272"/>
      <c r="AK100" s="272"/>
      <c r="AN100" s="272"/>
      <c r="AQ100" s="272"/>
      <c r="AT100" s="272"/>
      <c r="AW100" s="272"/>
      <c r="AZ100" s="272"/>
      <c r="BA100" s="272"/>
      <c r="BB100" s="272"/>
      <c r="BC100" s="272"/>
      <c r="BD100" s="272"/>
      <c r="BE100" s="272"/>
      <c r="BF100" s="272"/>
      <c r="BG100" s="272"/>
      <c r="BH100" s="272"/>
      <c r="BI100" s="272"/>
      <c r="BJ100" s="272"/>
      <c r="BK100" s="272"/>
      <c r="BL100" s="272"/>
      <c r="BM100" s="272"/>
      <c r="BN100" s="272"/>
      <c r="BO100" s="272"/>
      <c r="BP100" s="272"/>
      <c r="BQ100" s="272"/>
      <c r="BR100" s="272"/>
      <c r="BS100" s="272"/>
      <c r="BT100" s="272"/>
      <c r="BU100" s="272"/>
      <c r="BX100" s="272"/>
      <c r="BY100" s="272"/>
      <c r="BZ100" s="272"/>
      <c r="CA100" s="272"/>
      <c r="CB100" s="272"/>
      <c r="CC100" s="272"/>
      <c r="CD100" s="272"/>
      <c r="CE100" s="272"/>
      <c r="CF100" s="272"/>
      <c r="CG100" s="272"/>
      <c r="CJ100" s="272"/>
      <c r="CM100" s="272"/>
      <c r="CP100" s="272"/>
      <c r="CQ100" s="272"/>
      <c r="CR100" s="272"/>
      <c r="CS100" s="272"/>
      <c r="CV100" s="272"/>
      <c r="CY100" s="272"/>
      <c r="DB100" s="272"/>
      <c r="DE100" s="272"/>
      <c r="DH100" s="272"/>
      <c r="DK100" s="272"/>
      <c r="DL100" s="272"/>
      <c r="DM100" s="272"/>
      <c r="DN100" s="272"/>
      <c r="DO100" s="272"/>
      <c r="DP100" s="272"/>
      <c r="DQ100" s="272"/>
      <c r="DT100" s="272"/>
      <c r="DW100" s="272"/>
      <c r="DZ100" s="272"/>
      <c r="EC100" s="272"/>
      <c r="ED100" s="272"/>
      <c r="EE100" s="272"/>
      <c r="EF100" s="272"/>
      <c r="EI100" s="272"/>
      <c r="EJ100" s="272"/>
      <c r="EK100" s="272"/>
      <c r="EL100" s="272"/>
      <c r="EO100" s="272"/>
      <c r="ER100" s="272"/>
      <c r="EU100" s="272"/>
      <c r="EV100" s="272"/>
      <c r="EW100" s="272"/>
      <c r="EX100" s="272"/>
      <c r="EY100" s="272"/>
      <c r="EZ100" s="272"/>
      <c r="FA100" s="272"/>
      <c r="FB100" s="272"/>
      <c r="FC100" s="272"/>
      <c r="FD100" s="272"/>
      <c r="FE100" s="272"/>
      <c r="FF100" s="272"/>
      <c r="FG100" s="272"/>
      <c r="FH100" s="272"/>
      <c r="FI100" s="272"/>
      <c r="FJ100" s="272"/>
      <c r="FK100" s="272"/>
      <c r="FL100" s="272"/>
      <c r="FM100" s="272"/>
      <c r="FN100" s="272"/>
      <c r="FO100" s="272"/>
      <c r="FP100" s="272"/>
      <c r="FQ100" s="272"/>
      <c r="FR100" s="272"/>
      <c r="FS100" s="272"/>
      <c r="FT100" s="272"/>
      <c r="FU100" s="272"/>
      <c r="FV100" s="272"/>
      <c r="FW100" s="272"/>
      <c r="FX100" s="272"/>
      <c r="FY100" s="272"/>
      <c r="FZ100" s="272"/>
      <c r="GA100" s="272"/>
      <c r="GB100" s="272"/>
      <c r="GE100" s="272"/>
      <c r="GH100" s="272"/>
    </row>
    <row r="101" spans="1:192" ht="21" customHeight="1" thickBot="1">
      <c r="A101" s="526"/>
      <c r="B101" s="30"/>
      <c r="C101" s="407">
        <f t="shared" si="587"/>
        <v>0</v>
      </c>
      <c r="D101" s="408">
        <f t="shared" si="587"/>
        <v>0</v>
      </c>
      <c r="E101" s="409">
        <f t="shared" si="587"/>
        <v>0</v>
      </c>
      <c r="F101" s="407">
        <f t="shared" si="588"/>
        <v>0</v>
      </c>
      <c r="G101" s="408">
        <f t="shared" si="588"/>
        <v>0</v>
      </c>
      <c r="H101" s="409">
        <f t="shared" si="588"/>
        <v>0</v>
      </c>
      <c r="I101" s="407">
        <f t="shared" si="589"/>
        <v>0</v>
      </c>
      <c r="J101" s="408">
        <f t="shared" si="589"/>
        <v>0</v>
      </c>
      <c r="K101" s="409">
        <f t="shared" si="589"/>
        <v>0</v>
      </c>
      <c r="L101" s="49" t="s">
        <v>142</v>
      </c>
      <c r="M101" s="50"/>
      <c r="N101" s="407">
        <f t="shared" si="590"/>
        <v>0</v>
      </c>
      <c r="O101" s="408">
        <f t="shared" si="590"/>
        <v>0</v>
      </c>
      <c r="P101" s="409">
        <f t="shared" si="590"/>
        <v>0</v>
      </c>
      <c r="Q101" s="407">
        <f t="shared" si="591"/>
        <v>0</v>
      </c>
      <c r="R101" s="408">
        <f t="shared" si="591"/>
        <v>0</v>
      </c>
      <c r="S101" s="409">
        <f t="shared" si="591"/>
        <v>0</v>
      </c>
      <c r="T101" s="407">
        <f t="shared" si="592"/>
        <v>0</v>
      </c>
      <c r="U101" s="408">
        <f t="shared" si="592"/>
        <v>0</v>
      </c>
      <c r="V101" s="409">
        <f t="shared" si="592"/>
        <v>0</v>
      </c>
      <c r="Y101" s="272"/>
      <c r="AB101" s="272"/>
      <c r="AE101" s="272"/>
      <c r="AH101" s="272"/>
      <c r="AK101" s="272"/>
      <c r="AN101" s="272"/>
      <c r="AQ101" s="272"/>
      <c r="AT101" s="272"/>
      <c r="AW101" s="272"/>
      <c r="AZ101" s="272"/>
      <c r="BA101" s="272"/>
      <c r="BB101" s="272"/>
      <c r="BC101" s="272"/>
      <c r="BD101" s="272"/>
      <c r="BE101" s="272"/>
      <c r="BF101" s="272"/>
      <c r="BG101" s="272"/>
      <c r="BH101" s="272"/>
      <c r="BI101" s="272"/>
      <c r="BJ101" s="272"/>
      <c r="BK101" s="272"/>
      <c r="BL101" s="272"/>
      <c r="BM101" s="272"/>
      <c r="BN101" s="272"/>
      <c r="BO101" s="272"/>
      <c r="BP101" s="272"/>
      <c r="BQ101" s="272"/>
      <c r="BR101" s="272"/>
      <c r="BS101" s="272"/>
      <c r="BT101" s="272"/>
      <c r="BU101" s="272"/>
      <c r="BX101" s="272"/>
      <c r="BY101" s="272"/>
      <c r="BZ101" s="272"/>
      <c r="CA101" s="272"/>
      <c r="CB101" s="272"/>
      <c r="CC101" s="272"/>
      <c r="CD101" s="272"/>
      <c r="CE101" s="272"/>
      <c r="CF101" s="272"/>
      <c r="CG101" s="272"/>
      <c r="CJ101" s="272"/>
      <c r="CM101" s="272"/>
      <c r="CP101" s="272"/>
      <c r="CQ101" s="272"/>
      <c r="CR101" s="272"/>
      <c r="CS101" s="272"/>
      <c r="CV101" s="272"/>
      <c r="CY101" s="272"/>
      <c r="DB101" s="272"/>
      <c r="DE101" s="272"/>
      <c r="DH101" s="272"/>
      <c r="DK101" s="272"/>
      <c r="DL101" s="272"/>
      <c r="DM101" s="272"/>
      <c r="DN101" s="272"/>
      <c r="DO101" s="272"/>
      <c r="DP101" s="272"/>
      <c r="DQ101" s="272"/>
      <c r="DT101" s="272"/>
      <c r="DW101" s="272"/>
      <c r="DZ101" s="272"/>
      <c r="EC101" s="272"/>
      <c r="ED101" s="272"/>
      <c r="EE101" s="272"/>
      <c r="EF101" s="272"/>
      <c r="EI101" s="272"/>
      <c r="EJ101" s="272"/>
      <c r="EK101" s="272"/>
      <c r="EL101" s="272"/>
      <c r="EO101" s="272"/>
      <c r="ER101" s="272"/>
      <c r="EU101" s="272"/>
      <c r="EV101" s="272"/>
      <c r="EW101" s="272"/>
      <c r="EX101" s="272"/>
      <c r="EY101" s="272"/>
      <c r="EZ101" s="272"/>
      <c r="FA101" s="272"/>
      <c r="FB101" s="272"/>
      <c r="FC101" s="272"/>
      <c r="FD101" s="272"/>
      <c r="FE101" s="272"/>
      <c r="FF101" s="272"/>
      <c r="FG101" s="272"/>
      <c r="FH101" s="272"/>
      <c r="FI101" s="272"/>
      <c r="FJ101" s="272"/>
      <c r="FK101" s="272"/>
      <c r="FL101" s="272"/>
      <c r="FM101" s="272"/>
      <c r="FN101" s="272"/>
      <c r="FO101" s="272"/>
      <c r="FP101" s="272"/>
      <c r="FQ101" s="272"/>
      <c r="FR101" s="272"/>
      <c r="FS101" s="272"/>
      <c r="FT101" s="272"/>
      <c r="FU101" s="272"/>
      <c r="FV101" s="272"/>
      <c r="FW101" s="272"/>
      <c r="FX101" s="272"/>
      <c r="FY101" s="272"/>
      <c r="FZ101" s="272"/>
      <c r="GA101" s="272"/>
      <c r="GB101" s="272"/>
      <c r="GE101" s="272"/>
      <c r="GH101" s="272"/>
    </row>
    <row r="102" spans="1:192" ht="15" customHeight="1" thickBot="1">
      <c r="A102" s="526"/>
      <c r="B102" s="30"/>
      <c r="C102" s="57" t="str">
        <f>$D$10</f>
        <v>Nom du plat</v>
      </c>
      <c r="D102" s="52"/>
      <c r="E102" s="53"/>
      <c r="F102" s="54"/>
      <c r="G102" s="55"/>
      <c r="H102" s="55"/>
      <c r="I102" s="55"/>
      <c r="J102" s="55"/>
      <c r="K102" s="55"/>
      <c r="L102" s="56"/>
      <c r="M102" s="56" t="s">
        <v>14</v>
      </c>
      <c r="N102" s="3031">
        <f>$D$11</f>
        <v>43102</v>
      </c>
      <c r="O102" s="3031"/>
      <c r="P102" s="3031"/>
      <c r="Q102" s="136"/>
      <c r="R102" s="51" t="s">
        <v>144</v>
      </c>
      <c r="S102" s="3032">
        <f ca="1">NOW()</f>
        <v>45233.415158912037</v>
      </c>
      <c r="T102" s="3032"/>
      <c r="U102" s="3032"/>
      <c r="V102" s="3032"/>
      <c r="Y102" s="272"/>
      <c r="AB102" s="272"/>
      <c r="AE102" s="272"/>
      <c r="AH102" s="272"/>
      <c r="AK102" s="272"/>
      <c r="AN102" s="272"/>
      <c r="AQ102" s="272"/>
      <c r="AT102" s="272"/>
      <c r="AW102" s="272"/>
      <c r="AZ102" s="272"/>
      <c r="BA102" s="272"/>
      <c r="BB102" s="272"/>
      <c r="BC102" s="272"/>
      <c r="BD102" s="272"/>
      <c r="BE102" s="272"/>
      <c r="BF102" s="272"/>
      <c r="BG102" s="272"/>
      <c r="BH102" s="272"/>
      <c r="BI102" s="272"/>
      <c r="BJ102" s="272"/>
      <c r="BK102" s="272"/>
      <c r="BL102" s="272"/>
      <c r="BM102" s="272"/>
      <c r="BN102" s="272"/>
      <c r="BO102" s="272"/>
      <c r="BP102" s="272"/>
      <c r="BQ102" s="272"/>
      <c r="BR102" s="272"/>
      <c r="BS102" s="272"/>
      <c r="BT102" s="272"/>
      <c r="BU102" s="272"/>
      <c r="BX102" s="272"/>
      <c r="BY102" s="272"/>
      <c r="BZ102" s="272"/>
      <c r="CA102" s="272"/>
      <c r="CB102" s="272"/>
      <c r="CC102" s="272"/>
      <c r="CD102" s="272"/>
      <c r="CE102" s="272"/>
      <c r="CF102" s="272"/>
      <c r="CG102" s="272"/>
      <c r="CJ102" s="272"/>
      <c r="CM102" s="272"/>
      <c r="CP102" s="272"/>
      <c r="CQ102" s="272"/>
      <c r="CR102" s="272"/>
      <c r="CS102" s="272"/>
      <c r="CV102" s="272"/>
      <c r="CY102" s="272"/>
      <c r="DB102" s="272"/>
      <c r="DE102" s="272"/>
      <c r="DH102" s="272"/>
      <c r="DK102" s="272"/>
      <c r="DL102" s="272"/>
      <c r="DM102" s="272"/>
      <c r="DN102" s="272"/>
      <c r="DO102" s="272"/>
      <c r="DP102" s="272"/>
      <c r="DQ102" s="272"/>
      <c r="DT102" s="272"/>
      <c r="DW102" s="272"/>
      <c r="DZ102" s="272"/>
      <c r="EC102" s="272"/>
      <c r="ED102" s="272"/>
      <c r="EE102" s="272"/>
      <c r="EF102" s="272"/>
      <c r="EI102" s="272"/>
      <c r="EJ102" s="272"/>
      <c r="EK102" s="272"/>
      <c r="EL102" s="272"/>
      <c r="EO102" s="272"/>
      <c r="ER102" s="272"/>
      <c r="EU102" s="272"/>
      <c r="EV102" s="272"/>
      <c r="EW102" s="272"/>
      <c r="EX102" s="272"/>
      <c r="EY102" s="272"/>
      <c r="EZ102" s="272"/>
      <c r="FA102" s="272"/>
      <c r="FB102" s="272"/>
      <c r="FC102" s="272"/>
      <c r="FD102" s="272"/>
      <c r="FE102" s="272"/>
      <c r="FF102" s="272"/>
      <c r="FG102" s="272"/>
      <c r="FH102" s="272"/>
      <c r="FI102" s="272"/>
      <c r="FJ102" s="272"/>
      <c r="FK102" s="272"/>
      <c r="FL102" s="272"/>
      <c r="FM102" s="272"/>
      <c r="FN102" s="272"/>
      <c r="FO102" s="272"/>
      <c r="FP102" s="272"/>
      <c r="FQ102" s="272"/>
      <c r="FR102" s="272"/>
      <c r="FS102" s="272"/>
      <c r="FT102" s="272"/>
      <c r="FU102" s="272"/>
      <c r="FV102" s="272"/>
      <c r="FW102" s="272"/>
      <c r="FX102" s="272"/>
      <c r="FY102" s="272"/>
      <c r="FZ102" s="272"/>
      <c r="GA102" s="272"/>
      <c r="GB102" s="272"/>
      <c r="GE102" s="272"/>
      <c r="GH102" s="272"/>
    </row>
    <row r="103" spans="1:192" ht="29.25" customHeight="1">
      <c r="A103" s="526"/>
      <c r="B103" s="30"/>
      <c r="C103" s="375">
        <f t="shared" ref="C103:E121" si="593">BY23</f>
        <v>500</v>
      </c>
      <c r="D103" s="3029" t="str">
        <f t="shared" si="593"/>
        <v>Maternelles</v>
      </c>
      <c r="E103" s="3030"/>
      <c r="F103" s="375">
        <f t="shared" ref="F103:H121" si="594">CB23</f>
        <v>501</v>
      </c>
      <c r="G103" s="3029" t="str">
        <f t="shared" si="594"/>
        <v>Adultes</v>
      </c>
      <c r="H103" s="3030"/>
      <c r="I103" s="375">
        <f t="shared" ref="I103:K121" si="595">CE23</f>
        <v>502</v>
      </c>
      <c r="J103" s="3029" t="str">
        <f t="shared" si="595"/>
        <v>Adultes +</v>
      </c>
      <c r="K103" s="3030"/>
      <c r="L103" s="47" t="s">
        <v>131</v>
      </c>
      <c r="M103" s="48"/>
      <c r="N103" s="375">
        <f t="shared" ref="N103:P121" si="596">CH23</f>
        <v>503</v>
      </c>
      <c r="O103" s="3029" t="str">
        <f t="shared" si="596"/>
        <v>Adultes +</v>
      </c>
      <c r="P103" s="3030"/>
      <c r="Q103" s="375">
        <f t="shared" ref="Q103:S121" si="597">CK23</f>
        <v>600</v>
      </c>
      <c r="R103" s="3029" t="str">
        <f t="shared" si="597"/>
        <v>Maternelles</v>
      </c>
      <c r="S103" s="3030"/>
      <c r="T103" s="375">
        <f t="shared" ref="T103:V121" si="598">CN23</f>
        <v>701</v>
      </c>
      <c r="U103" s="3029" t="str">
        <f t="shared" si="598"/>
        <v>Maternelles</v>
      </c>
      <c r="V103" s="3030"/>
      <c r="Y103" s="272"/>
      <c r="AB103" s="272"/>
      <c r="AE103" s="272"/>
      <c r="AH103" s="272"/>
      <c r="AK103" s="272"/>
      <c r="AN103" s="272"/>
      <c r="AQ103" s="272"/>
      <c r="AT103" s="272"/>
      <c r="AW103" s="272"/>
      <c r="AZ103" s="272"/>
      <c r="BA103" s="272"/>
      <c r="BB103" s="272"/>
      <c r="BC103" s="272"/>
      <c r="BD103" s="272"/>
      <c r="BE103" s="272"/>
      <c r="BF103" s="272"/>
      <c r="BG103" s="272"/>
      <c r="BH103" s="272"/>
      <c r="BI103" s="272"/>
      <c r="BJ103" s="272"/>
      <c r="BK103" s="272"/>
      <c r="BL103" s="272"/>
      <c r="BM103" s="272"/>
      <c r="BN103" s="272"/>
      <c r="BO103" s="272"/>
      <c r="BP103" s="272"/>
      <c r="BQ103" s="272"/>
      <c r="BR103" s="272"/>
      <c r="BS103" s="272"/>
      <c r="BT103" s="272"/>
      <c r="BU103" s="272"/>
      <c r="BX103" s="272"/>
      <c r="BY103" s="272"/>
      <c r="BZ103" s="272"/>
      <c r="CA103" s="272"/>
      <c r="CB103" s="272"/>
      <c r="CC103" s="272"/>
      <c r="CD103" s="272"/>
      <c r="CE103" s="272"/>
      <c r="CF103" s="272"/>
      <c r="CG103" s="272"/>
      <c r="CJ103" s="272"/>
      <c r="CM103" s="272"/>
      <c r="CP103" s="272"/>
      <c r="CQ103" s="272"/>
      <c r="CR103" s="272"/>
      <c r="CS103" s="272"/>
      <c r="CV103" s="272"/>
      <c r="CY103" s="272"/>
      <c r="DB103" s="272"/>
      <c r="DE103" s="272"/>
      <c r="DH103" s="272"/>
      <c r="DK103" s="272"/>
      <c r="DL103" s="272"/>
      <c r="DM103" s="272"/>
      <c r="DN103" s="272"/>
      <c r="DO103" s="272"/>
      <c r="DP103" s="272"/>
      <c r="DQ103" s="272"/>
      <c r="DT103" s="272"/>
      <c r="DW103" s="272"/>
      <c r="DZ103" s="272"/>
      <c r="EC103" s="272"/>
      <c r="ED103" s="272"/>
      <c r="EE103" s="272"/>
      <c r="EF103" s="272"/>
      <c r="EI103" s="272"/>
      <c r="EJ103" s="272"/>
      <c r="EK103" s="272"/>
      <c r="EL103" s="272"/>
      <c r="EO103" s="272"/>
      <c r="ER103" s="272"/>
      <c r="EU103" s="272"/>
      <c r="EV103" s="272"/>
      <c r="EW103" s="272"/>
      <c r="EX103" s="272"/>
      <c r="EY103" s="272"/>
      <c r="EZ103" s="272"/>
      <c r="FA103" s="272"/>
      <c r="FB103" s="272"/>
      <c r="FC103" s="272"/>
      <c r="FD103" s="272"/>
      <c r="FE103" s="272"/>
      <c r="FF103" s="272"/>
      <c r="FG103" s="272"/>
      <c r="FH103" s="272"/>
      <c r="FI103" s="272"/>
      <c r="FJ103" s="272"/>
      <c r="FK103" s="272"/>
      <c r="FL103" s="272"/>
      <c r="FM103" s="272"/>
      <c r="FN103" s="272"/>
      <c r="FO103" s="272"/>
      <c r="FP103" s="272"/>
      <c r="FQ103" s="272"/>
      <c r="FR103" s="272"/>
      <c r="FS103" s="272"/>
      <c r="FT103" s="272"/>
      <c r="FU103" s="272"/>
      <c r="FV103" s="272"/>
      <c r="FW103" s="272"/>
      <c r="FX103" s="272"/>
      <c r="FY103" s="272"/>
      <c r="FZ103" s="272"/>
      <c r="GA103" s="272"/>
      <c r="GB103" s="272"/>
      <c r="GE103" s="272"/>
      <c r="GH103" s="272"/>
    </row>
    <row r="104" spans="1:192" ht="24.95" customHeight="1">
      <c r="A104" s="526"/>
      <c r="B104" s="30"/>
      <c r="C104" s="3012" t="str">
        <f t="shared" si="593"/>
        <v>site N° 21</v>
      </c>
      <c r="D104" s="3013"/>
      <c r="E104" s="3014"/>
      <c r="F104" s="3012" t="str">
        <f t="shared" si="594"/>
        <v>site N° 22</v>
      </c>
      <c r="G104" s="3013"/>
      <c r="H104" s="3014"/>
      <c r="I104" s="3012" t="str">
        <f t="shared" si="595"/>
        <v>site N° 23</v>
      </c>
      <c r="J104" s="3013"/>
      <c r="K104" s="3014"/>
      <c r="L104" s="36" t="s">
        <v>130</v>
      </c>
      <c r="M104" s="36"/>
      <c r="N104" s="3012" t="str">
        <f t="shared" si="596"/>
        <v>site N° 24</v>
      </c>
      <c r="O104" s="3013"/>
      <c r="P104" s="3014"/>
      <c r="Q104" s="3012" t="str">
        <f t="shared" si="597"/>
        <v>site N° 25</v>
      </c>
      <c r="R104" s="3013"/>
      <c r="S104" s="3014"/>
      <c r="T104" s="3012" t="str">
        <f t="shared" si="598"/>
        <v>site N° 26</v>
      </c>
      <c r="U104" s="3013"/>
      <c r="V104" s="3014"/>
      <c r="Y104" s="272"/>
      <c r="AB104" s="272"/>
      <c r="AE104" s="272"/>
      <c r="AH104" s="272"/>
      <c r="AK104" s="272"/>
      <c r="AN104" s="272"/>
      <c r="AQ104" s="272"/>
      <c r="AT104" s="272"/>
      <c r="AW104" s="272"/>
      <c r="AZ104" s="272"/>
      <c r="BA104" s="272"/>
      <c r="BB104" s="272"/>
      <c r="BC104" s="272"/>
      <c r="BD104" s="272"/>
      <c r="BE104" s="272"/>
      <c r="BF104" s="272"/>
      <c r="BG104" s="272"/>
      <c r="BH104" s="272"/>
      <c r="BI104" s="272"/>
      <c r="BJ104" s="272"/>
      <c r="BK104" s="272"/>
      <c r="BL104" s="272"/>
      <c r="BM104" s="272"/>
      <c r="BN104" s="272"/>
      <c r="BO104" s="272"/>
      <c r="BP104" s="272"/>
      <c r="BQ104" s="272"/>
      <c r="BR104" s="272"/>
      <c r="BS104" s="272"/>
      <c r="BT104" s="272"/>
      <c r="BU104" s="272"/>
      <c r="BX104" s="272"/>
      <c r="BY104" s="272"/>
      <c r="BZ104" s="272"/>
      <c r="CA104" s="272"/>
      <c r="CB104" s="272"/>
      <c r="CC104" s="272"/>
      <c r="CD104" s="272"/>
      <c r="CE104" s="272"/>
      <c r="CF104" s="272"/>
      <c r="CG104" s="272"/>
      <c r="CJ104" s="272"/>
      <c r="CM104" s="272"/>
      <c r="CP104" s="272"/>
      <c r="CQ104" s="272"/>
      <c r="CR104" s="272"/>
      <c r="CS104" s="272"/>
      <c r="CV104" s="272"/>
      <c r="CY104" s="272"/>
      <c r="DB104" s="272"/>
      <c r="DE104" s="272"/>
      <c r="DH104" s="272"/>
      <c r="DK104" s="272"/>
      <c r="DL104" s="272"/>
      <c r="DM104" s="272"/>
      <c r="DN104" s="272"/>
      <c r="DO104" s="272"/>
      <c r="DP104" s="272"/>
      <c r="DQ104" s="272"/>
      <c r="DT104" s="272"/>
      <c r="DW104" s="272"/>
      <c r="DZ104" s="272"/>
      <c r="EC104" s="272"/>
      <c r="ED104" s="272"/>
      <c r="EE104" s="272"/>
      <c r="EF104" s="272"/>
      <c r="EI104" s="272"/>
      <c r="EJ104" s="272"/>
      <c r="EK104" s="272"/>
      <c r="EL104" s="272"/>
      <c r="EO104" s="272"/>
      <c r="ER104" s="272"/>
      <c r="EU104" s="272"/>
      <c r="EV104" s="272"/>
      <c r="EW104" s="272"/>
      <c r="EX104" s="272"/>
      <c r="EY104" s="272"/>
      <c r="EZ104" s="272"/>
      <c r="FA104" s="272"/>
      <c r="FB104" s="272"/>
      <c r="FC104" s="272"/>
      <c r="FD104" s="272"/>
      <c r="FE104" s="272"/>
      <c r="FF104" s="272"/>
      <c r="FG104" s="272"/>
      <c r="FH104" s="272"/>
      <c r="FI104" s="272"/>
      <c r="FJ104" s="272"/>
      <c r="FK104" s="272"/>
      <c r="FL104" s="272"/>
      <c r="FM104" s="272"/>
      <c r="FN104" s="272"/>
      <c r="FO104" s="272"/>
      <c r="FP104" s="272"/>
      <c r="FQ104" s="272"/>
      <c r="FR104" s="272"/>
      <c r="FS104" s="272"/>
      <c r="FT104" s="272"/>
      <c r="FU104" s="272"/>
      <c r="FV104" s="272"/>
      <c r="FW104" s="272"/>
      <c r="FX104" s="272"/>
      <c r="FY104" s="272"/>
      <c r="FZ104" s="272"/>
      <c r="GA104" s="272"/>
      <c r="GB104" s="272"/>
      <c r="GE104" s="272"/>
      <c r="GH104" s="272"/>
    </row>
    <row r="105" spans="1:192" ht="24.95" customHeight="1">
      <c r="A105" s="526"/>
      <c r="B105" s="30"/>
      <c r="C105" s="503" t="str">
        <f t="shared" si="593"/>
        <v>M</v>
      </c>
      <c r="D105" s="504" t="str">
        <f t="shared" si="593"/>
        <v>A</v>
      </c>
      <c r="E105" s="505" t="str">
        <f t="shared" si="593"/>
        <v>A+</v>
      </c>
      <c r="F105" s="503" t="str">
        <f t="shared" si="594"/>
        <v>A</v>
      </c>
      <c r="G105" s="504" t="str">
        <f t="shared" si="594"/>
        <v>A</v>
      </c>
      <c r="H105" s="505" t="str">
        <f t="shared" si="594"/>
        <v>A+</v>
      </c>
      <c r="I105" s="503" t="str">
        <f t="shared" si="595"/>
        <v>A+</v>
      </c>
      <c r="J105" s="504" t="str">
        <f t="shared" si="595"/>
        <v>A+</v>
      </c>
      <c r="K105" s="505" t="str">
        <f t="shared" si="595"/>
        <v>A+</v>
      </c>
      <c r="L105" s="36" t="s">
        <v>129</v>
      </c>
      <c r="M105" s="36"/>
      <c r="N105" s="503" t="str">
        <f t="shared" si="596"/>
        <v>A+</v>
      </c>
      <c r="O105" s="504" t="str">
        <f t="shared" si="596"/>
        <v>A+</v>
      </c>
      <c r="P105" s="505" t="str">
        <f t="shared" si="596"/>
        <v>A+</v>
      </c>
      <c r="Q105" s="503" t="str">
        <f t="shared" si="597"/>
        <v>M</v>
      </c>
      <c r="R105" s="504" t="str">
        <f t="shared" si="597"/>
        <v>A</v>
      </c>
      <c r="S105" s="505" t="str">
        <f t="shared" si="597"/>
        <v>A+</v>
      </c>
      <c r="T105" s="503" t="str">
        <f t="shared" si="598"/>
        <v>M</v>
      </c>
      <c r="U105" s="504" t="str">
        <f t="shared" si="598"/>
        <v>A</v>
      </c>
      <c r="V105" s="505" t="str">
        <f t="shared" si="598"/>
        <v>A+</v>
      </c>
      <c r="Y105" s="272"/>
      <c r="AB105" s="272"/>
      <c r="AE105" s="272"/>
      <c r="AH105" s="272"/>
      <c r="AK105" s="272"/>
      <c r="AN105" s="272"/>
      <c r="AQ105" s="272"/>
      <c r="AT105" s="272"/>
      <c r="AW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X105" s="272"/>
      <c r="BY105" s="272"/>
      <c r="BZ105" s="272"/>
      <c r="CA105" s="272"/>
      <c r="CB105" s="272"/>
      <c r="CC105" s="272"/>
      <c r="CD105" s="272"/>
      <c r="CE105" s="272"/>
      <c r="CF105" s="272"/>
      <c r="CG105" s="272"/>
      <c r="CJ105" s="272"/>
      <c r="CM105" s="272"/>
      <c r="CP105" s="272"/>
      <c r="CQ105" s="272"/>
      <c r="CR105" s="272"/>
      <c r="CS105" s="272"/>
      <c r="CV105" s="272"/>
      <c r="CY105" s="272"/>
      <c r="DB105" s="272"/>
      <c r="DE105" s="272"/>
      <c r="DH105" s="272"/>
      <c r="DK105" s="272"/>
      <c r="DL105" s="272"/>
      <c r="DM105" s="272"/>
      <c r="DN105" s="272"/>
      <c r="DO105" s="272"/>
      <c r="DP105" s="272"/>
      <c r="DQ105" s="272"/>
      <c r="DT105" s="272"/>
      <c r="DW105" s="272"/>
      <c r="DZ105" s="272"/>
      <c r="EC105" s="272"/>
      <c r="ED105" s="272"/>
      <c r="EE105" s="272"/>
      <c r="EF105" s="272"/>
      <c r="EI105" s="272"/>
      <c r="EJ105" s="272"/>
      <c r="EK105" s="272"/>
      <c r="EL105" s="272"/>
      <c r="EO105" s="272"/>
      <c r="ER105" s="272"/>
      <c r="EU105" s="272"/>
      <c r="EV105" s="272"/>
      <c r="EW105" s="272"/>
      <c r="EX105" s="272"/>
      <c r="EY105" s="272"/>
      <c r="EZ105" s="272"/>
      <c r="FA105" s="272"/>
      <c r="FB105" s="272"/>
      <c r="FC105" s="272"/>
      <c r="FD105" s="272"/>
      <c r="FE105" s="272"/>
      <c r="FF105" s="272"/>
      <c r="FG105" s="272"/>
      <c r="FH105" s="272"/>
      <c r="FI105" s="272"/>
      <c r="FJ105" s="272"/>
      <c r="FK105" s="272"/>
      <c r="FL105" s="272"/>
      <c r="FM105" s="272"/>
      <c r="FN105" s="272"/>
      <c r="FO105" s="272"/>
      <c r="FP105" s="272"/>
      <c r="FQ105" s="272"/>
      <c r="FR105" s="272"/>
      <c r="FS105" s="272"/>
      <c r="FT105" s="272"/>
      <c r="FU105" s="272"/>
      <c r="FV105" s="272"/>
      <c r="FW105" s="272"/>
      <c r="FX105" s="272"/>
      <c r="FY105" s="272"/>
      <c r="FZ105" s="272"/>
      <c r="GA105" s="272"/>
      <c r="GB105" s="272"/>
      <c r="GE105" s="272"/>
      <c r="GH105" s="272"/>
    </row>
    <row r="106" spans="1:192" s="278" customFormat="1" ht="15" customHeight="1">
      <c r="A106" s="526"/>
      <c r="B106" s="30"/>
      <c r="C106" s="517">
        <f t="shared" si="593"/>
        <v>0.1</v>
      </c>
      <c r="D106" s="518">
        <f t="shared" si="593"/>
        <v>0.1</v>
      </c>
      <c r="E106" s="519">
        <f t="shared" si="593"/>
        <v>0.1</v>
      </c>
      <c r="F106" s="517">
        <f t="shared" si="594"/>
        <v>0.1</v>
      </c>
      <c r="G106" s="518">
        <f t="shared" si="594"/>
        <v>0.1</v>
      </c>
      <c r="H106" s="519">
        <f t="shared" si="594"/>
        <v>0.1</v>
      </c>
      <c r="I106" s="517">
        <f t="shared" si="595"/>
        <v>0.1</v>
      </c>
      <c r="J106" s="518">
        <f t="shared" si="595"/>
        <v>0.1</v>
      </c>
      <c r="K106" s="519">
        <f t="shared" si="595"/>
        <v>0.1</v>
      </c>
      <c r="L106" s="39" t="s">
        <v>128</v>
      </c>
      <c r="M106" s="39"/>
      <c r="N106" s="517">
        <f t="shared" si="596"/>
        <v>0.1</v>
      </c>
      <c r="O106" s="518">
        <f t="shared" si="596"/>
        <v>0.1</v>
      </c>
      <c r="P106" s="519">
        <f t="shared" si="596"/>
        <v>0.1</v>
      </c>
      <c r="Q106" s="517">
        <f t="shared" si="597"/>
        <v>0.1</v>
      </c>
      <c r="R106" s="518">
        <f t="shared" si="597"/>
        <v>0.1</v>
      </c>
      <c r="S106" s="519">
        <f t="shared" si="597"/>
        <v>0.1</v>
      </c>
      <c r="T106" s="517">
        <f t="shared" si="598"/>
        <v>0.1</v>
      </c>
      <c r="U106" s="518">
        <f t="shared" si="598"/>
        <v>0.1</v>
      </c>
      <c r="V106" s="519">
        <f t="shared" si="598"/>
        <v>0.1</v>
      </c>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72"/>
      <c r="BY106" s="272"/>
      <c r="BZ106" s="272"/>
      <c r="CA106" s="272"/>
      <c r="CB106" s="272"/>
      <c r="CC106" s="272"/>
      <c r="CD106" s="272"/>
      <c r="CE106" s="272"/>
      <c r="CF106" s="272"/>
      <c r="CG106" s="272"/>
      <c r="CH106" s="272"/>
      <c r="CI106" s="272"/>
      <c r="CJ106" s="272"/>
      <c r="CK106" s="272"/>
      <c r="CL106" s="272"/>
      <c r="CM106" s="272"/>
      <c r="CN106" s="272"/>
      <c r="CO106" s="272"/>
      <c r="CP106" s="272"/>
      <c r="CQ106" s="272"/>
      <c r="CR106" s="272"/>
      <c r="CS106" s="272"/>
      <c r="CT106" s="272"/>
      <c r="CU106" s="272"/>
      <c r="CV106" s="272"/>
      <c r="CW106" s="272"/>
      <c r="CX106" s="272"/>
      <c r="CY106" s="272"/>
      <c r="CZ106" s="272"/>
      <c r="DA106" s="272"/>
      <c r="DB106" s="272"/>
      <c r="DC106" s="272"/>
      <c r="DD106" s="272"/>
      <c r="DE106" s="272"/>
      <c r="DF106" s="272"/>
      <c r="DG106" s="272"/>
      <c r="DH106" s="272"/>
      <c r="DI106" s="272"/>
      <c r="DJ106" s="272"/>
      <c r="DK106" s="272"/>
      <c r="DL106" s="272"/>
      <c r="DM106" s="272"/>
      <c r="DN106" s="272"/>
      <c r="DO106" s="272"/>
      <c r="DP106" s="272"/>
      <c r="DQ106" s="272"/>
      <c r="DR106" s="272"/>
      <c r="DS106" s="272"/>
      <c r="DT106" s="272"/>
      <c r="DU106" s="272"/>
      <c r="DV106" s="272"/>
      <c r="DW106" s="272"/>
      <c r="DX106" s="272"/>
      <c r="DY106" s="272"/>
      <c r="DZ106" s="272"/>
      <c r="EA106" s="272"/>
      <c r="EB106" s="272"/>
      <c r="EC106" s="272"/>
      <c r="ED106" s="272"/>
      <c r="EE106" s="272"/>
      <c r="EF106" s="272"/>
      <c r="EG106" s="272"/>
      <c r="EH106" s="272"/>
      <c r="EI106" s="272"/>
      <c r="EJ106" s="272"/>
      <c r="EK106" s="272"/>
      <c r="EL106" s="272"/>
      <c r="EM106" s="272"/>
      <c r="EN106" s="272"/>
      <c r="EO106" s="272"/>
      <c r="EP106" s="272"/>
      <c r="EQ106" s="272"/>
      <c r="ER106" s="272"/>
      <c r="ES106" s="272"/>
      <c r="ET106" s="272"/>
      <c r="EU106" s="272"/>
      <c r="EV106" s="272"/>
      <c r="EW106" s="272"/>
      <c r="EX106" s="272"/>
      <c r="EY106" s="272"/>
      <c r="EZ106" s="272"/>
      <c r="FA106" s="272"/>
      <c r="FB106" s="272"/>
      <c r="FC106" s="272"/>
      <c r="FD106" s="272"/>
      <c r="FE106" s="272"/>
      <c r="FF106" s="272"/>
      <c r="FG106" s="272"/>
      <c r="FH106" s="272"/>
      <c r="FI106" s="272"/>
      <c r="FJ106" s="272"/>
      <c r="FK106" s="272"/>
      <c r="FL106" s="272"/>
      <c r="FM106" s="272"/>
      <c r="FN106" s="272"/>
      <c r="FO106" s="272"/>
      <c r="FP106" s="272"/>
      <c r="FQ106" s="272"/>
      <c r="FR106" s="272"/>
      <c r="FS106" s="272"/>
      <c r="FT106" s="272"/>
      <c r="FU106" s="272"/>
      <c r="FV106" s="272"/>
      <c r="FW106" s="272"/>
      <c r="FX106" s="272"/>
      <c r="FY106" s="272"/>
      <c r="FZ106" s="272"/>
      <c r="GA106" s="272"/>
      <c r="GB106" s="272"/>
      <c r="GC106" s="272"/>
      <c r="GD106" s="272"/>
      <c r="GE106" s="272"/>
      <c r="GF106" s="272"/>
      <c r="GG106" s="272"/>
      <c r="GH106" s="272"/>
      <c r="GI106" s="272"/>
      <c r="GJ106" s="272"/>
    </row>
    <row r="107" spans="1:192" ht="20.25" customHeight="1">
      <c r="A107" s="526"/>
      <c r="B107" s="30"/>
      <c r="C107" s="530">
        <f t="shared" si="593"/>
        <v>0</v>
      </c>
      <c r="D107" s="531">
        <f t="shared" si="593"/>
        <v>0</v>
      </c>
      <c r="E107" s="532">
        <f t="shared" si="593"/>
        <v>0</v>
      </c>
      <c r="F107" s="530">
        <f t="shared" si="594"/>
        <v>0</v>
      </c>
      <c r="G107" s="531">
        <f t="shared" si="594"/>
        <v>0</v>
      </c>
      <c r="H107" s="532">
        <f t="shared" si="594"/>
        <v>0</v>
      </c>
      <c r="I107" s="530">
        <f t="shared" si="595"/>
        <v>0</v>
      </c>
      <c r="J107" s="531">
        <f t="shared" si="595"/>
        <v>0</v>
      </c>
      <c r="K107" s="532">
        <f t="shared" si="595"/>
        <v>0</v>
      </c>
      <c r="L107" s="40" t="s">
        <v>126</v>
      </c>
      <c r="M107" s="40"/>
      <c r="N107" s="530">
        <f t="shared" si="596"/>
        <v>0</v>
      </c>
      <c r="O107" s="531">
        <f t="shared" si="596"/>
        <v>0</v>
      </c>
      <c r="P107" s="532">
        <f t="shared" si="596"/>
        <v>0</v>
      </c>
      <c r="Q107" s="530">
        <f t="shared" si="597"/>
        <v>0</v>
      </c>
      <c r="R107" s="531">
        <f t="shared" si="597"/>
        <v>0</v>
      </c>
      <c r="S107" s="532">
        <f t="shared" si="597"/>
        <v>0</v>
      </c>
      <c r="T107" s="530">
        <f t="shared" si="598"/>
        <v>0</v>
      </c>
      <c r="U107" s="531">
        <f t="shared" si="598"/>
        <v>0</v>
      </c>
      <c r="V107" s="532">
        <f t="shared" si="598"/>
        <v>0</v>
      </c>
      <c r="Y107" s="272"/>
      <c r="AB107" s="272"/>
      <c r="AE107" s="272"/>
      <c r="AH107" s="272"/>
      <c r="AK107" s="272"/>
      <c r="AN107" s="272"/>
      <c r="AQ107" s="272"/>
      <c r="AT107" s="272"/>
      <c r="AW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X107" s="272"/>
      <c r="BY107" s="272"/>
      <c r="BZ107" s="272"/>
      <c r="CA107" s="272"/>
      <c r="CB107" s="272"/>
      <c r="CC107" s="272"/>
      <c r="CD107" s="272"/>
      <c r="CE107" s="272"/>
      <c r="CF107" s="272"/>
      <c r="CG107" s="272"/>
      <c r="CJ107" s="272"/>
      <c r="CM107" s="272"/>
      <c r="CP107" s="272"/>
      <c r="CQ107" s="272"/>
      <c r="CR107" s="272"/>
      <c r="CS107" s="272"/>
      <c r="CV107" s="272"/>
      <c r="CY107" s="272"/>
      <c r="DB107" s="272"/>
      <c r="DE107" s="272"/>
      <c r="DH107" s="272"/>
      <c r="DK107" s="272"/>
      <c r="DL107" s="272"/>
      <c r="DM107" s="272"/>
      <c r="DN107" s="272"/>
      <c r="DO107" s="272"/>
      <c r="DP107" s="272"/>
      <c r="DQ107" s="272"/>
      <c r="DT107" s="272"/>
      <c r="DW107" s="272"/>
      <c r="DZ107" s="272"/>
      <c r="EC107" s="272"/>
      <c r="ED107" s="272"/>
      <c r="EE107" s="272"/>
      <c r="EF107" s="272"/>
      <c r="EI107" s="272"/>
      <c r="EJ107" s="272"/>
      <c r="EK107" s="272"/>
      <c r="EL107" s="272"/>
      <c r="EO107" s="272"/>
      <c r="ER107" s="272"/>
      <c r="EU107" s="272"/>
      <c r="EV107" s="272"/>
      <c r="EW107" s="272"/>
      <c r="EX107" s="272"/>
      <c r="EY107" s="272"/>
      <c r="EZ107" s="272"/>
      <c r="FA107" s="272"/>
      <c r="FB107" s="272"/>
      <c r="FC107" s="272"/>
      <c r="FD107" s="272"/>
      <c r="FE107" s="272"/>
      <c r="FF107" s="272"/>
      <c r="FG107" s="272"/>
      <c r="FH107" s="272"/>
      <c r="FI107" s="272"/>
      <c r="FJ107" s="272"/>
      <c r="FK107" s="272"/>
      <c r="FL107" s="272"/>
      <c r="FM107" s="272"/>
      <c r="FN107" s="272"/>
      <c r="FO107" s="272"/>
      <c r="FP107" s="272"/>
      <c r="FQ107" s="272"/>
      <c r="FR107" s="272"/>
      <c r="FS107" s="272"/>
      <c r="FT107" s="272"/>
      <c r="FU107" s="272"/>
      <c r="FV107" s="272"/>
      <c r="FW107" s="272"/>
      <c r="FX107" s="272"/>
      <c r="FY107" s="272"/>
      <c r="FZ107" s="272"/>
      <c r="GA107" s="272"/>
      <c r="GB107" s="272"/>
      <c r="GE107" s="272"/>
      <c r="GH107" s="272"/>
    </row>
    <row r="108" spans="1:192" ht="15" customHeight="1">
      <c r="A108" s="526"/>
      <c r="B108" s="30"/>
      <c r="C108" s="376">
        <f t="shared" si="593"/>
        <v>0</v>
      </c>
      <c r="D108" s="377">
        <f t="shared" si="593"/>
        <v>0</v>
      </c>
      <c r="E108" s="378">
        <f t="shared" si="593"/>
        <v>0</v>
      </c>
      <c r="F108" s="376">
        <f t="shared" si="594"/>
        <v>0</v>
      </c>
      <c r="G108" s="377">
        <f t="shared" si="594"/>
        <v>0</v>
      </c>
      <c r="H108" s="378">
        <f t="shared" si="594"/>
        <v>0</v>
      </c>
      <c r="I108" s="376">
        <f t="shared" si="595"/>
        <v>0</v>
      </c>
      <c r="J108" s="377">
        <f t="shared" si="595"/>
        <v>0</v>
      </c>
      <c r="K108" s="378">
        <f t="shared" si="595"/>
        <v>0</v>
      </c>
      <c r="L108" s="41" t="str">
        <f>$J$26</f>
        <v>Kg</v>
      </c>
      <c r="M108" s="41"/>
      <c r="N108" s="376">
        <f t="shared" si="596"/>
        <v>0</v>
      </c>
      <c r="O108" s="377">
        <f t="shared" si="596"/>
        <v>0</v>
      </c>
      <c r="P108" s="378">
        <f t="shared" si="596"/>
        <v>0</v>
      </c>
      <c r="Q108" s="376">
        <f t="shared" si="597"/>
        <v>0</v>
      </c>
      <c r="R108" s="377">
        <f t="shared" si="597"/>
        <v>0</v>
      </c>
      <c r="S108" s="378">
        <f t="shared" si="597"/>
        <v>0</v>
      </c>
      <c r="T108" s="376">
        <f t="shared" si="598"/>
        <v>0</v>
      </c>
      <c r="U108" s="377">
        <f t="shared" si="598"/>
        <v>0</v>
      </c>
      <c r="V108" s="378">
        <f t="shared" si="598"/>
        <v>0</v>
      </c>
      <c r="Y108" s="272"/>
      <c r="AB108" s="272"/>
      <c r="AE108" s="272"/>
      <c r="AH108" s="272"/>
      <c r="AK108" s="272"/>
      <c r="AN108" s="272"/>
      <c r="AQ108" s="272"/>
      <c r="AT108" s="272"/>
      <c r="AW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X108" s="272"/>
      <c r="BY108" s="272"/>
      <c r="BZ108" s="272"/>
      <c r="CA108" s="272"/>
      <c r="CB108" s="272"/>
      <c r="CC108" s="272"/>
      <c r="CD108" s="272"/>
      <c r="CE108" s="272"/>
      <c r="CF108" s="272"/>
      <c r="CG108" s="272"/>
      <c r="CJ108" s="272"/>
      <c r="CM108" s="272"/>
      <c r="CP108" s="272"/>
      <c r="CQ108" s="272"/>
      <c r="CR108" s="272"/>
      <c r="CS108" s="272"/>
      <c r="CV108" s="272"/>
      <c r="CY108" s="272"/>
      <c r="DB108" s="272"/>
      <c r="DE108" s="272"/>
      <c r="DH108" s="272"/>
      <c r="DK108" s="272"/>
      <c r="DL108" s="272"/>
      <c r="DM108" s="272"/>
      <c r="DN108" s="272"/>
      <c r="DO108" s="272"/>
      <c r="DP108" s="272"/>
      <c r="DQ108" s="272"/>
      <c r="DT108" s="272"/>
      <c r="DW108" s="272"/>
      <c r="DZ108" s="272"/>
      <c r="EC108" s="272"/>
      <c r="ED108" s="272"/>
      <c r="EE108" s="272"/>
      <c r="EF108" s="272"/>
      <c r="EI108" s="272"/>
      <c r="EJ108" s="272"/>
      <c r="EK108" s="272"/>
      <c r="EL108" s="272"/>
      <c r="EO108" s="272"/>
      <c r="ER108" s="272"/>
      <c r="EU108" s="272"/>
      <c r="EV108" s="272"/>
      <c r="EW108" s="272"/>
      <c r="EX108" s="272"/>
      <c r="EY108" s="272"/>
      <c r="EZ108" s="272"/>
      <c r="FA108" s="272"/>
      <c r="FB108" s="272"/>
      <c r="FC108" s="272"/>
      <c r="FD108" s="272"/>
      <c r="FE108" s="272"/>
      <c r="FF108" s="272"/>
      <c r="FG108" s="272"/>
      <c r="FH108" s="272"/>
      <c r="FI108" s="272"/>
      <c r="FJ108" s="272"/>
      <c r="FK108" s="272"/>
      <c r="FL108" s="272"/>
      <c r="FM108" s="272"/>
      <c r="FN108" s="272"/>
      <c r="FO108" s="272"/>
      <c r="FP108" s="272"/>
      <c r="FQ108" s="272"/>
      <c r="FR108" s="272"/>
      <c r="FS108" s="272"/>
      <c r="FT108" s="272"/>
      <c r="FU108" s="272"/>
      <c r="FV108" s="272"/>
      <c r="FW108" s="272"/>
      <c r="FX108" s="272"/>
      <c r="FY108" s="272"/>
      <c r="FZ108" s="272"/>
      <c r="GA108" s="272"/>
      <c r="GB108" s="272"/>
      <c r="GE108" s="272"/>
      <c r="GH108" s="272"/>
    </row>
    <row r="109" spans="1:192" ht="21" customHeight="1">
      <c r="A109" s="526"/>
      <c r="B109" s="30"/>
      <c r="C109" s="555">
        <f t="shared" si="593"/>
        <v>0</v>
      </c>
      <c r="D109" s="556">
        <f t="shared" si="593"/>
        <v>0</v>
      </c>
      <c r="E109" s="557">
        <f t="shared" si="593"/>
        <v>0</v>
      </c>
      <c r="F109" s="555">
        <f t="shared" si="594"/>
        <v>0</v>
      </c>
      <c r="G109" s="556">
        <f t="shared" si="594"/>
        <v>0</v>
      </c>
      <c r="H109" s="557">
        <f t="shared" si="594"/>
        <v>0</v>
      </c>
      <c r="I109" s="555">
        <f t="shared" si="595"/>
        <v>0</v>
      </c>
      <c r="J109" s="556">
        <f t="shared" si="595"/>
        <v>0</v>
      </c>
      <c r="K109" s="557">
        <f t="shared" si="595"/>
        <v>0</v>
      </c>
      <c r="L109" s="39" t="s">
        <v>127</v>
      </c>
      <c r="M109" s="39"/>
      <c r="N109" s="555">
        <f t="shared" si="596"/>
        <v>0</v>
      </c>
      <c r="O109" s="556">
        <f t="shared" si="596"/>
        <v>0</v>
      </c>
      <c r="P109" s="557">
        <f t="shared" si="596"/>
        <v>0</v>
      </c>
      <c r="Q109" s="555">
        <f t="shared" si="597"/>
        <v>0</v>
      </c>
      <c r="R109" s="556">
        <f t="shared" si="597"/>
        <v>0</v>
      </c>
      <c r="S109" s="557">
        <f t="shared" si="597"/>
        <v>0</v>
      </c>
      <c r="T109" s="555">
        <f t="shared" si="598"/>
        <v>0</v>
      </c>
      <c r="U109" s="556">
        <f t="shared" si="598"/>
        <v>0</v>
      </c>
      <c r="V109" s="557">
        <f t="shared" si="598"/>
        <v>0</v>
      </c>
      <c r="Y109" s="272"/>
      <c r="AB109" s="272"/>
      <c r="AE109" s="272"/>
      <c r="AH109" s="272"/>
      <c r="AK109" s="272"/>
      <c r="AN109" s="272"/>
      <c r="AQ109" s="272"/>
      <c r="AT109" s="272"/>
      <c r="AW109" s="272"/>
      <c r="AZ109" s="272"/>
      <c r="BA109" s="272"/>
      <c r="BB109" s="272"/>
      <c r="BC109" s="272"/>
      <c r="BD109" s="272"/>
      <c r="BE109" s="272"/>
      <c r="BF109" s="272"/>
      <c r="BG109" s="272"/>
      <c r="BH109" s="272"/>
      <c r="BI109" s="272"/>
      <c r="BJ109" s="272"/>
      <c r="BK109" s="272"/>
      <c r="BL109" s="272"/>
      <c r="BM109" s="272"/>
      <c r="BN109" s="272"/>
      <c r="BO109" s="272"/>
      <c r="BP109" s="272"/>
      <c r="BQ109" s="272"/>
      <c r="BR109" s="272"/>
      <c r="BS109" s="272"/>
      <c r="BT109" s="272"/>
      <c r="BU109" s="272"/>
      <c r="BX109" s="272"/>
      <c r="BY109" s="272"/>
      <c r="BZ109" s="272"/>
      <c r="CA109" s="272"/>
      <c r="CB109" s="272"/>
      <c r="CC109" s="272"/>
      <c r="CD109" s="272"/>
      <c r="CE109" s="272"/>
      <c r="CF109" s="272"/>
      <c r="CG109" s="272"/>
      <c r="CJ109" s="272"/>
      <c r="CM109" s="272"/>
      <c r="CP109" s="272"/>
      <c r="CQ109" s="272"/>
      <c r="CR109" s="272"/>
      <c r="CS109" s="272"/>
      <c r="CV109" s="272"/>
      <c r="CY109" s="272"/>
      <c r="DB109" s="272"/>
      <c r="DE109" s="272"/>
      <c r="DH109" s="272"/>
      <c r="DK109" s="272"/>
      <c r="DL109" s="272"/>
      <c r="DM109" s="272"/>
      <c r="DN109" s="272"/>
      <c r="DO109" s="272"/>
      <c r="DP109" s="272"/>
      <c r="DQ109" s="272"/>
      <c r="DT109" s="272"/>
      <c r="DW109" s="272"/>
      <c r="DZ109" s="272"/>
      <c r="EC109" s="272"/>
      <c r="ED109" s="272"/>
      <c r="EE109" s="272"/>
      <c r="EF109" s="272"/>
      <c r="EI109" s="272"/>
      <c r="EJ109" s="272"/>
      <c r="EK109" s="272"/>
      <c r="EL109" s="272"/>
      <c r="EO109" s="272"/>
      <c r="ER109" s="272"/>
      <c r="EU109" s="272"/>
      <c r="EV109" s="272"/>
      <c r="EW109" s="272"/>
      <c r="EX109" s="272"/>
      <c r="EY109" s="272"/>
      <c r="EZ109" s="272"/>
      <c r="FA109" s="272"/>
      <c r="FB109" s="272"/>
      <c r="FC109" s="272"/>
      <c r="FD109" s="272"/>
      <c r="FE109" s="272"/>
      <c r="FF109" s="272"/>
      <c r="FG109" s="272"/>
      <c r="FH109" s="272"/>
      <c r="FI109" s="272"/>
      <c r="FJ109" s="272"/>
      <c r="FK109" s="272"/>
      <c r="FL109" s="272"/>
      <c r="FM109" s="272"/>
      <c r="FN109" s="272"/>
      <c r="FO109" s="272"/>
      <c r="FP109" s="272"/>
      <c r="FQ109" s="272"/>
      <c r="FR109" s="272"/>
      <c r="FS109" s="272"/>
      <c r="FT109" s="272"/>
      <c r="FU109" s="272"/>
      <c r="FV109" s="272"/>
      <c r="FW109" s="272"/>
      <c r="FX109" s="272"/>
      <c r="FY109" s="272"/>
      <c r="FZ109" s="272"/>
      <c r="GA109" s="272"/>
      <c r="GB109" s="272"/>
      <c r="GE109" s="272"/>
      <c r="GH109" s="272"/>
    </row>
    <row r="110" spans="1:192" ht="12" customHeight="1">
      <c r="A110" s="526"/>
      <c r="B110" s="30"/>
      <c r="C110" s="379">
        <f t="shared" si="593"/>
        <v>0</v>
      </c>
      <c r="D110" s="380">
        <f t="shared" si="593"/>
        <v>0</v>
      </c>
      <c r="E110" s="381">
        <f t="shared" si="593"/>
        <v>0</v>
      </c>
      <c r="F110" s="379">
        <f t="shared" si="594"/>
        <v>0</v>
      </c>
      <c r="G110" s="380">
        <f t="shared" si="594"/>
        <v>0</v>
      </c>
      <c r="H110" s="381">
        <f t="shared" si="594"/>
        <v>0</v>
      </c>
      <c r="I110" s="379">
        <f t="shared" si="595"/>
        <v>0</v>
      </c>
      <c r="J110" s="380">
        <f t="shared" si="595"/>
        <v>0</v>
      </c>
      <c r="K110" s="381">
        <f t="shared" si="595"/>
        <v>0</v>
      </c>
      <c r="L110" s="36" t="s">
        <v>132</v>
      </c>
      <c r="M110" s="36"/>
      <c r="N110" s="379">
        <f t="shared" si="596"/>
        <v>0</v>
      </c>
      <c r="O110" s="380">
        <f t="shared" si="596"/>
        <v>0</v>
      </c>
      <c r="P110" s="381">
        <f t="shared" si="596"/>
        <v>0</v>
      </c>
      <c r="Q110" s="379">
        <f t="shared" si="597"/>
        <v>0</v>
      </c>
      <c r="R110" s="380">
        <f t="shared" si="597"/>
        <v>0</v>
      </c>
      <c r="S110" s="381">
        <f t="shared" si="597"/>
        <v>0</v>
      </c>
      <c r="T110" s="379">
        <f t="shared" si="598"/>
        <v>0</v>
      </c>
      <c r="U110" s="380">
        <f t="shared" si="598"/>
        <v>0</v>
      </c>
      <c r="V110" s="381">
        <f t="shared" si="598"/>
        <v>0</v>
      </c>
      <c r="Y110" s="272"/>
      <c r="AB110" s="272"/>
      <c r="AE110" s="272"/>
      <c r="AH110" s="272"/>
      <c r="AK110" s="272"/>
      <c r="AN110" s="272"/>
      <c r="AQ110" s="272"/>
      <c r="AT110" s="272"/>
      <c r="AW110" s="272"/>
      <c r="AZ110" s="272"/>
      <c r="BA110" s="272"/>
      <c r="BB110" s="272"/>
      <c r="BC110" s="272"/>
      <c r="BD110" s="272"/>
      <c r="BE110" s="272"/>
      <c r="BF110" s="272"/>
      <c r="BG110" s="272"/>
      <c r="BH110" s="272"/>
      <c r="BI110" s="272"/>
      <c r="BJ110" s="272"/>
      <c r="BK110" s="272"/>
      <c r="BL110" s="272"/>
      <c r="BM110" s="272"/>
      <c r="BN110" s="272"/>
      <c r="BO110" s="272"/>
      <c r="BP110" s="272"/>
      <c r="BQ110" s="272"/>
      <c r="BR110" s="272"/>
      <c r="BS110" s="272"/>
      <c r="BT110" s="272"/>
      <c r="BU110" s="272"/>
      <c r="BX110" s="272"/>
      <c r="BY110" s="272"/>
      <c r="BZ110" s="272"/>
      <c r="CA110" s="272"/>
      <c r="CB110" s="272"/>
      <c r="CC110" s="272"/>
      <c r="CD110" s="272"/>
      <c r="CE110" s="272"/>
      <c r="CF110" s="272"/>
      <c r="CG110" s="272"/>
      <c r="CJ110" s="272"/>
      <c r="CM110" s="272"/>
      <c r="CP110" s="272"/>
      <c r="CQ110" s="272"/>
      <c r="CR110" s="272"/>
      <c r="CS110" s="272"/>
      <c r="CV110" s="272"/>
      <c r="CY110" s="272"/>
      <c r="DB110" s="272"/>
      <c r="DE110" s="272"/>
      <c r="DH110" s="272"/>
      <c r="DK110" s="272"/>
      <c r="DL110" s="272"/>
      <c r="DM110" s="272"/>
      <c r="DN110" s="272"/>
      <c r="DO110" s="272"/>
      <c r="DP110" s="272"/>
      <c r="DQ110" s="272"/>
      <c r="DT110" s="272"/>
      <c r="DW110" s="272"/>
      <c r="DZ110" s="272"/>
      <c r="EC110" s="272"/>
      <c r="ED110" s="272"/>
      <c r="EE110" s="272"/>
      <c r="EF110" s="272"/>
      <c r="EI110" s="272"/>
      <c r="EJ110" s="272"/>
      <c r="EK110" s="272"/>
      <c r="EL110" s="272"/>
      <c r="EO110" s="272"/>
      <c r="ER110" s="272"/>
      <c r="EU110" s="272"/>
      <c r="EV110" s="272"/>
      <c r="EW110" s="272"/>
      <c r="EX110" s="272"/>
      <c r="EY110" s="272"/>
      <c r="EZ110" s="272"/>
      <c r="FA110" s="272"/>
      <c r="FB110" s="272"/>
      <c r="FC110" s="272"/>
      <c r="FD110" s="272"/>
      <c r="FE110" s="272"/>
      <c r="FF110" s="272"/>
      <c r="FG110" s="272"/>
      <c r="FH110" s="272"/>
      <c r="FI110" s="272"/>
      <c r="FJ110" s="272"/>
      <c r="FK110" s="272"/>
      <c r="FL110" s="272"/>
      <c r="FM110" s="272"/>
      <c r="FN110" s="272"/>
      <c r="FO110" s="272"/>
      <c r="FP110" s="272"/>
      <c r="FQ110" s="272"/>
      <c r="FR110" s="272"/>
      <c r="FS110" s="272"/>
      <c r="FT110" s="272"/>
      <c r="FU110" s="272"/>
      <c r="FV110" s="272"/>
      <c r="FW110" s="272"/>
      <c r="FX110" s="272"/>
      <c r="FY110" s="272"/>
      <c r="FZ110" s="272"/>
      <c r="GA110" s="272"/>
      <c r="GB110" s="272"/>
      <c r="GE110" s="272"/>
      <c r="GH110" s="272"/>
    </row>
    <row r="111" spans="1:192" ht="18" customHeight="1">
      <c r="A111" s="526"/>
      <c r="B111" s="30"/>
      <c r="C111" s="382">
        <f t="shared" si="593"/>
        <v>0</v>
      </c>
      <c r="D111" s="383">
        <f t="shared" si="593"/>
        <v>0</v>
      </c>
      <c r="E111" s="384">
        <f t="shared" si="593"/>
        <v>0</v>
      </c>
      <c r="F111" s="382">
        <f t="shared" si="594"/>
        <v>0</v>
      </c>
      <c r="G111" s="383">
        <f t="shared" si="594"/>
        <v>0</v>
      </c>
      <c r="H111" s="384">
        <f t="shared" si="594"/>
        <v>0</v>
      </c>
      <c r="I111" s="382">
        <f t="shared" si="595"/>
        <v>0</v>
      </c>
      <c r="J111" s="383">
        <f t="shared" si="595"/>
        <v>0</v>
      </c>
      <c r="K111" s="384">
        <f t="shared" si="595"/>
        <v>0</v>
      </c>
      <c r="L111" s="45" t="s">
        <v>143</v>
      </c>
      <c r="M111" s="46"/>
      <c r="N111" s="382">
        <f t="shared" si="596"/>
        <v>0</v>
      </c>
      <c r="O111" s="383">
        <f t="shared" si="596"/>
        <v>0</v>
      </c>
      <c r="P111" s="384">
        <f t="shared" si="596"/>
        <v>0</v>
      </c>
      <c r="Q111" s="382">
        <f t="shared" si="597"/>
        <v>0</v>
      </c>
      <c r="R111" s="383">
        <f t="shared" si="597"/>
        <v>0</v>
      </c>
      <c r="S111" s="384">
        <f t="shared" si="597"/>
        <v>0</v>
      </c>
      <c r="T111" s="382">
        <f t="shared" si="598"/>
        <v>0</v>
      </c>
      <c r="U111" s="383">
        <f t="shared" si="598"/>
        <v>0</v>
      </c>
      <c r="V111" s="384">
        <f t="shared" si="598"/>
        <v>0</v>
      </c>
      <c r="Y111" s="272"/>
      <c r="AB111" s="272"/>
      <c r="AE111" s="272"/>
      <c r="AH111" s="272"/>
      <c r="AK111" s="272"/>
      <c r="AN111" s="272"/>
      <c r="AQ111" s="272"/>
      <c r="AT111" s="272"/>
      <c r="AW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272"/>
      <c r="BU111" s="272"/>
      <c r="BX111" s="272"/>
      <c r="BY111" s="272"/>
      <c r="BZ111" s="272"/>
      <c r="CA111" s="272"/>
      <c r="CB111" s="272"/>
      <c r="CC111" s="272"/>
      <c r="CD111" s="272"/>
      <c r="CE111" s="272"/>
      <c r="CF111" s="272"/>
      <c r="CG111" s="272"/>
      <c r="CJ111" s="272"/>
      <c r="CM111" s="272"/>
      <c r="CP111" s="272"/>
      <c r="CQ111" s="272"/>
      <c r="CR111" s="272"/>
      <c r="CS111" s="272"/>
      <c r="CV111" s="272"/>
      <c r="CY111" s="272"/>
      <c r="DB111" s="272"/>
      <c r="DE111" s="272"/>
      <c r="DH111" s="272"/>
      <c r="DK111" s="272"/>
      <c r="DL111" s="272"/>
      <c r="DM111" s="272"/>
      <c r="DN111" s="272"/>
      <c r="DO111" s="272"/>
      <c r="DP111" s="272"/>
      <c r="DQ111" s="272"/>
      <c r="DT111" s="272"/>
      <c r="DW111" s="272"/>
      <c r="DZ111" s="272"/>
      <c r="EC111" s="272"/>
      <c r="ED111" s="272"/>
      <c r="EE111" s="272"/>
      <c r="EF111" s="272"/>
      <c r="EI111" s="272"/>
      <c r="EJ111" s="272"/>
      <c r="EK111" s="272"/>
      <c r="EL111" s="272"/>
      <c r="EO111" s="272"/>
      <c r="ER111" s="272"/>
      <c r="EU111" s="272"/>
      <c r="EV111" s="272"/>
      <c r="EW111" s="272"/>
      <c r="EX111" s="272"/>
      <c r="EY111" s="272"/>
      <c r="EZ111" s="272"/>
      <c r="FA111" s="272"/>
      <c r="FB111" s="272"/>
      <c r="FC111" s="272"/>
      <c r="FD111" s="272"/>
      <c r="FE111" s="272"/>
      <c r="FF111" s="272"/>
      <c r="FG111" s="272"/>
      <c r="FH111" s="272"/>
      <c r="FI111" s="272"/>
      <c r="FJ111" s="272"/>
      <c r="FK111" s="272"/>
      <c r="FL111" s="272"/>
      <c r="FM111" s="272"/>
      <c r="FN111" s="272"/>
      <c r="FO111" s="272"/>
      <c r="FP111" s="272"/>
      <c r="FQ111" s="272"/>
      <c r="FR111" s="272"/>
      <c r="FS111" s="272"/>
      <c r="FT111" s="272"/>
      <c r="FU111" s="272"/>
      <c r="FV111" s="272"/>
      <c r="FW111" s="272"/>
      <c r="FX111" s="272"/>
      <c r="FY111" s="272"/>
      <c r="FZ111" s="272"/>
      <c r="GA111" s="272"/>
      <c r="GB111" s="272"/>
      <c r="GE111" s="272"/>
      <c r="GH111" s="272"/>
    </row>
    <row r="112" spans="1:192" ht="21" customHeight="1">
      <c r="A112" s="526"/>
      <c r="B112" s="30"/>
      <c r="C112" s="385">
        <f t="shared" si="593"/>
        <v>0</v>
      </c>
      <c r="D112" s="386">
        <f t="shared" si="593"/>
        <v>0</v>
      </c>
      <c r="E112" s="387">
        <f t="shared" si="593"/>
        <v>0</v>
      </c>
      <c r="F112" s="385">
        <f t="shared" si="594"/>
        <v>0</v>
      </c>
      <c r="G112" s="386">
        <f t="shared" si="594"/>
        <v>0</v>
      </c>
      <c r="H112" s="387">
        <f t="shared" si="594"/>
        <v>0</v>
      </c>
      <c r="I112" s="385">
        <f t="shared" si="595"/>
        <v>0</v>
      </c>
      <c r="J112" s="386">
        <f t="shared" si="595"/>
        <v>0</v>
      </c>
      <c r="K112" s="387">
        <f t="shared" si="595"/>
        <v>0</v>
      </c>
      <c r="L112" s="36" t="s">
        <v>133</v>
      </c>
      <c r="M112" s="36"/>
      <c r="N112" s="385">
        <f t="shared" si="596"/>
        <v>0</v>
      </c>
      <c r="O112" s="386">
        <f t="shared" si="596"/>
        <v>0</v>
      </c>
      <c r="P112" s="387">
        <f t="shared" si="596"/>
        <v>0</v>
      </c>
      <c r="Q112" s="385">
        <f t="shared" si="597"/>
        <v>0</v>
      </c>
      <c r="R112" s="386">
        <f t="shared" si="597"/>
        <v>0</v>
      </c>
      <c r="S112" s="387">
        <f t="shared" si="597"/>
        <v>0</v>
      </c>
      <c r="T112" s="385">
        <f t="shared" si="598"/>
        <v>0</v>
      </c>
      <c r="U112" s="386">
        <f t="shared" si="598"/>
        <v>0</v>
      </c>
      <c r="V112" s="387">
        <f t="shared" si="598"/>
        <v>0</v>
      </c>
      <c r="Y112" s="272"/>
      <c r="AB112" s="272"/>
      <c r="AE112" s="272"/>
      <c r="AH112" s="272"/>
      <c r="AK112" s="272"/>
      <c r="AN112" s="272"/>
      <c r="AQ112" s="272"/>
      <c r="AT112" s="272"/>
      <c r="AW112" s="272"/>
      <c r="AZ112" s="272"/>
      <c r="BA112" s="272"/>
      <c r="BB112" s="272"/>
      <c r="BC112" s="272"/>
      <c r="BD112" s="272"/>
      <c r="BE112" s="272"/>
      <c r="BF112" s="272"/>
      <c r="BG112" s="272"/>
      <c r="BH112" s="272"/>
      <c r="BI112" s="272"/>
      <c r="BJ112" s="272"/>
      <c r="BK112" s="272"/>
      <c r="BL112" s="272"/>
      <c r="BM112" s="272"/>
      <c r="BN112" s="272"/>
      <c r="BO112" s="272"/>
      <c r="BP112" s="272"/>
      <c r="BQ112" s="272"/>
      <c r="BR112" s="272"/>
      <c r="BS112" s="272"/>
      <c r="BT112" s="272"/>
      <c r="BU112" s="272"/>
      <c r="BX112" s="272"/>
      <c r="BY112" s="272"/>
      <c r="BZ112" s="272"/>
      <c r="CA112" s="272"/>
      <c r="CB112" s="272"/>
      <c r="CC112" s="272"/>
      <c r="CD112" s="272"/>
      <c r="CE112" s="272"/>
      <c r="CF112" s="272"/>
      <c r="CG112" s="272"/>
      <c r="CJ112" s="272"/>
      <c r="CM112" s="272"/>
      <c r="CP112" s="272"/>
      <c r="CQ112" s="272"/>
      <c r="CR112" s="272"/>
      <c r="CS112" s="272"/>
      <c r="CV112" s="272"/>
      <c r="CY112" s="272"/>
      <c r="DB112" s="272"/>
      <c r="DE112" s="272"/>
      <c r="DH112" s="272"/>
      <c r="DK112" s="272"/>
      <c r="DL112" s="272"/>
      <c r="DM112" s="272"/>
      <c r="DN112" s="272"/>
      <c r="DO112" s="272"/>
      <c r="DP112" s="272"/>
      <c r="DQ112" s="272"/>
      <c r="DT112" s="272"/>
      <c r="DW112" s="272"/>
      <c r="DZ112" s="272"/>
      <c r="EC112" s="272"/>
      <c r="ED112" s="272"/>
      <c r="EE112" s="272"/>
      <c r="EF112" s="272"/>
      <c r="EI112" s="272"/>
      <c r="EJ112" s="272"/>
      <c r="EK112" s="272"/>
      <c r="EL112" s="272"/>
      <c r="EO112" s="272"/>
      <c r="ER112" s="272"/>
      <c r="EU112" s="272"/>
      <c r="EV112" s="272"/>
      <c r="EW112" s="272"/>
      <c r="EX112" s="272"/>
      <c r="EY112" s="272"/>
      <c r="EZ112" s="272"/>
      <c r="FA112" s="272"/>
      <c r="FB112" s="272"/>
      <c r="FC112" s="272"/>
      <c r="FD112" s="272"/>
      <c r="FE112" s="272"/>
      <c r="FF112" s="272"/>
      <c r="FG112" s="272"/>
      <c r="FH112" s="272"/>
      <c r="FI112" s="272"/>
      <c r="FJ112" s="272"/>
      <c r="FK112" s="272"/>
      <c r="FL112" s="272"/>
      <c r="FM112" s="272"/>
      <c r="FN112" s="272"/>
      <c r="FO112" s="272"/>
      <c r="FP112" s="272"/>
      <c r="FQ112" s="272"/>
      <c r="FR112" s="272"/>
      <c r="FS112" s="272"/>
      <c r="FT112" s="272"/>
      <c r="FU112" s="272"/>
      <c r="FV112" s="272"/>
      <c r="FW112" s="272"/>
      <c r="FX112" s="272"/>
      <c r="FY112" s="272"/>
      <c r="FZ112" s="272"/>
      <c r="GA112" s="272"/>
      <c r="GB112" s="272"/>
      <c r="GE112" s="272"/>
      <c r="GH112" s="272"/>
    </row>
    <row r="113" spans="1:192" ht="18" customHeight="1">
      <c r="A113" s="526"/>
      <c r="B113" s="30"/>
      <c r="C113" s="388">
        <f t="shared" si="593"/>
        <v>0</v>
      </c>
      <c r="D113" s="389">
        <f t="shared" si="593"/>
        <v>0</v>
      </c>
      <c r="E113" s="390">
        <f t="shared" si="593"/>
        <v>0</v>
      </c>
      <c r="F113" s="388">
        <f t="shared" si="594"/>
        <v>0</v>
      </c>
      <c r="G113" s="389">
        <f t="shared" si="594"/>
        <v>0</v>
      </c>
      <c r="H113" s="390">
        <f t="shared" si="594"/>
        <v>0</v>
      </c>
      <c r="I113" s="388">
        <f t="shared" si="595"/>
        <v>0</v>
      </c>
      <c r="J113" s="389">
        <f t="shared" si="595"/>
        <v>0</v>
      </c>
      <c r="K113" s="390">
        <f t="shared" si="595"/>
        <v>0</v>
      </c>
      <c r="L113" s="45" t="s">
        <v>134</v>
      </c>
      <c r="M113" s="46"/>
      <c r="N113" s="388">
        <f t="shared" si="596"/>
        <v>0</v>
      </c>
      <c r="O113" s="389">
        <f t="shared" si="596"/>
        <v>0</v>
      </c>
      <c r="P113" s="390">
        <f t="shared" si="596"/>
        <v>0</v>
      </c>
      <c r="Q113" s="388">
        <f t="shared" si="597"/>
        <v>0</v>
      </c>
      <c r="R113" s="389">
        <f t="shared" si="597"/>
        <v>0</v>
      </c>
      <c r="S113" s="390">
        <f t="shared" si="597"/>
        <v>0</v>
      </c>
      <c r="T113" s="388">
        <f t="shared" si="598"/>
        <v>0</v>
      </c>
      <c r="U113" s="389">
        <f t="shared" si="598"/>
        <v>0</v>
      </c>
      <c r="V113" s="390">
        <f t="shared" si="598"/>
        <v>0</v>
      </c>
      <c r="Y113" s="272"/>
      <c r="AB113" s="272"/>
      <c r="AE113" s="272"/>
      <c r="AH113" s="272"/>
      <c r="AK113" s="272"/>
      <c r="AN113" s="272"/>
      <c r="AQ113" s="272"/>
      <c r="AT113" s="272"/>
      <c r="AW113" s="272"/>
      <c r="AZ113" s="272"/>
      <c r="BA113" s="272"/>
      <c r="BB113" s="272"/>
      <c r="BC113" s="272"/>
      <c r="BD113" s="272"/>
      <c r="BE113" s="272"/>
      <c r="BF113" s="272"/>
      <c r="BG113" s="272"/>
      <c r="BH113" s="272"/>
      <c r="BI113" s="272"/>
      <c r="BJ113" s="272"/>
      <c r="BK113" s="272"/>
      <c r="BL113" s="272"/>
      <c r="BM113" s="272"/>
      <c r="BN113" s="272"/>
      <c r="BO113" s="272"/>
      <c r="BP113" s="272"/>
      <c r="BQ113" s="272"/>
      <c r="BR113" s="272"/>
      <c r="BS113" s="272"/>
      <c r="BT113" s="272"/>
      <c r="BU113" s="272"/>
      <c r="BX113" s="272"/>
      <c r="BY113" s="272"/>
      <c r="BZ113" s="272"/>
      <c r="CA113" s="272"/>
      <c r="CB113" s="272"/>
      <c r="CC113" s="272"/>
      <c r="CD113" s="272"/>
      <c r="CE113" s="272"/>
      <c r="CF113" s="272"/>
      <c r="CG113" s="272"/>
      <c r="CJ113" s="272"/>
      <c r="CM113" s="272"/>
      <c r="CP113" s="272"/>
      <c r="CQ113" s="272"/>
      <c r="CR113" s="272"/>
      <c r="CS113" s="272"/>
      <c r="CV113" s="272"/>
      <c r="CY113" s="272"/>
      <c r="DB113" s="272"/>
      <c r="DE113" s="272"/>
      <c r="DH113" s="272"/>
      <c r="DK113" s="272"/>
      <c r="DL113" s="272"/>
      <c r="DM113" s="272"/>
      <c r="DN113" s="272"/>
      <c r="DO113" s="272"/>
      <c r="DP113" s="272"/>
      <c r="DQ113" s="272"/>
      <c r="DT113" s="272"/>
      <c r="DW113" s="272"/>
      <c r="DZ113" s="272"/>
      <c r="EC113" s="272"/>
      <c r="ED113" s="272"/>
      <c r="EE113" s="272"/>
      <c r="EF113" s="272"/>
      <c r="EI113" s="272"/>
      <c r="EJ113" s="272"/>
      <c r="EK113" s="272"/>
      <c r="EL113" s="272"/>
      <c r="EO113" s="272"/>
      <c r="ER113" s="272"/>
      <c r="EU113" s="272"/>
      <c r="EV113" s="272"/>
      <c r="EW113" s="272"/>
      <c r="EX113" s="272"/>
      <c r="EY113" s="272"/>
      <c r="EZ113" s="272"/>
      <c r="FA113" s="272"/>
      <c r="FB113" s="272"/>
      <c r="FC113" s="272"/>
      <c r="FD113" s="272"/>
      <c r="FE113" s="272"/>
      <c r="FF113" s="272"/>
      <c r="FG113" s="272"/>
      <c r="FH113" s="272"/>
      <c r="FI113" s="272"/>
      <c r="FJ113" s="272"/>
      <c r="FK113" s="272"/>
      <c r="FL113" s="272"/>
      <c r="FM113" s="272"/>
      <c r="FN113" s="272"/>
      <c r="FO113" s="272"/>
      <c r="FP113" s="272"/>
      <c r="FQ113" s="272"/>
      <c r="FR113" s="272"/>
      <c r="FS113" s="272"/>
      <c r="FT113" s="272"/>
      <c r="FU113" s="272"/>
      <c r="FV113" s="272"/>
      <c r="FW113" s="272"/>
      <c r="FX113" s="272"/>
      <c r="FY113" s="272"/>
      <c r="FZ113" s="272"/>
      <c r="GA113" s="272"/>
      <c r="GB113" s="272"/>
      <c r="GE113" s="272"/>
      <c r="GH113" s="272"/>
    </row>
    <row r="114" spans="1:192" ht="21.75" customHeight="1">
      <c r="A114" s="526"/>
      <c r="B114" s="30"/>
      <c r="C114" s="391">
        <f t="shared" si="593"/>
        <v>0</v>
      </c>
      <c r="D114" s="392">
        <f t="shared" si="593"/>
        <v>0</v>
      </c>
      <c r="E114" s="393">
        <f t="shared" si="593"/>
        <v>0</v>
      </c>
      <c r="F114" s="391">
        <f t="shared" si="594"/>
        <v>0</v>
      </c>
      <c r="G114" s="392">
        <f t="shared" si="594"/>
        <v>0</v>
      </c>
      <c r="H114" s="393">
        <f t="shared" si="594"/>
        <v>0</v>
      </c>
      <c r="I114" s="391">
        <f t="shared" si="595"/>
        <v>0</v>
      </c>
      <c r="J114" s="392">
        <f t="shared" si="595"/>
        <v>0</v>
      </c>
      <c r="K114" s="393">
        <f t="shared" si="595"/>
        <v>0</v>
      </c>
      <c r="L114" s="37" t="s">
        <v>135</v>
      </c>
      <c r="M114" s="37"/>
      <c r="N114" s="391">
        <f t="shared" si="596"/>
        <v>0</v>
      </c>
      <c r="O114" s="392">
        <f t="shared" si="596"/>
        <v>0</v>
      </c>
      <c r="P114" s="393">
        <f t="shared" si="596"/>
        <v>0</v>
      </c>
      <c r="Q114" s="391">
        <f t="shared" si="597"/>
        <v>0</v>
      </c>
      <c r="R114" s="392">
        <f t="shared" si="597"/>
        <v>0</v>
      </c>
      <c r="S114" s="393">
        <f t="shared" si="597"/>
        <v>0</v>
      </c>
      <c r="T114" s="391">
        <f t="shared" si="598"/>
        <v>0</v>
      </c>
      <c r="U114" s="392">
        <f t="shared" si="598"/>
        <v>0</v>
      </c>
      <c r="V114" s="393">
        <f t="shared" si="598"/>
        <v>0</v>
      </c>
      <c r="Y114" s="272"/>
      <c r="AB114" s="272"/>
      <c r="AE114" s="272"/>
      <c r="AH114" s="272"/>
      <c r="AK114" s="272"/>
      <c r="AN114" s="272"/>
      <c r="AQ114" s="272"/>
      <c r="AT114" s="272"/>
      <c r="AW114" s="272"/>
      <c r="AZ114" s="272"/>
      <c r="BA114" s="272"/>
      <c r="BB114" s="272"/>
      <c r="BC114" s="272"/>
      <c r="BD114" s="272"/>
      <c r="BE114" s="272"/>
      <c r="BF114" s="272"/>
      <c r="BG114" s="272"/>
      <c r="BH114" s="272"/>
      <c r="BI114" s="272"/>
      <c r="BJ114" s="272"/>
      <c r="BK114" s="272"/>
      <c r="BL114" s="272"/>
      <c r="BM114" s="272"/>
      <c r="BN114" s="272"/>
      <c r="BO114" s="272"/>
      <c r="BP114" s="272"/>
      <c r="BQ114" s="272"/>
      <c r="BR114" s="272"/>
      <c r="BS114" s="272"/>
      <c r="BT114" s="272"/>
      <c r="BU114" s="272"/>
      <c r="BX114" s="272"/>
      <c r="BY114" s="272"/>
      <c r="BZ114" s="272"/>
      <c r="CA114" s="272"/>
      <c r="CB114" s="272"/>
      <c r="CC114" s="272"/>
      <c r="CD114" s="272"/>
      <c r="CE114" s="272"/>
      <c r="CF114" s="272"/>
      <c r="CG114" s="272"/>
      <c r="CJ114" s="272"/>
      <c r="CM114" s="272"/>
      <c r="CP114" s="272"/>
      <c r="CQ114" s="272"/>
      <c r="CR114" s="272"/>
      <c r="CS114" s="272"/>
      <c r="CV114" s="272"/>
      <c r="CY114" s="272"/>
      <c r="DB114" s="272"/>
      <c r="DE114" s="272"/>
      <c r="DH114" s="272"/>
      <c r="DK114" s="272"/>
      <c r="DL114" s="272"/>
      <c r="DM114" s="272"/>
      <c r="DN114" s="272"/>
      <c r="DO114" s="272"/>
      <c r="DP114" s="272"/>
      <c r="DQ114" s="272"/>
      <c r="DT114" s="272"/>
      <c r="DW114" s="272"/>
      <c r="DZ114" s="272"/>
      <c r="EC114" s="272"/>
      <c r="ED114" s="272"/>
      <c r="EE114" s="272"/>
      <c r="EF114" s="272"/>
      <c r="EI114" s="272"/>
      <c r="EJ114" s="272"/>
      <c r="EK114" s="272"/>
      <c r="EL114" s="272"/>
      <c r="EO114" s="272"/>
      <c r="ER114" s="272"/>
      <c r="EU114" s="272"/>
      <c r="EV114" s="272"/>
      <c r="EW114" s="272"/>
      <c r="EX114" s="272"/>
      <c r="EY114" s="272"/>
      <c r="EZ114" s="272"/>
      <c r="FA114" s="272"/>
      <c r="FB114" s="272"/>
      <c r="FC114" s="272"/>
      <c r="FD114" s="272"/>
      <c r="FE114" s="272"/>
      <c r="FF114" s="272"/>
      <c r="FG114" s="272"/>
      <c r="FH114" s="272"/>
      <c r="FI114" s="272"/>
      <c r="FJ114" s="272"/>
      <c r="FK114" s="272"/>
      <c r="FL114" s="272"/>
      <c r="FM114" s="272"/>
      <c r="FN114" s="272"/>
      <c r="FO114" s="272"/>
      <c r="FP114" s="272"/>
      <c r="FQ114" s="272"/>
      <c r="FR114" s="272"/>
      <c r="FS114" s="272"/>
      <c r="FT114" s="272"/>
      <c r="FU114" s="272"/>
      <c r="FV114" s="272"/>
      <c r="FW114" s="272"/>
      <c r="FX114" s="272"/>
      <c r="FY114" s="272"/>
      <c r="FZ114" s="272"/>
      <c r="GA114" s="272"/>
      <c r="GB114" s="272"/>
      <c r="GE114" s="272"/>
      <c r="GH114" s="272"/>
    </row>
    <row r="115" spans="1:192" ht="20.25" customHeight="1">
      <c r="A115" s="526"/>
      <c r="B115" s="30"/>
      <c r="C115" s="599">
        <f t="shared" si="593"/>
        <v>6</v>
      </c>
      <c r="D115" s="600">
        <f t="shared" si="593"/>
        <v>2</v>
      </c>
      <c r="E115" s="601">
        <f t="shared" si="593"/>
        <v>1</v>
      </c>
      <c r="F115" s="599">
        <f t="shared" si="594"/>
        <v>4</v>
      </c>
      <c r="G115" s="600">
        <f t="shared" si="594"/>
        <v>2</v>
      </c>
      <c r="H115" s="601">
        <f t="shared" si="594"/>
        <v>1</v>
      </c>
      <c r="I115" s="599">
        <f t="shared" si="595"/>
        <v>4</v>
      </c>
      <c r="J115" s="600">
        <f t="shared" si="595"/>
        <v>2</v>
      </c>
      <c r="K115" s="601">
        <f t="shared" si="595"/>
        <v>1</v>
      </c>
      <c r="L115" s="36" t="s">
        <v>136</v>
      </c>
      <c r="M115" s="36"/>
      <c r="N115" s="599">
        <f t="shared" si="596"/>
        <v>4</v>
      </c>
      <c r="O115" s="600">
        <f t="shared" si="596"/>
        <v>2</v>
      </c>
      <c r="P115" s="601">
        <f t="shared" si="596"/>
        <v>1</v>
      </c>
      <c r="Q115" s="599">
        <f t="shared" si="597"/>
        <v>6</v>
      </c>
      <c r="R115" s="600">
        <f t="shared" si="597"/>
        <v>2</v>
      </c>
      <c r="S115" s="601">
        <f t="shared" si="597"/>
        <v>1</v>
      </c>
      <c r="T115" s="599">
        <f t="shared" si="598"/>
        <v>6</v>
      </c>
      <c r="U115" s="600">
        <f t="shared" si="598"/>
        <v>2</v>
      </c>
      <c r="V115" s="601">
        <f t="shared" si="598"/>
        <v>1</v>
      </c>
      <c r="Y115" s="272"/>
      <c r="AB115" s="272"/>
      <c r="AE115" s="272"/>
      <c r="AH115" s="272"/>
      <c r="AK115" s="272"/>
      <c r="AN115" s="272"/>
      <c r="AQ115" s="272"/>
      <c r="AT115" s="272"/>
      <c r="AW115" s="272"/>
      <c r="AZ115" s="272"/>
      <c r="BA115" s="272"/>
      <c r="BB115" s="272"/>
      <c r="BC115" s="272"/>
      <c r="BD115" s="272"/>
      <c r="BE115" s="272"/>
      <c r="BF115" s="272"/>
      <c r="BG115" s="272"/>
      <c r="BH115" s="272"/>
      <c r="BI115" s="272"/>
      <c r="BJ115" s="272"/>
      <c r="BK115" s="272"/>
      <c r="BL115" s="272"/>
      <c r="BM115" s="272"/>
      <c r="BN115" s="272"/>
      <c r="BO115" s="272"/>
      <c r="BP115" s="272"/>
      <c r="BQ115" s="272"/>
      <c r="BR115" s="272"/>
      <c r="BS115" s="272"/>
      <c r="BT115" s="272"/>
      <c r="BU115" s="272"/>
      <c r="BX115" s="272"/>
      <c r="BY115" s="272"/>
      <c r="BZ115" s="272"/>
      <c r="CA115" s="272"/>
      <c r="CB115" s="272"/>
      <c r="CC115" s="272"/>
      <c r="CD115" s="272"/>
      <c r="CE115" s="272"/>
      <c r="CF115" s="272"/>
      <c r="CG115" s="272"/>
      <c r="CJ115" s="272"/>
      <c r="CM115" s="272"/>
      <c r="CP115" s="272"/>
      <c r="CQ115" s="272"/>
      <c r="CR115" s="272"/>
      <c r="CS115" s="272"/>
      <c r="CV115" s="272"/>
      <c r="CY115" s="272"/>
      <c r="DB115" s="272"/>
      <c r="DE115" s="272"/>
      <c r="DH115" s="272"/>
      <c r="DK115" s="272"/>
      <c r="DL115" s="272"/>
      <c r="DM115" s="272"/>
      <c r="DN115" s="272"/>
      <c r="DO115" s="272"/>
      <c r="DP115" s="272"/>
      <c r="DQ115" s="272"/>
      <c r="DT115" s="272"/>
      <c r="DW115" s="272"/>
      <c r="DZ115" s="272"/>
      <c r="EC115" s="272"/>
      <c r="ED115" s="272"/>
      <c r="EE115" s="272"/>
      <c r="EF115" s="272"/>
      <c r="EI115" s="272"/>
      <c r="EJ115" s="272"/>
      <c r="EK115" s="272"/>
      <c r="EL115" s="272"/>
      <c r="EO115" s="272"/>
      <c r="ER115" s="272"/>
      <c r="EU115" s="272"/>
      <c r="EV115" s="272"/>
      <c r="EW115" s="272"/>
      <c r="EX115" s="272"/>
      <c r="EY115" s="272"/>
      <c r="EZ115" s="272"/>
      <c r="FA115" s="272"/>
      <c r="FB115" s="272"/>
      <c r="FC115" s="272"/>
      <c r="FD115" s="272"/>
      <c r="FE115" s="272"/>
      <c r="FF115" s="272"/>
      <c r="FG115" s="272"/>
      <c r="FH115" s="272"/>
      <c r="FI115" s="272"/>
      <c r="FJ115" s="272"/>
      <c r="FK115" s="272"/>
      <c r="FL115" s="272"/>
      <c r="FM115" s="272"/>
      <c r="FN115" s="272"/>
      <c r="FO115" s="272"/>
      <c r="FP115" s="272"/>
      <c r="FQ115" s="272"/>
      <c r="FR115" s="272"/>
      <c r="FS115" s="272"/>
      <c r="FT115" s="272"/>
      <c r="FU115" s="272"/>
      <c r="FV115" s="272"/>
      <c r="FW115" s="272"/>
      <c r="FX115" s="272"/>
      <c r="FY115" s="272"/>
      <c r="FZ115" s="272"/>
      <c r="GA115" s="272"/>
      <c r="GB115" s="272"/>
      <c r="GE115" s="272"/>
      <c r="GH115" s="272"/>
    </row>
    <row r="116" spans="1:192" ht="20.25" customHeight="1">
      <c r="A116" s="526"/>
      <c r="B116" s="30"/>
      <c r="C116" s="394">
        <f t="shared" si="593"/>
        <v>0</v>
      </c>
      <c r="D116" s="395">
        <f t="shared" si="593"/>
        <v>0</v>
      </c>
      <c r="E116" s="396">
        <f t="shared" si="593"/>
        <v>0</v>
      </c>
      <c r="F116" s="394">
        <f t="shared" si="594"/>
        <v>0</v>
      </c>
      <c r="G116" s="395">
        <f t="shared" si="594"/>
        <v>0</v>
      </c>
      <c r="H116" s="396">
        <f t="shared" si="594"/>
        <v>0</v>
      </c>
      <c r="I116" s="394">
        <f t="shared" si="595"/>
        <v>0</v>
      </c>
      <c r="J116" s="395">
        <f t="shared" si="595"/>
        <v>0</v>
      </c>
      <c r="K116" s="396">
        <f t="shared" si="595"/>
        <v>0</v>
      </c>
      <c r="L116" s="45" t="s">
        <v>137</v>
      </c>
      <c r="M116" s="46"/>
      <c r="N116" s="394">
        <f t="shared" si="596"/>
        <v>0</v>
      </c>
      <c r="O116" s="395">
        <f t="shared" si="596"/>
        <v>0</v>
      </c>
      <c r="P116" s="396">
        <f t="shared" si="596"/>
        <v>0</v>
      </c>
      <c r="Q116" s="394">
        <f t="shared" si="597"/>
        <v>0</v>
      </c>
      <c r="R116" s="395">
        <f t="shared" si="597"/>
        <v>0</v>
      </c>
      <c r="S116" s="396">
        <f t="shared" si="597"/>
        <v>0</v>
      </c>
      <c r="T116" s="394">
        <f t="shared" si="598"/>
        <v>0</v>
      </c>
      <c r="U116" s="395">
        <f t="shared" si="598"/>
        <v>0</v>
      </c>
      <c r="V116" s="396">
        <f t="shared" si="598"/>
        <v>0</v>
      </c>
      <c r="Y116" s="272"/>
      <c r="AB116" s="272"/>
      <c r="AE116" s="272"/>
      <c r="AH116" s="272"/>
      <c r="AK116" s="272"/>
      <c r="AN116" s="272"/>
      <c r="AQ116" s="272"/>
      <c r="AT116" s="272"/>
      <c r="AW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X116" s="272"/>
      <c r="BY116" s="272"/>
      <c r="BZ116" s="272"/>
      <c r="CA116" s="272"/>
      <c r="CB116" s="272"/>
      <c r="CC116" s="272"/>
      <c r="CD116" s="272"/>
      <c r="CE116" s="272"/>
      <c r="CF116" s="272"/>
      <c r="CG116" s="272"/>
      <c r="CJ116" s="272"/>
      <c r="CM116" s="272"/>
      <c r="CP116" s="272"/>
      <c r="CQ116" s="272"/>
      <c r="CR116" s="272"/>
      <c r="CS116" s="272"/>
      <c r="CV116" s="272"/>
      <c r="CY116" s="272"/>
      <c r="DB116" s="272"/>
      <c r="DE116" s="272"/>
      <c r="DH116" s="272"/>
      <c r="DK116" s="272"/>
      <c r="DL116" s="272"/>
      <c r="DM116" s="272"/>
      <c r="DN116" s="272"/>
      <c r="DO116" s="272"/>
      <c r="DP116" s="272"/>
      <c r="DQ116" s="272"/>
      <c r="DT116" s="272"/>
      <c r="DW116" s="272"/>
      <c r="DZ116" s="272"/>
      <c r="EC116" s="272"/>
      <c r="ED116" s="272"/>
      <c r="EE116" s="272"/>
      <c r="EF116" s="272"/>
      <c r="EI116" s="272"/>
      <c r="EJ116" s="272"/>
      <c r="EK116" s="272"/>
      <c r="EL116" s="272"/>
      <c r="EO116" s="272"/>
      <c r="ER116" s="272"/>
      <c r="EU116" s="272"/>
      <c r="EV116" s="272"/>
      <c r="EW116" s="272"/>
      <c r="EX116" s="272"/>
      <c r="EY116" s="272"/>
      <c r="EZ116" s="272"/>
      <c r="FA116" s="272"/>
      <c r="FB116" s="272"/>
      <c r="FC116" s="272"/>
      <c r="FD116" s="272"/>
      <c r="FE116" s="272"/>
      <c r="FF116" s="272"/>
      <c r="FG116" s="272"/>
      <c r="FH116" s="272"/>
      <c r="FI116" s="272"/>
      <c r="FJ116" s="272"/>
      <c r="FK116" s="272"/>
      <c r="FL116" s="272"/>
      <c r="FM116" s="272"/>
      <c r="FN116" s="272"/>
      <c r="FO116" s="272"/>
      <c r="FP116" s="272"/>
      <c r="FQ116" s="272"/>
      <c r="FR116" s="272"/>
      <c r="FS116" s="272"/>
      <c r="FT116" s="272"/>
      <c r="FU116" s="272"/>
      <c r="FV116" s="272"/>
      <c r="FW116" s="272"/>
      <c r="FX116" s="272"/>
      <c r="FY116" s="272"/>
      <c r="FZ116" s="272"/>
      <c r="GA116" s="272"/>
      <c r="GB116" s="272"/>
      <c r="GE116" s="272"/>
      <c r="GH116" s="272"/>
    </row>
    <row r="117" spans="1:192" ht="19.5" customHeight="1">
      <c r="A117" s="526"/>
      <c r="B117" s="30"/>
      <c r="C117" s="397">
        <f t="shared" si="593"/>
        <v>0</v>
      </c>
      <c r="D117" s="392">
        <f t="shared" si="593"/>
        <v>0</v>
      </c>
      <c r="E117" s="393">
        <f t="shared" si="593"/>
        <v>0</v>
      </c>
      <c r="F117" s="397">
        <f t="shared" si="594"/>
        <v>0</v>
      </c>
      <c r="G117" s="392">
        <f t="shared" si="594"/>
        <v>0</v>
      </c>
      <c r="H117" s="393">
        <f t="shared" si="594"/>
        <v>0</v>
      </c>
      <c r="I117" s="397">
        <f t="shared" si="595"/>
        <v>0</v>
      </c>
      <c r="J117" s="392">
        <f t="shared" si="595"/>
        <v>0</v>
      </c>
      <c r="K117" s="393">
        <f t="shared" si="595"/>
        <v>0</v>
      </c>
      <c r="L117" s="38" t="s">
        <v>138</v>
      </c>
      <c r="M117" s="38"/>
      <c r="N117" s="397">
        <f t="shared" si="596"/>
        <v>0</v>
      </c>
      <c r="O117" s="392">
        <f t="shared" si="596"/>
        <v>0</v>
      </c>
      <c r="P117" s="393">
        <f t="shared" si="596"/>
        <v>0</v>
      </c>
      <c r="Q117" s="397">
        <f t="shared" si="597"/>
        <v>0</v>
      </c>
      <c r="R117" s="392">
        <f t="shared" si="597"/>
        <v>0</v>
      </c>
      <c r="S117" s="393">
        <f t="shared" si="597"/>
        <v>0</v>
      </c>
      <c r="T117" s="397">
        <f t="shared" si="598"/>
        <v>0</v>
      </c>
      <c r="U117" s="392">
        <f t="shared" si="598"/>
        <v>0</v>
      </c>
      <c r="V117" s="393">
        <f t="shared" si="598"/>
        <v>0</v>
      </c>
      <c r="Y117" s="272"/>
      <c r="AB117" s="272"/>
      <c r="AE117" s="272"/>
      <c r="AH117" s="272"/>
      <c r="AK117" s="272"/>
      <c r="AN117" s="272"/>
      <c r="AQ117" s="272"/>
      <c r="AT117" s="272"/>
      <c r="AW117" s="272"/>
      <c r="AZ117" s="272"/>
      <c r="BA117" s="272"/>
      <c r="BB117" s="272"/>
      <c r="BC117" s="272"/>
      <c r="BD117" s="272"/>
      <c r="BE117" s="272"/>
      <c r="BF117" s="272"/>
      <c r="BG117" s="272"/>
      <c r="BH117" s="272"/>
      <c r="BI117" s="272"/>
      <c r="BJ117" s="272"/>
      <c r="BK117" s="272"/>
      <c r="BL117" s="272"/>
      <c r="BM117" s="272"/>
      <c r="BN117" s="272"/>
      <c r="BO117" s="272"/>
      <c r="BP117" s="272"/>
      <c r="BQ117" s="272"/>
      <c r="BR117" s="272"/>
      <c r="BS117" s="272"/>
      <c r="BT117" s="272"/>
      <c r="BU117" s="272"/>
      <c r="BX117" s="272"/>
      <c r="BY117" s="272"/>
      <c r="BZ117" s="272"/>
      <c r="CA117" s="272"/>
      <c r="CB117" s="272"/>
      <c r="CC117" s="272"/>
      <c r="CD117" s="272"/>
      <c r="CE117" s="272"/>
      <c r="CF117" s="272"/>
      <c r="CG117" s="272"/>
      <c r="CJ117" s="272"/>
      <c r="CM117" s="272"/>
      <c r="CP117" s="272"/>
      <c r="CQ117" s="272"/>
      <c r="CR117" s="272"/>
      <c r="CS117" s="272"/>
      <c r="CV117" s="272"/>
      <c r="CY117" s="272"/>
      <c r="DB117" s="272"/>
      <c r="DE117" s="272"/>
      <c r="DH117" s="272"/>
      <c r="DK117" s="272"/>
      <c r="DL117" s="272"/>
      <c r="DM117" s="272"/>
      <c r="DN117" s="272"/>
      <c r="DO117" s="272"/>
      <c r="DP117" s="272"/>
      <c r="DQ117" s="272"/>
      <c r="DT117" s="272"/>
      <c r="DW117" s="272"/>
      <c r="DZ117" s="272"/>
      <c r="EC117" s="272"/>
      <c r="ED117" s="272"/>
      <c r="EE117" s="272"/>
      <c r="EF117" s="272"/>
      <c r="EI117" s="272"/>
      <c r="EJ117" s="272"/>
      <c r="EK117" s="272"/>
      <c r="EL117" s="272"/>
      <c r="EO117" s="272"/>
      <c r="ER117" s="272"/>
      <c r="EU117" s="272"/>
      <c r="EV117" s="272"/>
      <c r="EW117" s="272"/>
      <c r="EX117" s="272"/>
      <c r="EY117" s="272"/>
      <c r="EZ117" s="272"/>
      <c r="FA117" s="272"/>
      <c r="FB117" s="272"/>
      <c r="FC117" s="272"/>
      <c r="FD117" s="272"/>
      <c r="FE117" s="272"/>
      <c r="FF117" s="272"/>
      <c r="FG117" s="272"/>
      <c r="FH117" s="272"/>
      <c r="FI117" s="272"/>
      <c r="FJ117" s="272"/>
      <c r="FK117" s="272"/>
      <c r="FL117" s="272"/>
      <c r="FM117" s="272"/>
      <c r="FN117" s="272"/>
      <c r="FO117" s="272"/>
      <c r="FP117" s="272"/>
      <c r="FQ117" s="272"/>
      <c r="FR117" s="272"/>
      <c r="FS117" s="272"/>
      <c r="FT117" s="272"/>
      <c r="FU117" s="272"/>
      <c r="FV117" s="272"/>
      <c r="FW117" s="272"/>
      <c r="FX117" s="272"/>
      <c r="FY117" s="272"/>
      <c r="FZ117" s="272"/>
      <c r="GA117" s="272"/>
      <c r="GB117" s="272"/>
      <c r="GE117" s="272"/>
      <c r="GH117" s="272"/>
    </row>
    <row r="118" spans="1:192" ht="16.5" customHeight="1">
      <c r="A118" s="526"/>
      <c r="B118" s="30"/>
      <c r="C118" s="398">
        <f t="shared" si="593"/>
        <v>0</v>
      </c>
      <c r="D118" s="399">
        <f t="shared" si="593"/>
        <v>0</v>
      </c>
      <c r="E118" s="400">
        <f t="shared" si="593"/>
        <v>0</v>
      </c>
      <c r="F118" s="398">
        <f t="shared" si="594"/>
        <v>0</v>
      </c>
      <c r="G118" s="399">
        <f t="shared" si="594"/>
        <v>0</v>
      </c>
      <c r="H118" s="400">
        <f t="shared" si="594"/>
        <v>0</v>
      </c>
      <c r="I118" s="398">
        <f t="shared" si="595"/>
        <v>0</v>
      </c>
      <c r="J118" s="399">
        <f t="shared" si="595"/>
        <v>0</v>
      </c>
      <c r="K118" s="400">
        <f t="shared" si="595"/>
        <v>0</v>
      </c>
      <c r="L118" s="36" t="s">
        <v>139</v>
      </c>
      <c r="M118" s="36"/>
      <c r="N118" s="398">
        <f t="shared" si="596"/>
        <v>0</v>
      </c>
      <c r="O118" s="399">
        <f t="shared" si="596"/>
        <v>0</v>
      </c>
      <c r="P118" s="400">
        <f t="shared" si="596"/>
        <v>0</v>
      </c>
      <c r="Q118" s="398">
        <f t="shared" si="597"/>
        <v>0</v>
      </c>
      <c r="R118" s="399">
        <f t="shared" si="597"/>
        <v>0</v>
      </c>
      <c r="S118" s="400">
        <f t="shared" si="597"/>
        <v>0</v>
      </c>
      <c r="T118" s="398">
        <f t="shared" si="598"/>
        <v>0</v>
      </c>
      <c r="U118" s="399">
        <f t="shared" si="598"/>
        <v>0</v>
      </c>
      <c r="V118" s="400">
        <f t="shared" si="598"/>
        <v>0</v>
      </c>
      <c r="Y118" s="272"/>
      <c r="AB118" s="272"/>
      <c r="AE118" s="272"/>
      <c r="AH118" s="272"/>
      <c r="AK118" s="272"/>
      <c r="AN118" s="272"/>
      <c r="AQ118" s="272"/>
      <c r="AT118" s="272"/>
      <c r="AW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X118" s="272"/>
      <c r="BY118" s="272"/>
      <c r="BZ118" s="272"/>
      <c r="CA118" s="272"/>
      <c r="CB118" s="272"/>
      <c r="CC118" s="272"/>
      <c r="CD118" s="272"/>
      <c r="CE118" s="272"/>
      <c r="CF118" s="272"/>
      <c r="CG118" s="272"/>
      <c r="CJ118" s="272"/>
      <c r="CM118" s="272"/>
      <c r="CP118" s="272"/>
      <c r="CQ118" s="272"/>
      <c r="CR118" s="272"/>
      <c r="CS118" s="272"/>
      <c r="CV118" s="272"/>
      <c r="CY118" s="272"/>
      <c r="DB118" s="272"/>
      <c r="DE118" s="272"/>
      <c r="DH118" s="272"/>
      <c r="DK118" s="272"/>
      <c r="DL118" s="272"/>
      <c r="DM118" s="272"/>
      <c r="DN118" s="272"/>
      <c r="DO118" s="272"/>
      <c r="DP118" s="272"/>
      <c r="DQ118" s="272"/>
      <c r="DT118" s="272"/>
      <c r="DW118" s="272"/>
      <c r="DZ118" s="272"/>
      <c r="EC118" s="272"/>
      <c r="ED118" s="272"/>
      <c r="EE118" s="272"/>
      <c r="EF118" s="272"/>
      <c r="EI118" s="272"/>
      <c r="EJ118" s="272"/>
      <c r="EK118" s="272"/>
      <c r="EL118" s="272"/>
      <c r="EO118" s="272"/>
      <c r="ER118" s="272"/>
      <c r="EU118" s="272"/>
      <c r="EV118" s="272"/>
      <c r="EW118" s="272"/>
      <c r="EX118" s="272"/>
      <c r="EY118" s="272"/>
      <c r="EZ118" s="272"/>
      <c r="FA118" s="272"/>
      <c r="FB118" s="272"/>
      <c r="FC118" s="272"/>
      <c r="FD118" s="272"/>
      <c r="FE118" s="272"/>
      <c r="FF118" s="272"/>
      <c r="FG118" s="272"/>
      <c r="FH118" s="272"/>
      <c r="FI118" s="272"/>
      <c r="FJ118" s="272"/>
      <c r="FK118" s="272"/>
      <c r="FL118" s="272"/>
      <c r="FM118" s="272"/>
      <c r="FN118" s="272"/>
      <c r="FO118" s="272"/>
      <c r="FP118" s="272"/>
      <c r="FQ118" s="272"/>
      <c r="FR118" s="272"/>
      <c r="FS118" s="272"/>
      <c r="FT118" s="272"/>
      <c r="FU118" s="272"/>
      <c r="FV118" s="272"/>
      <c r="FW118" s="272"/>
      <c r="FX118" s="272"/>
      <c r="FY118" s="272"/>
      <c r="FZ118" s="272"/>
      <c r="GA118" s="272"/>
      <c r="GB118" s="272"/>
      <c r="GE118" s="272"/>
      <c r="GH118" s="272"/>
    </row>
    <row r="119" spans="1:192" ht="18" customHeight="1">
      <c r="A119" s="526"/>
      <c r="B119" s="30"/>
      <c r="C119" s="401">
        <f t="shared" si="593"/>
        <v>0</v>
      </c>
      <c r="D119" s="402">
        <f t="shared" si="593"/>
        <v>0</v>
      </c>
      <c r="E119" s="403">
        <f t="shared" si="593"/>
        <v>0</v>
      </c>
      <c r="F119" s="401">
        <f t="shared" si="594"/>
        <v>0</v>
      </c>
      <c r="G119" s="402">
        <f t="shared" si="594"/>
        <v>0</v>
      </c>
      <c r="H119" s="403">
        <f t="shared" si="594"/>
        <v>0</v>
      </c>
      <c r="I119" s="401">
        <f t="shared" si="595"/>
        <v>0</v>
      </c>
      <c r="J119" s="402">
        <f t="shared" si="595"/>
        <v>0</v>
      </c>
      <c r="K119" s="403">
        <f t="shared" si="595"/>
        <v>0</v>
      </c>
      <c r="L119" s="36" t="s">
        <v>140</v>
      </c>
      <c r="M119" s="36"/>
      <c r="N119" s="401">
        <f t="shared" si="596"/>
        <v>0</v>
      </c>
      <c r="O119" s="402">
        <f t="shared" si="596"/>
        <v>0</v>
      </c>
      <c r="P119" s="403">
        <f t="shared" si="596"/>
        <v>0</v>
      </c>
      <c r="Q119" s="401">
        <f t="shared" si="597"/>
        <v>0</v>
      </c>
      <c r="R119" s="402">
        <f t="shared" si="597"/>
        <v>0</v>
      </c>
      <c r="S119" s="403">
        <f t="shared" si="597"/>
        <v>0</v>
      </c>
      <c r="T119" s="401">
        <f t="shared" si="598"/>
        <v>0</v>
      </c>
      <c r="U119" s="402">
        <f t="shared" si="598"/>
        <v>0</v>
      </c>
      <c r="V119" s="403">
        <f t="shared" si="598"/>
        <v>0</v>
      </c>
      <c r="Y119" s="272"/>
      <c r="AB119" s="272"/>
      <c r="AE119" s="272"/>
      <c r="AH119" s="272"/>
      <c r="AK119" s="272"/>
      <c r="AN119" s="272"/>
      <c r="AQ119" s="272"/>
      <c r="AT119" s="272"/>
      <c r="AW119" s="272"/>
      <c r="AZ119" s="272"/>
      <c r="BA119" s="272"/>
      <c r="BB119" s="272"/>
      <c r="BC119" s="272"/>
      <c r="BD119" s="272"/>
      <c r="BE119" s="272"/>
      <c r="BF119" s="272"/>
      <c r="BG119" s="272"/>
      <c r="BH119" s="272"/>
      <c r="BI119" s="272"/>
      <c r="BJ119" s="272"/>
      <c r="BK119" s="272"/>
      <c r="BL119" s="272"/>
      <c r="BM119" s="272"/>
      <c r="BN119" s="272"/>
      <c r="BO119" s="272"/>
      <c r="BP119" s="272"/>
      <c r="BQ119" s="272"/>
      <c r="BR119" s="272"/>
      <c r="BS119" s="272"/>
      <c r="BT119" s="272"/>
      <c r="BU119" s="272"/>
      <c r="BX119" s="272"/>
      <c r="BY119" s="272"/>
      <c r="BZ119" s="272"/>
      <c r="CA119" s="272"/>
      <c r="CB119" s="272"/>
      <c r="CC119" s="272"/>
      <c r="CD119" s="272"/>
      <c r="CE119" s="272"/>
      <c r="CF119" s="272"/>
      <c r="CG119" s="272"/>
      <c r="CJ119" s="272"/>
      <c r="CM119" s="272"/>
      <c r="CP119" s="272"/>
      <c r="CQ119" s="272"/>
      <c r="CR119" s="272"/>
      <c r="CS119" s="272"/>
      <c r="CV119" s="272"/>
      <c r="CY119" s="272"/>
      <c r="DB119" s="272"/>
      <c r="DE119" s="272"/>
      <c r="DH119" s="272"/>
      <c r="DK119" s="272"/>
      <c r="DL119" s="272"/>
      <c r="DM119" s="272"/>
      <c r="DN119" s="272"/>
      <c r="DO119" s="272"/>
      <c r="DP119" s="272"/>
      <c r="DQ119" s="272"/>
      <c r="DT119" s="272"/>
      <c r="DW119" s="272"/>
      <c r="DZ119" s="272"/>
      <c r="EC119" s="272"/>
      <c r="ED119" s="272"/>
      <c r="EE119" s="272"/>
      <c r="EF119" s="272"/>
      <c r="EI119" s="272"/>
      <c r="EJ119" s="272"/>
      <c r="EK119" s="272"/>
      <c r="EL119" s="272"/>
      <c r="EO119" s="272"/>
      <c r="ER119" s="272"/>
      <c r="EU119" s="272"/>
      <c r="EV119" s="272"/>
      <c r="EW119" s="272"/>
      <c r="EX119" s="272"/>
      <c r="EY119" s="272"/>
      <c r="EZ119" s="272"/>
      <c r="FA119" s="272"/>
      <c r="FB119" s="272"/>
      <c r="FC119" s="272"/>
      <c r="FD119" s="272"/>
      <c r="FE119" s="272"/>
      <c r="FF119" s="272"/>
      <c r="FG119" s="272"/>
      <c r="FH119" s="272"/>
      <c r="FI119" s="272"/>
      <c r="FJ119" s="272"/>
      <c r="FK119" s="272"/>
      <c r="FL119" s="272"/>
      <c r="FM119" s="272"/>
      <c r="FN119" s="272"/>
      <c r="FO119" s="272"/>
      <c r="FP119" s="272"/>
      <c r="FQ119" s="272"/>
      <c r="FR119" s="272"/>
      <c r="FS119" s="272"/>
      <c r="FT119" s="272"/>
      <c r="FU119" s="272"/>
      <c r="FV119" s="272"/>
      <c r="FW119" s="272"/>
      <c r="FX119" s="272"/>
      <c r="FY119" s="272"/>
      <c r="FZ119" s="272"/>
      <c r="GA119" s="272"/>
      <c r="GB119" s="272"/>
      <c r="GE119" s="272"/>
      <c r="GH119" s="272"/>
    </row>
    <row r="120" spans="1:192" ht="15" customHeight="1">
      <c r="A120" s="526"/>
      <c r="B120" s="30"/>
      <c r="C120" s="404" t="str">
        <f t="shared" si="593"/>
        <v>Kg</v>
      </c>
      <c r="D120" s="405" t="str">
        <f t="shared" si="593"/>
        <v>Kg</v>
      </c>
      <c r="E120" s="406" t="str">
        <f t="shared" si="593"/>
        <v>Kg</v>
      </c>
      <c r="F120" s="404" t="str">
        <f t="shared" si="594"/>
        <v>Kg</v>
      </c>
      <c r="G120" s="405" t="str">
        <f t="shared" si="594"/>
        <v>Kg</v>
      </c>
      <c r="H120" s="406" t="str">
        <f t="shared" si="594"/>
        <v>Kg</v>
      </c>
      <c r="I120" s="404" t="str">
        <f t="shared" si="595"/>
        <v>Kg</v>
      </c>
      <c r="J120" s="405" t="str">
        <f t="shared" si="595"/>
        <v>Kg</v>
      </c>
      <c r="K120" s="406" t="str">
        <f t="shared" si="595"/>
        <v>Kg</v>
      </c>
      <c r="L120" s="36" t="s">
        <v>141</v>
      </c>
      <c r="M120" s="36"/>
      <c r="N120" s="404" t="str">
        <f t="shared" si="596"/>
        <v>Kg</v>
      </c>
      <c r="O120" s="405" t="str">
        <f t="shared" si="596"/>
        <v>Kg</v>
      </c>
      <c r="P120" s="406" t="str">
        <f t="shared" si="596"/>
        <v>Kg</v>
      </c>
      <c r="Q120" s="404" t="str">
        <f t="shared" si="597"/>
        <v>Kg</v>
      </c>
      <c r="R120" s="405" t="str">
        <f t="shared" si="597"/>
        <v>Kg</v>
      </c>
      <c r="S120" s="406" t="str">
        <f t="shared" si="597"/>
        <v>Kg</v>
      </c>
      <c r="T120" s="404" t="str">
        <f t="shared" si="598"/>
        <v>Kg</v>
      </c>
      <c r="U120" s="405" t="str">
        <f t="shared" si="598"/>
        <v>Kg</v>
      </c>
      <c r="V120" s="406" t="str">
        <f t="shared" si="598"/>
        <v>Kg</v>
      </c>
      <c r="Y120" s="272"/>
      <c r="AB120" s="272"/>
      <c r="AE120" s="272"/>
      <c r="AH120" s="272"/>
      <c r="AK120" s="272"/>
      <c r="AN120" s="272"/>
      <c r="AQ120" s="272"/>
      <c r="AT120" s="272"/>
      <c r="AW120" s="272"/>
      <c r="AZ120" s="272"/>
      <c r="BA120" s="272"/>
      <c r="BB120" s="272"/>
      <c r="BC120" s="272"/>
      <c r="BD120" s="272"/>
      <c r="BE120" s="272"/>
      <c r="BF120" s="272"/>
      <c r="BG120" s="272"/>
      <c r="BH120" s="272"/>
      <c r="BI120" s="272"/>
      <c r="BJ120" s="272"/>
      <c r="BK120" s="272"/>
      <c r="BL120" s="272"/>
      <c r="BM120" s="272"/>
      <c r="BN120" s="272"/>
      <c r="BO120" s="272"/>
      <c r="BP120" s="272"/>
      <c r="BQ120" s="272"/>
      <c r="BR120" s="272"/>
      <c r="BS120" s="272"/>
      <c r="BT120" s="272"/>
      <c r="BU120" s="272"/>
      <c r="BX120" s="272"/>
      <c r="BY120" s="272"/>
      <c r="BZ120" s="272"/>
      <c r="CA120" s="272"/>
      <c r="CB120" s="272"/>
      <c r="CC120" s="272"/>
      <c r="CD120" s="272"/>
      <c r="CE120" s="272"/>
      <c r="CF120" s="272"/>
      <c r="CG120" s="272"/>
      <c r="CJ120" s="272"/>
      <c r="CM120" s="272"/>
      <c r="CP120" s="272"/>
      <c r="CQ120" s="272"/>
      <c r="CR120" s="272"/>
      <c r="CS120" s="272"/>
      <c r="CV120" s="272"/>
      <c r="CY120" s="272"/>
      <c r="DB120" s="272"/>
      <c r="DE120" s="272"/>
      <c r="DH120" s="272"/>
      <c r="DK120" s="272"/>
      <c r="DL120" s="272"/>
      <c r="DM120" s="272"/>
      <c r="DN120" s="272"/>
      <c r="DO120" s="272"/>
      <c r="DP120" s="272"/>
      <c r="DQ120" s="272"/>
      <c r="DT120" s="272"/>
      <c r="DW120" s="272"/>
      <c r="DZ120" s="272"/>
      <c r="EC120" s="272"/>
      <c r="ED120" s="272"/>
      <c r="EE120" s="272"/>
      <c r="EF120" s="272"/>
      <c r="EI120" s="272"/>
      <c r="EJ120" s="272"/>
      <c r="EK120" s="272"/>
      <c r="EL120" s="272"/>
      <c r="EO120" s="272"/>
      <c r="ER120" s="272"/>
      <c r="EU120" s="272"/>
      <c r="EV120" s="272"/>
      <c r="EW120" s="272"/>
      <c r="EX120" s="272"/>
      <c r="EY120" s="272"/>
      <c r="EZ120" s="272"/>
      <c r="FA120" s="272"/>
      <c r="FB120" s="272"/>
      <c r="FC120" s="272"/>
      <c r="FD120" s="272"/>
      <c r="FE120" s="272"/>
      <c r="FF120" s="272"/>
      <c r="FG120" s="272"/>
      <c r="FH120" s="272"/>
      <c r="FI120" s="272"/>
      <c r="FJ120" s="272"/>
      <c r="FK120" s="272"/>
      <c r="FL120" s="272"/>
      <c r="FM120" s="272"/>
      <c r="FN120" s="272"/>
      <c r="FO120" s="272"/>
      <c r="FP120" s="272"/>
      <c r="FQ120" s="272"/>
      <c r="FR120" s="272"/>
      <c r="FS120" s="272"/>
      <c r="FT120" s="272"/>
      <c r="FU120" s="272"/>
      <c r="FV120" s="272"/>
      <c r="FW120" s="272"/>
      <c r="FX120" s="272"/>
      <c r="FY120" s="272"/>
      <c r="FZ120" s="272"/>
      <c r="GA120" s="272"/>
      <c r="GB120" s="272"/>
      <c r="GE120" s="272"/>
      <c r="GH120" s="272"/>
    </row>
    <row r="121" spans="1:192" ht="21" customHeight="1" thickBot="1">
      <c r="A121" s="526"/>
      <c r="B121" s="30"/>
      <c r="C121" s="407">
        <f t="shared" si="593"/>
        <v>0</v>
      </c>
      <c r="D121" s="408">
        <f t="shared" si="593"/>
        <v>0</v>
      </c>
      <c r="E121" s="409">
        <f t="shared" si="593"/>
        <v>0</v>
      </c>
      <c r="F121" s="407">
        <f t="shared" si="594"/>
        <v>0</v>
      </c>
      <c r="G121" s="408">
        <f t="shared" si="594"/>
        <v>0</v>
      </c>
      <c r="H121" s="409">
        <f t="shared" si="594"/>
        <v>0</v>
      </c>
      <c r="I121" s="407">
        <f t="shared" si="595"/>
        <v>0</v>
      </c>
      <c r="J121" s="408">
        <f t="shared" si="595"/>
        <v>0</v>
      </c>
      <c r="K121" s="409">
        <f t="shared" si="595"/>
        <v>0</v>
      </c>
      <c r="L121" s="49" t="s">
        <v>142</v>
      </c>
      <c r="M121" s="50"/>
      <c r="N121" s="407">
        <f t="shared" si="596"/>
        <v>0</v>
      </c>
      <c r="O121" s="408">
        <f t="shared" si="596"/>
        <v>0</v>
      </c>
      <c r="P121" s="409">
        <f t="shared" si="596"/>
        <v>0</v>
      </c>
      <c r="Q121" s="407">
        <f t="shared" si="597"/>
        <v>0</v>
      </c>
      <c r="R121" s="408">
        <f t="shared" si="597"/>
        <v>0</v>
      </c>
      <c r="S121" s="409">
        <f t="shared" si="597"/>
        <v>0</v>
      </c>
      <c r="T121" s="407">
        <f t="shared" si="598"/>
        <v>0</v>
      </c>
      <c r="U121" s="408">
        <f t="shared" si="598"/>
        <v>0</v>
      </c>
      <c r="V121" s="409">
        <f t="shared" si="598"/>
        <v>0</v>
      </c>
      <c r="Y121" s="272"/>
      <c r="AB121" s="272"/>
      <c r="AE121" s="272"/>
      <c r="AH121" s="272"/>
      <c r="AK121" s="272"/>
      <c r="AN121" s="272"/>
      <c r="AQ121" s="272"/>
      <c r="AT121" s="272"/>
      <c r="AW121" s="272"/>
      <c r="AZ121" s="272"/>
      <c r="BA121" s="272"/>
      <c r="BB121" s="272"/>
      <c r="BC121" s="272"/>
      <c r="BD121" s="272"/>
      <c r="BE121" s="272"/>
      <c r="BF121" s="272"/>
      <c r="BG121" s="272"/>
      <c r="BH121" s="272"/>
      <c r="BI121" s="272"/>
      <c r="BJ121" s="272"/>
      <c r="BK121" s="272"/>
      <c r="BL121" s="272"/>
      <c r="BM121" s="272"/>
      <c r="BN121" s="272"/>
      <c r="BO121" s="272"/>
      <c r="BP121" s="272"/>
      <c r="BQ121" s="272"/>
      <c r="BR121" s="272"/>
      <c r="BS121" s="272"/>
      <c r="BT121" s="272"/>
      <c r="BU121" s="272"/>
      <c r="BX121" s="272"/>
      <c r="BY121" s="272"/>
      <c r="BZ121" s="272"/>
      <c r="CA121" s="272"/>
      <c r="CB121" s="272"/>
      <c r="CC121" s="272"/>
      <c r="CD121" s="272"/>
      <c r="CE121" s="272"/>
      <c r="CF121" s="272"/>
      <c r="CG121" s="272"/>
      <c r="CJ121" s="272"/>
      <c r="CM121" s="272"/>
      <c r="CP121" s="272"/>
      <c r="CQ121" s="272"/>
      <c r="CR121" s="272"/>
      <c r="CS121" s="272"/>
      <c r="CV121" s="272"/>
      <c r="CY121" s="272"/>
      <c r="DB121" s="272"/>
      <c r="DE121" s="272"/>
      <c r="DH121" s="272"/>
      <c r="DK121" s="272"/>
      <c r="DL121" s="272"/>
      <c r="DM121" s="272"/>
      <c r="DN121" s="272"/>
      <c r="DO121" s="272"/>
      <c r="DP121" s="272"/>
      <c r="DQ121" s="272"/>
      <c r="DT121" s="272"/>
      <c r="DW121" s="272"/>
      <c r="DZ121" s="272"/>
      <c r="EC121" s="272"/>
      <c r="ED121" s="272"/>
      <c r="EE121" s="272"/>
      <c r="EF121" s="272"/>
      <c r="EI121" s="272"/>
      <c r="EJ121" s="272"/>
      <c r="EK121" s="272"/>
      <c r="EL121" s="272"/>
      <c r="EO121" s="272"/>
      <c r="ER121" s="272"/>
      <c r="EU121" s="272"/>
      <c r="EV121" s="272"/>
      <c r="EW121" s="272"/>
      <c r="EX121" s="272"/>
      <c r="EY121" s="272"/>
      <c r="EZ121" s="272"/>
      <c r="FA121" s="272"/>
      <c r="FB121" s="272"/>
      <c r="FC121" s="272"/>
      <c r="FD121" s="272"/>
      <c r="FE121" s="272"/>
      <c r="FF121" s="272"/>
      <c r="FG121" s="272"/>
      <c r="FH121" s="272"/>
      <c r="FI121" s="272"/>
      <c r="FJ121" s="272"/>
      <c r="FK121" s="272"/>
      <c r="FL121" s="272"/>
      <c r="FM121" s="272"/>
      <c r="FN121" s="272"/>
      <c r="FO121" s="272"/>
      <c r="FP121" s="272"/>
      <c r="FQ121" s="272"/>
      <c r="FR121" s="272"/>
      <c r="FS121" s="272"/>
      <c r="FT121" s="272"/>
      <c r="FU121" s="272"/>
      <c r="FV121" s="272"/>
      <c r="FW121" s="272"/>
      <c r="FX121" s="272"/>
      <c r="FY121" s="272"/>
      <c r="FZ121" s="272"/>
      <c r="GA121" s="272"/>
      <c r="GB121" s="272"/>
      <c r="GE121" s="272"/>
      <c r="GH121" s="272"/>
    </row>
    <row r="122" spans="1:192" ht="15" customHeight="1" thickBot="1">
      <c r="A122" s="526"/>
      <c r="B122" s="30"/>
      <c r="C122" s="57" t="str">
        <f>$D$10</f>
        <v>Nom du plat</v>
      </c>
      <c r="D122" s="52"/>
      <c r="E122" s="53"/>
      <c r="F122" s="54"/>
      <c r="G122" s="55"/>
      <c r="H122" s="55"/>
      <c r="I122" s="55"/>
      <c r="J122" s="55"/>
      <c r="K122" s="55"/>
      <c r="L122" s="56"/>
      <c r="M122" s="56" t="s">
        <v>14</v>
      </c>
      <c r="N122" s="3031">
        <f>$D$11</f>
        <v>43102</v>
      </c>
      <c r="O122" s="3031"/>
      <c r="P122" s="3031"/>
      <c r="Q122" s="136"/>
      <c r="R122" s="51" t="s">
        <v>144</v>
      </c>
      <c r="S122" s="3032">
        <f ca="1">NOW()</f>
        <v>45233.415158912037</v>
      </c>
      <c r="T122" s="3032"/>
      <c r="U122" s="3032"/>
      <c r="V122" s="3032"/>
      <c r="Y122" s="272"/>
      <c r="AB122" s="272"/>
      <c r="AE122" s="272"/>
      <c r="AH122" s="272"/>
      <c r="AK122" s="272"/>
      <c r="AN122" s="272"/>
      <c r="AQ122" s="272"/>
      <c r="AT122" s="272"/>
      <c r="AW122" s="272"/>
      <c r="AZ122" s="272"/>
      <c r="BA122" s="272"/>
      <c r="BB122" s="272"/>
      <c r="BC122" s="272"/>
      <c r="BD122" s="272"/>
      <c r="BE122" s="272"/>
      <c r="BF122" s="272"/>
      <c r="BG122" s="272"/>
      <c r="BH122" s="272"/>
      <c r="BI122" s="272"/>
      <c r="BJ122" s="272"/>
      <c r="BK122" s="272"/>
      <c r="BL122" s="272"/>
      <c r="BM122" s="272"/>
      <c r="BN122" s="272"/>
      <c r="BO122" s="272"/>
      <c r="BP122" s="272"/>
      <c r="BQ122" s="272"/>
      <c r="BR122" s="272"/>
      <c r="BS122" s="272"/>
      <c r="BT122" s="272"/>
      <c r="BU122" s="272"/>
      <c r="BX122" s="272"/>
      <c r="BY122" s="272"/>
      <c r="BZ122" s="272"/>
      <c r="CA122" s="272"/>
      <c r="CB122" s="272"/>
      <c r="CC122" s="272"/>
      <c r="CD122" s="272"/>
      <c r="CE122" s="272"/>
      <c r="CF122" s="272"/>
      <c r="CG122" s="272"/>
      <c r="CJ122" s="272"/>
      <c r="CM122" s="272"/>
      <c r="CP122" s="272"/>
      <c r="CQ122" s="272"/>
      <c r="CR122" s="272"/>
      <c r="CS122" s="272"/>
      <c r="CV122" s="272"/>
      <c r="CY122" s="272"/>
      <c r="DB122" s="272"/>
      <c r="DE122" s="272"/>
      <c r="DH122" s="272"/>
      <c r="DK122" s="272"/>
      <c r="DL122" s="272"/>
      <c r="DM122" s="272"/>
      <c r="DN122" s="272"/>
      <c r="DO122" s="272"/>
      <c r="DP122" s="272"/>
      <c r="DQ122" s="272"/>
      <c r="DT122" s="272"/>
      <c r="DW122" s="272"/>
      <c r="DZ122" s="272"/>
      <c r="EC122" s="272"/>
      <c r="ED122" s="272"/>
      <c r="EE122" s="272"/>
      <c r="EF122" s="272"/>
      <c r="EI122" s="272"/>
      <c r="EJ122" s="272"/>
      <c r="EK122" s="272"/>
      <c r="EL122" s="272"/>
      <c r="EO122" s="272"/>
      <c r="ER122" s="272"/>
      <c r="EU122" s="272"/>
      <c r="EV122" s="272"/>
      <c r="EW122" s="272"/>
      <c r="EX122" s="272"/>
      <c r="EY122" s="272"/>
      <c r="EZ122" s="272"/>
      <c r="FA122" s="272"/>
      <c r="FB122" s="272"/>
      <c r="FC122" s="272"/>
      <c r="FD122" s="272"/>
      <c r="FE122" s="272"/>
      <c r="FF122" s="272"/>
      <c r="FG122" s="272"/>
      <c r="FH122" s="272"/>
      <c r="FI122" s="272"/>
      <c r="FJ122" s="272"/>
      <c r="FK122" s="272"/>
      <c r="FL122" s="272"/>
      <c r="FM122" s="272"/>
      <c r="FN122" s="272"/>
      <c r="FO122" s="272"/>
      <c r="FP122" s="272"/>
      <c r="FQ122" s="272"/>
      <c r="FR122" s="272"/>
      <c r="FS122" s="272"/>
      <c r="FT122" s="272"/>
      <c r="FU122" s="272"/>
      <c r="FV122" s="272"/>
      <c r="FW122" s="272"/>
      <c r="FX122" s="272"/>
      <c r="FY122" s="272"/>
      <c r="FZ122" s="272"/>
      <c r="GA122" s="272"/>
      <c r="GB122" s="272"/>
      <c r="GE122" s="272"/>
      <c r="GH122" s="272"/>
    </row>
    <row r="123" spans="1:192" ht="29.25" customHeight="1">
      <c r="A123" s="526"/>
      <c r="B123" s="30"/>
      <c r="C123" s="375">
        <f t="shared" ref="C123:E141" si="599">CT23</f>
        <v>701</v>
      </c>
      <c r="D123" s="3029" t="str">
        <f t="shared" si="599"/>
        <v>Adultes</v>
      </c>
      <c r="E123" s="3030"/>
      <c r="F123" s="375">
        <f t="shared" ref="F123:H141" si="600">CW23</f>
        <v>702</v>
      </c>
      <c r="G123" s="3029" t="str">
        <f t="shared" si="600"/>
        <v>Ainés</v>
      </c>
      <c r="H123" s="3030"/>
      <c r="I123" s="375">
        <f t="shared" ref="I123:K141" si="601">CZ23</f>
        <v>703</v>
      </c>
      <c r="J123" s="3029" t="str">
        <f t="shared" si="601"/>
        <v>Ainés</v>
      </c>
      <c r="K123" s="3030"/>
      <c r="L123" s="47" t="s">
        <v>131</v>
      </c>
      <c r="M123" s="48"/>
      <c r="N123" s="375">
        <f t="shared" ref="N123:P141" si="602">DC23</f>
        <v>704</v>
      </c>
      <c r="O123" s="3029" t="str">
        <f t="shared" si="602"/>
        <v>Adultes</v>
      </c>
      <c r="P123" s="3030"/>
      <c r="Q123" s="375">
        <f t="shared" ref="Q123:S141" si="603">DF23</f>
        <v>705</v>
      </c>
      <c r="R123" s="3029" t="str">
        <f t="shared" si="603"/>
        <v>Adultes +</v>
      </c>
      <c r="S123" s="3030"/>
      <c r="T123" s="375">
        <f t="shared" ref="T123:V141" si="604">DI23</f>
        <v>706</v>
      </c>
      <c r="U123" s="3029" t="str">
        <f t="shared" si="604"/>
        <v>Adultes</v>
      </c>
      <c r="V123" s="3030"/>
      <c r="Y123" s="272"/>
      <c r="AB123" s="272"/>
      <c r="AE123" s="272"/>
      <c r="AH123" s="272"/>
      <c r="AK123" s="272"/>
      <c r="AN123" s="272"/>
      <c r="AQ123" s="272"/>
      <c r="AT123" s="272"/>
      <c r="AW123" s="272"/>
      <c r="AZ123" s="272"/>
      <c r="BA123" s="272"/>
      <c r="BB123" s="272"/>
      <c r="BC123" s="272"/>
      <c r="BD123" s="272"/>
      <c r="BE123" s="272"/>
      <c r="BF123" s="272"/>
      <c r="BG123" s="272"/>
      <c r="BH123" s="272"/>
      <c r="BI123" s="272"/>
      <c r="BJ123" s="272"/>
      <c r="BK123" s="272"/>
      <c r="BL123" s="272"/>
      <c r="BM123" s="272"/>
      <c r="BN123" s="272"/>
      <c r="BO123" s="272"/>
      <c r="BP123" s="272"/>
      <c r="BQ123" s="272"/>
      <c r="BR123" s="272"/>
      <c r="BS123" s="272"/>
      <c r="BT123" s="272"/>
      <c r="BU123" s="272"/>
      <c r="BX123" s="272"/>
      <c r="BY123" s="272"/>
      <c r="BZ123" s="272"/>
      <c r="CA123" s="272"/>
      <c r="CB123" s="272"/>
      <c r="CC123" s="272"/>
      <c r="CD123" s="272"/>
      <c r="CE123" s="272"/>
      <c r="CF123" s="272"/>
      <c r="CG123" s="272"/>
      <c r="CJ123" s="272"/>
      <c r="CM123" s="272"/>
      <c r="CP123" s="272"/>
      <c r="CQ123" s="272"/>
      <c r="CR123" s="272"/>
      <c r="CS123" s="272"/>
      <c r="CV123" s="272"/>
      <c r="CY123" s="272"/>
      <c r="DB123" s="272"/>
      <c r="DE123" s="272"/>
      <c r="DH123" s="272"/>
      <c r="DK123" s="272"/>
      <c r="DL123" s="272"/>
      <c r="DM123" s="272"/>
      <c r="DN123" s="272"/>
      <c r="DO123" s="272"/>
      <c r="DP123" s="272"/>
      <c r="DQ123" s="272"/>
      <c r="DT123" s="272"/>
      <c r="DW123" s="272"/>
      <c r="DZ123" s="272"/>
      <c r="EC123" s="272"/>
      <c r="ED123" s="272"/>
      <c r="EE123" s="272"/>
      <c r="EF123" s="272"/>
      <c r="EI123" s="272"/>
      <c r="EJ123" s="272"/>
      <c r="EK123" s="272"/>
      <c r="EL123" s="272"/>
      <c r="EO123" s="272"/>
      <c r="ER123" s="272"/>
      <c r="EU123" s="272"/>
      <c r="EV123" s="272"/>
      <c r="EW123" s="272"/>
      <c r="EX123" s="272"/>
      <c r="EY123" s="272"/>
      <c r="EZ123" s="272"/>
      <c r="FA123" s="272"/>
      <c r="FB123" s="272"/>
      <c r="FC123" s="272"/>
      <c r="FD123" s="272"/>
      <c r="FE123" s="272"/>
      <c r="FF123" s="272"/>
      <c r="FG123" s="272"/>
      <c r="FH123" s="272"/>
      <c r="FI123" s="272"/>
      <c r="FJ123" s="272"/>
      <c r="FK123" s="272"/>
      <c r="FL123" s="272"/>
      <c r="FM123" s="272"/>
      <c r="FN123" s="272"/>
      <c r="FO123" s="272"/>
      <c r="FP123" s="272"/>
      <c r="FQ123" s="272"/>
      <c r="FR123" s="272"/>
      <c r="FS123" s="272"/>
      <c r="FT123" s="272"/>
      <c r="FU123" s="272"/>
      <c r="FV123" s="272"/>
      <c r="FW123" s="272"/>
      <c r="FX123" s="272"/>
      <c r="FY123" s="272"/>
      <c r="FZ123" s="272"/>
      <c r="GA123" s="272"/>
      <c r="GB123" s="272"/>
      <c r="GE123" s="272"/>
      <c r="GH123" s="272"/>
    </row>
    <row r="124" spans="1:192" ht="24.95" customHeight="1">
      <c r="A124" s="526"/>
      <c r="B124" s="30"/>
      <c r="C124" s="3012" t="str">
        <f t="shared" si="599"/>
        <v>site N° 28</v>
      </c>
      <c r="D124" s="3013"/>
      <c r="E124" s="3014"/>
      <c r="F124" s="3012" t="str">
        <f t="shared" si="600"/>
        <v>site N° 29</v>
      </c>
      <c r="G124" s="3013"/>
      <c r="H124" s="3014"/>
      <c r="I124" s="3012" t="str">
        <f t="shared" si="601"/>
        <v>site N° 30</v>
      </c>
      <c r="J124" s="3013"/>
      <c r="K124" s="3014"/>
      <c r="L124" s="36" t="s">
        <v>130</v>
      </c>
      <c r="M124" s="36"/>
      <c r="N124" s="3012" t="str">
        <f t="shared" si="602"/>
        <v>site N° 31</v>
      </c>
      <c r="O124" s="3013"/>
      <c r="P124" s="3014"/>
      <c r="Q124" s="3012" t="str">
        <f t="shared" si="603"/>
        <v>site N° 32</v>
      </c>
      <c r="R124" s="3013"/>
      <c r="S124" s="3014"/>
      <c r="T124" s="3012" t="str">
        <f t="shared" si="604"/>
        <v>site N° 33</v>
      </c>
      <c r="U124" s="3013"/>
      <c r="V124" s="3014"/>
      <c r="Y124" s="272"/>
      <c r="AB124" s="272"/>
      <c r="AE124" s="272"/>
      <c r="AH124" s="272"/>
      <c r="AK124" s="272"/>
      <c r="AN124" s="272"/>
      <c r="AQ124" s="272"/>
      <c r="AT124" s="272"/>
      <c r="AW124" s="272"/>
      <c r="AZ124" s="272"/>
      <c r="BA124" s="272"/>
      <c r="BB124" s="272"/>
      <c r="BC124" s="272"/>
      <c r="BD124" s="272"/>
      <c r="BE124" s="272"/>
      <c r="BF124" s="272"/>
      <c r="BG124" s="272"/>
      <c r="BH124" s="272"/>
      <c r="BI124" s="272"/>
      <c r="BJ124" s="272"/>
      <c r="BK124" s="272"/>
      <c r="BL124" s="272"/>
      <c r="BM124" s="272"/>
      <c r="BN124" s="272"/>
      <c r="BO124" s="272"/>
      <c r="BP124" s="272"/>
      <c r="BQ124" s="272"/>
      <c r="BR124" s="272"/>
      <c r="BS124" s="272"/>
      <c r="BT124" s="272"/>
      <c r="BU124" s="272"/>
      <c r="BX124" s="272"/>
      <c r="BY124" s="272"/>
      <c r="BZ124" s="272"/>
      <c r="CA124" s="272"/>
      <c r="CB124" s="272"/>
      <c r="CC124" s="272"/>
      <c r="CD124" s="272"/>
      <c r="CE124" s="272"/>
      <c r="CF124" s="272"/>
      <c r="CG124" s="272"/>
      <c r="CJ124" s="272"/>
      <c r="CM124" s="272"/>
      <c r="CP124" s="272"/>
      <c r="CQ124" s="272"/>
      <c r="CR124" s="272"/>
      <c r="CS124" s="272"/>
      <c r="CV124" s="272"/>
      <c r="CY124" s="272"/>
      <c r="DB124" s="272"/>
      <c r="DE124" s="272"/>
      <c r="DH124" s="272"/>
      <c r="DK124" s="272"/>
      <c r="DL124" s="272"/>
      <c r="DM124" s="272"/>
      <c r="DN124" s="272"/>
      <c r="DO124" s="272"/>
      <c r="DP124" s="272"/>
      <c r="DQ124" s="272"/>
      <c r="DT124" s="272"/>
      <c r="DW124" s="272"/>
      <c r="DZ124" s="272"/>
      <c r="EC124" s="272"/>
      <c r="ED124" s="272"/>
      <c r="EE124" s="272"/>
      <c r="EF124" s="272"/>
      <c r="EI124" s="272"/>
      <c r="EJ124" s="272"/>
      <c r="EK124" s="272"/>
      <c r="EL124" s="272"/>
      <c r="EO124" s="272"/>
      <c r="ER124" s="272"/>
      <c r="EU124" s="272"/>
      <c r="EV124" s="272"/>
      <c r="EW124" s="272"/>
      <c r="EX124" s="272"/>
      <c r="EY124" s="272"/>
      <c r="EZ124" s="272"/>
      <c r="FA124" s="272"/>
      <c r="FB124" s="272"/>
      <c r="FC124" s="272"/>
      <c r="FD124" s="272"/>
      <c r="FE124" s="272"/>
      <c r="FF124" s="272"/>
      <c r="FG124" s="272"/>
      <c r="FH124" s="272"/>
      <c r="FI124" s="272"/>
      <c r="FJ124" s="272"/>
      <c r="FK124" s="272"/>
      <c r="FL124" s="272"/>
      <c r="FM124" s="272"/>
      <c r="FN124" s="272"/>
      <c r="FO124" s="272"/>
      <c r="FP124" s="272"/>
      <c r="FQ124" s="272"/>
      <c r="FR124" s="272"/>
      <c r="FS124" s="272"/>
      <c r="FT124" s="272"/>
      <c r="FU124" s="272"/>
      <c r="FV124" s="272"/>
      <c r="FW124" s="272"/>
      <c r="FX124" s="272"/>
      <c r="FY124" s="272"/>
      <c r="FZ124" s="272"/>
      <c r="GA124" s="272"/>
      <c r="GB124" s="272"/>
      <c r="GE124" s="272"/>
      <c r="GH124" s="272"/>
    </row>
    <row r="125" spans="1:192" ht="24.95" customHeight="1">
      <c r="A125" s="526"/>
      <c r="B125" s="30"/>
      <c r="C125" s="503" t="str">
        <f t="shared" si="599"/>
        <v>A</v>
      </c>
      <c r="D125" s="504" t="str">
        <f t="shared" si="599"/>
        <v>A</v>
      </c>
      <c r="E125" s="505" t="str">
        <f t="shared" si="599"/>
        <v>A+</v>
      </c>
      <c r="F125" s="503" t="str">
        <f t="shared" si="600"/>
        <v>F</v>
      </c>
      <c r="G125" s="504" t="str">
        <f t="shared" si="600"/>
        <v>A</v>
      </c>
      <c r="H125" s="505" t="str">
        <f t="shared" si="600"/>
        <v>A+</v>
      </c>
      <c r="I125" s="503" t="str">
        <f t="shared" si="601"/>
        <v>F</v>
      </c>
      <c r="J125" s="504" t="str">
        <f t="shared" si="601"/>
        <v>A</v>
      </c>
      <c r="K125" s="505" t="str">
        <f t="shared" si="601"/>
        <v>A+</v>
      </c>
      <c r="L125" s="36" t="s">
        <v>129</v>
      </c>
      <c r="M125" s="36"/>
      <c r="N125" s="503" t="str">
        <f t="shared" si="602"/>
        <v>A</v>
      </c>
      <c r="O125" s="504" t="str">
        <f t="shared" si="602"/>
        <v>A</v>
      </c>
      <c r="P125" s="505" t="str">
        <f t="shared" si="602"/>
        <v>A+</v>
      </c>
      <c r="Q125" s="503" t="str">
        <f t="shared" si="603"/>
        <v>A+</v>
      </c>
      <c r="R125" s="504" t="str">
        <f t="shared" si="603"/>
        <v>A+</v>
      </c>
      <c r="S125" s="505" t="str">
        <f t="shared" si="603"/>
        <v>A+</v>
      </c>
      <c r="T125" s="503" t="str">
        <f t="shared" si="604"/>
        <v>A</v>
      </c>
      <c r="U125" s="504" t="str">
        <f t="shared" si="604"/>
        <v>A</v>
      </c>
      <c r="V125" s="505" t="str">
        <f t="shared" si="604"/>
        <v>A+</v>
      </c>
      <c r="Y125" s="272"/>
      <c r="AB125" s="272"/>
      <c r="AE125" s="272"/>
      <c r="AH125" s="272"/>
      <c r="AK125" s="272"/>
      <c r="AN125" s="272"/>
      <c r="AQ125" s="272"/>
      <c r="AT125" s="272"/>
      <c r="AW125" s="272"/>
      <c r="AZ125" s="272"/>
      <c r="BA125" s="272"/>
      <c r="BB125" s="272"/>
      <c r="BC125" s="272"/>
      <c r="BD125" s="272"/>
      <c r="BE125" s="272"/>
      <c r="BF125" s="272"/>
      <c r="BG125" s="272"/>
      <c r="BH125" s="272"/>
      <c r="BI125" s="272"/>
      <c r="BJ125" s="272"/>
      <c r="BK125" s="272"/>
      <c r="BL125" s="272"/>
      <c r="BM125" s="272"/>
      <c r="BN125" s="272"/>
      <c r="BO125" s="272"/>
      <c r="BP125" s="272"/>
      <c r="BQ125" s="272"/>
      <c r="BR125" s="272"/>
      <c r="BS125" s="272"/>
      <c r="BT125" s="272"/>
      <c r="BU125" s="272"/>
      <c r="BX125" s="272"/>
      <c r="BY125" s="272"/>
      <c r="BZ125" s="272"/>
      <c r="CA125" s="272"/>
      <c r="CB125" s="272"/>
      <c r="CC125" s="272"/>
      <c r="CD125" s="272"/>
      <c r="CE125" s="272"/>
      <c r="CF125" s="272"/>
      <c r="CG125" s="272"/>
      <c r="CJ125" s="272"/>
      <c r="CM125" s="272"/>
      <c r="CP125" s="272"/>
      <c r="CQ125" s="272"/>
      <c r="CR125" s="272"/>
      <c r="CS125" s="272"/>
      <c r="CV125" s="272"/>
      <c r="CY125" s="272"/>
      <c r="DB125" s="272"/>
      <c r="DE125" s="272"/>
      <c r="DH125" s="272"/>
      <c r="DK125" s="272"/>
      <c r="DL125" s="272"/>
      <c r="DM125" s="272"/>
      <c r="DN125" s="272"/>
      <c r="DO125" s="272"/>
      <c r="DP125" s="272"/>
      <c r="DQ125" s="272"/>
      <c r="DT125" s="272"/>
      <c r="DW125" s="272"/>
      <c r="DZ125" s="272"/>
      <c r="EC125" s="272"/>
      <c r="ED125" s="272"/>
      <c r="EE125" s="272"/>
      <c r="EF125" s="272"/>
      <c r="EI125" s="272"/>
      <c r="EJ125" s="272"/>
      <c r="EK125" s="272"/>
      <c r="EL125" s="272"/>
      <c r="EO125" s="272"/>
      <c r="ER125" s="272"/>
      <c r="EU125" s="272"/>
      <c r="EV125" s="272"/>
      <c r="EW125" s="272"/>
      <c r="EX125" s="272"/>
      <c r="EY125" s="272"/>
      <c r="EZ125" s="272"/>
      <c r="FA125" s="272"/>
      <c r="FB125" s="272"/>
      <c r="FC125" s="272"/>
      <c r="FD125" s="272"/>
      <c r="FE125" s="272"/>
      <c r="FF125" s="272"/>
      <c r="FG125" s="272"/>
      <c r="FH125" s="272"/>
      <c r="FI125" s="272"/>
      <c r="FJ125" s="272"/>
      <c r="FK125" s="272"/>
      <c r="FL125" s="272"/>
      <c r="FM125" s="272"/>
      <c r="FN125" s="272"/>
      <c r="FO125" s="272"/>
      <c r="FP125" s="272"/>
      <c r="FQ125" s="272"/>
      <c r="FR125" s="272"/>
      <c r="FS125" s="272"/>
      <c r="FT125" s="272"/>
      <c r="FU125" s="272"/>
      <c r="FV125" s="272"/>
      <c r="FW125" s="272"/>
      <c r="FX125" s="272"/>
      <c r="FY125" s="272"/>
      <c r="FZ125" s="272"/>
      <c r="GA125" s="272"/>
      <c r="GB125" s="272"/>
      <c r="GE125" s="272"/>
      <c r="GH125" s="272"/>
    </row>
    <row r="126" spans="1:192" s="278" customFormat="1" ht="15" customHeight="1">
      <c r="A126" s="526"/>
      <c r="B126" s="30"/>
      <c r="C126" s="517">
        <f t="shared" si="599"/>
        <v>0.1</v>
      </c>
      <c r="D126" s="518">
        <f t="shared" si="599"/>
        <v>0.1</v>
      </c>
      <c r="E126" s="519">
        <f t="shared" si="599"/>
        <v>0.1</v>
      </c>
      <c r="F126" s="517">
        <f t="shared" si="600"/>
        <v>0.1</v>
      </c>
      <c r="G126" s="518">
        <f t="shared" si="600"/>
        <v>0.1</v>
      </c>
      <c r="H126" s="519">
        <f t="shared" si="600"/>
        <v>0.1</v>
      </c>
      <c r="I126" s="517">
        <f t="shared" si="601"/>
        <v>0.1</v>
      </c>
      <c r="J126" s="518">
        <f t="shared" si="601"/>
        <v>0.1</v>
      </c>
      <c r="K126" s="519">
        <f t="shared" si="601"/>
        <v>0.1</v>
      </c>
      <c r="L126" s="39" t="s">
        <v>128</v>
      </c>
      <c r="M126" s="39"/>
      <c r="N126" s="517">
        <f t="shared" si="602"/>
        <v>0.1</v>
      </c>
      <c r="O126" s="518">
        <f t="shared" si="602"/>
        <v>0.1</v>
      </c>
      <c r="P126" s="519">
        <f t="shared" si="602"/>
        <v>0.1</v>
      </c>
      <c r="Q126" s="517">
        <f t="shared" si="603"/>
        <v>0.1</v>
      </c>
      <c r="R126" s="518">
        <f t="shared" si="603"/>
        <v>0.1</v>
      </c>
      <c r="S126" s="519">
        <f t="shared" si="603"/>
        <v>0.1</v>
      </c>
      <c r="T126" s="517">
        <f t="shared" si="604"/>
        <v>0.1</v>
      </c>
      <c r="U126" s="518">
        <f t="shared" si="604"/>
        <v>0.1</v>
      </c>
      <c r="V126" s="519">
        <f t="shared" si="604"/>
        <v>0.1</v>
      </c>
      <c r="W126" s="272"/>
      <c r="X126" s="272"/>
      <c r="Y126" s="272"/>
      <c r="Z126" s="272"/>
      <c r="AA126" s="272"/>
      <c r="AB126" s="272"/>
      <c r="AC126" s="272"/>
      <c r="AD126" s="272"/>
      <c r="AE126" s="272"/>
      <c r="AF126" s="272"/>
      <c r="AG126" s="272"/>
      <c r="AH126" s="272"/>
      <c r="AI126" s="272"/>
      <c r="AJ126" s="272"/>
      <c r="AK126" s="272"/>
      <c r="AL126" s="272"/>
      <c r="AM126" s="272"/>
      <c r="AN126" s="272"/>
      <c r="AO126" s="272"/>
      <c r="AP126" s="272"/>
      <c r="AQ126" s="272"/>
      <c r="AR126" s="272"/>
      <c r="AS126" s="272"/>
      <c r="AT126" s="272"/>
      <c r="AU126" s="272"/>
      <c r="AV126" s="272"/>
      <c r="AW126" s="272"/>
      <c r="AX126" s="272"/>
      <c r="AY126" s="272"/>
      <c r="AZ126" s="272"/>
      <c r="BA126" s="272"/>
      <c r="BB126" s="272"/>
      <c r="BC126" s="272"/>
      <c r="BD126" s="272"/>
      <c r="BE126" s="272"/>
      <c r="BF126" s="272"/>
      <c r="BG126" s="272"/>
      <c r="BH126" s="272"/>
      <c r="BI126" s="272"/>
      <c r="BJ126" s="272"/>
      <c r="BK126" s="272"/>
      <c r="BL126" s="272"/>
      <c r="BM126" s="272"/>
      <c r="BN126" s="272"/>
      <c r="BO126" s="272"/>
      <c r="BP126" s="272"/>
      <c r="BQ126" s="272"/>
      <c r="BR126" s="272"/>
      <c r="BS126" s="272"/>
      <c r="BT126" s="272"/>
      <c r="BU126" s="272"/>
      <c r="BV126" s="272"/>
      <c r="BW126" s="272"/>
      <c r="BX126" s="272"/>
      <c r="BY126" s="272"/>
      <c r="BZ126" s="272"/>
      <c r="CA126" s="272"/>
      <c r="CB126" s="272"/>
      <c r="CC126" s="272"/>
      <c r="CD126" s="272"/>
      <c r="CE126" s="272"/>
      <c r="CF126" s="272"/>
      <c r="CG126" s="272"/>
      <c r="CH126" s="272"/>
      <c r="CI126" s="272"/>
      <c r="CJ126" s="272"/>
      <c r="CK126" s="272"/>
      <c r="CL126" s="272"/>
      <c r="CM126" s="272"/>
      <c r="CN126" s="272"/>
      <c r="CO126" s="272"/>
      <c r="CP126" s="272"/>
      <c r="CQ126" s="272"/>
      <c r="CR126" s="272"/>
      <c r="CS126" s="272"/>
      <c r="CT126" s="272"/>
      <c r="CU126" s="272"/>
      <c r="CV126" s="272"/>
      <c r="CW126" s="272"/>
      <c r="CX126" s="272"/>
      <c r="CY126" s="272"/>
      <c r="CZ126" s="272"/>
      <c r="DA126" s="272"/>
      <c r="DB126" s="272"/>
      <c r="DC126" s="272"/>
      <c r="DD126" s="272"/>
      <c r="DE126" s="272"/>
      <c r="DF126" s="272"/>
      <c r="DG126" s="272"/>
      <c r="DH126" s="272"/>
      <c r="DI126" s="272"/>
      <c r="DJ126" s="272"/>
      <c r="DK126" s="272"/>
      <c r="DL126" s="272"/>
      <c r="DM126" s="272"/>
      <c r="DN126" s="272"/>
      <c r="DO126" s="272"/>
      <c r="DP126" s="272"/>
      <c r="DQ126" s="272"/>
      <c r="DR126" s="272"/>
      <c r="DS126" s="272"/>
      <c r="DT126" s="272"/>
      <c r="DU126" s="272"/>
      <c r="DV126" s="272"/>
      <c r="DW126" s="272"/>
      <c r="DX126" s="272"/>
      <c r="DY126" s="272"/>
      <c r="DZ126" s="272"/>
      <c r="EA126" s="272"/>
      <c r="EB126" s="272"/>
      <c r="EC126" s="272"/>
      <c r="ED126" s="272"/>
      <c r="EE126" s="272"/>
      <c r="EF126" s="272"/>
      <c r="EG126" s="272"/>
      <c r="EH126" s="272"/>
      <c r="EI126" s="272"/>
      <c r="EJ126" s="272"/>
      <c r="EK126" s="272"/>
      <c r="EL126" s="272"/>
      <c r="EM126" s="272"/>
      <c r="EN126" s="272"/>
      <c r="EO126" s="272"/>
      <c r="EP126" s="272"/>
      <c r="EQ126" s="272"/>
      <c r="ER126" s="272"/>
      <c r="ES126" s="272"/>
      <c r="ET126" s="272"/>
      <c r="EU126" s="272"/>
      <c r="EV126" s="272"/>
      <c r="EW126" s="272"/>
      <c r="EX126" s="272"/>
      <c r="EY126" s="272"/>
      <c r="EZ126" s="272"/>
      <c r="FA126" s="272"/>
      <c r="FB126" s="272"/>
      <c r="FC126" s="272"/>
      <c r="FD126" s="272"/>
      <c r="FE126" s="272"/>
      <c r="FF126" s="272"/>
      <c r="FG126" s="272"/>
      <c r="FH126" s="272"/>
      <c r="FI126" s="272"/>
      <c r="FJ126" s="272"/>
      <c r="FK126" s="272"/>
      <c r="FL126" s="272"/>
      <c r="FM126" s="272"/>
      <c r="FN126" s="272"/>
      <c r="FO126" s="272"/>
      <c r="FP126" s="272"/>
      <c r="FQ126" s="272"/>
      <c r="FR126" s="272"/>
      <c r="FS126" s="272"/>
      <c r="FT126" s="272"/>
      <c r="FU126" s="272"/>
      <c r="FV126" s="272"/>
      <c r="FW126" s="272"/>
      <c r="FX126" s="272"/>
      <c r="FY126" s="272"/>
      <c r="FZ126" s="272"/>
      <c r="GA126" s="272"/>
      <c r="GB126" s="272"/>
      <c r="GC126" s="272"/>
      <c r="GD126" s="272"/>
      <c r="GE126" s="272"/>
      <c r="GF126" s="272"/>
      <c r="GG126" s="272"/>
      <c r="GH126" s="272"/>
      <c r="GI126" s="272"/>
      <c r="GJ126" s="272"/>
    </row>
    <row r="127" spans="1:192" ht="20.25" customHeight="1">
      <c r="A127" s="526"/>
      <c r="B127" s="30"/>
      <c r="C127" s="530">
        <f t="shared" si="599"/>
        <v>0</v>
      </c>
      <c r="D127" s="531">
        <f t="shared" si="599"/>
        <v>0</v>
      </c>
      <c r="E127" s="532">
        <f t="shared" si="599"/>
        <v>0</v>
      </c>
      <c r="F127" s="530">
        <f t="shared" si="600"/>
        <v>0</v>
      </c>
      <c r="G127" s="531">
        <f t="shared" si="600"/>
        <v>0</v>
      </c>
      <c r="H127" s="532">
        <f t="shared" si="600"/>
        <v>0</v>
      </c>
      <c r="I127" s="530">
        <f t="shared" si="601"/>
        <v>0</v>
      </c>
      <c r="J127" s="531">
        <f t="shared" si="601"/>
        <v>0</v>
      </c>
      <c r="K127" s="532">
        <f t="shared" si="601"/>
        <v>0</v>
      </c>
      <c r="L127" s="40" t="s">
        <v>126</v>
      </c>
      <c r="M127" s="40"/>
      <c r="N127" s="530">
        <f t="shared" si="602"/>
        <v>0</v>
      </c>
      <c r="O127" s="531">
        <f t="shared" si="602"/>
        <v>0</v>
      </c>
      <c r="P127" s="532">
        <f t="shared" si="602"/>
        <v>0</v>
      </c>
      <c r="Q127" s="530">
        <f t="shared" si="603"/>
        <v>0</v>
      </c>
      <c r="R127" s="531">
        <f t="shared" si="603"/>
        <v>0</v>
      </c>
      <c r="S127" s="532">
        <f t="shared" si="603"/>
        <v>0</v>
      </c>
      <c r="T127" s="530">
        <f t="shared" si="604"/>
        <v>0</v>
      </c>
      <c r="U127" s="531">
        <f t="shared" si="604"/>
        <v>0</v>
      </c>
      <c r="V127" s="532">
        <f t="shared" si="604"/>
        <v>0</v>
      </c>
      <c r="Y127" s="272"/>
      <c r="AB127" s="272"/>
      <c r="AE127" s="272"/>
      <c r="AH127" s="272"/>
      <c r="AK127" s="272"/>
      <c r="AN127" s="272"/>
      <c r="AQ127" s="272"/>
      <c r="AT127" s="272"/>
      <c r="AW127" s="272"/>
      <c r="AZ127" s="272"/>
      <c r="BA127" s="272"/>
      <c r="BB127" s="272"/>
      <c r="BC127" s="272"/>
      <c r="BD127" s="272"/>
      <c r="BE127" s="272"/>
      <c r="BF127" s="272"/>
      <c r="BG127" s="272"/>
      <c r="BH127" s="272"/>
      <c r="BI127" s="272"/>
      <c r="BJ127" s="272"/>
      <c r="BK127" s="272"/>
      <c r="BL127" s="272"/>
      <c r="BM127" s="272"/>
      <c r="BN127" s="272"/>
      <c r="BO127" s="272"/>
      <c r="BP127" s="272"/>
      <c r="BQ127" s="272"/>
      <c r="BR127" s="272"/>
      <c r="BS127" s="272"/>
      <c r="BT127" s="272"/>
      <c r="BU127" s="272"/>
      <c r="BX127" s="272"/>
      <c r="BY127" s="272"/>
      <c r="BZ127" s="272"/>
      <c r="CA127" s="272"/>
      <c r="CB127" s="272"/>
      <c r="CC127" s="272"/>
      <c r="CD127" s="272"/>
      <c r="CE127" s="272"/>
      <c r="CF127" s="272"/>
      <c r="CG127" s="272"/>
      <c r="CJ127" s="272"/>
      <c r="CM127" s="272"/>
      <c r="CP127" s="272"/>
      <c r="CQ127" s="272"/>
      <c r="CR127" s="272"/>
      <c r="CS127" s="272"/>
      <c r="CV127" s="272"/>
      <c r="CY127" s="272"/>
      <c r="DB127" s="272"/>
      <c r="DE127" s="272"/>
      <c r="DH127" s="272"/>
      <c r="DK127" s="272"/>
      <c r="DL127" s="272"/>
      <c r="DM127" s="272"/>
      <c r="DN127" s="272"/>
      <c r="DO127" s="272"/>
      <c r="DP127" s="272"/>
      <c r="DQ127" s="272"/>
      <c r="DT127" s="272"/>
      <c r="DW127" s="272"/>
      <c r="DZ127" s="272"/>
      <c r="EC127" s="272"/>
      <c r="ED127" s="272"/>
      <c r="EE127" s="272"/>
      <c r="EF127" s="272"/>
      <c r="EI127" s="272"/>
      <c r="EJ127" s="272"/>
      <c r="EK127" s="272"/>
      <c r="EL127" s="272"/>
      <c r="EO127" s="272"/>
      <c r="ER127" s="272"/>
      <c r="EU127" s="272"/>
      <c r="EV127" s="272"/>
      <c r="EW127" s="272"/>
      <c r="EX127" s="272"/>
      <c r="EY127" s="272"/>
      <c r="EZ127" s="272"/>
      <c r="FA127" s="272"/>
      <c r="FB127" s="272"/>
      <c r="FC127" s="272"/>
      <c r="FD127" s="272"/>
      <c r="FE127" s="272"/>
      <c r="FF127" s="272"/>
      <c r="FG127" s="272"/>
      <c r="FH127" s="272"/>
      <c r="FI127" s="272"/>
      <c r="FJ127" s="272"/>
      <c r="FK127" s="272"/>
      <c r="FL127" s="272"/>
      <c r="FM127" s="272"/>
      <c r="FN127" s="272"/>
      <c r="FO127" s="272"/>
      <c r="FP127" s="272"/>
      <c r="FQ127" s="272"/>
      <c r="FR127" s="272"/>
      <c r="FS127" s="272"/>
      <c r="FT127" s="272"/>
      <c r="FU127" s="272"/>
      <c r="FV127" s="272"/>
      <c r="FW127" s="272"/>
      <c r="FX127" s="272"/>
      <c r="FY127" s="272"/>
      <c r="FZ127" s="272"/>
      <c r="GA127" s="272"/>
      <c r="GB127" s="272"/>
      <c r="GE127" s="272"/>
      <c r="GH127" s="272"/>
    </row>
    <row r="128" spans="1:192" ht="15" customHeight="1">
      <c r="A128" s="526"/>
      <c r="B128" s="30"/>
      <c r="C128" s="376">
        <f t="shared" si="599"/>
        <v>0</v>
      </c>
      <c r="D128" s="377">
        <f t="shared" si="599"/>
        <v>0</v>
      </c>
      <c r="E128" s="378">
        <f t="shared" si="599"/>
        <v>0</v>
      </c>
      <c r="F128" s="376">
        <f t="shared" si="600"/>
        <v>0</v>
      </c>
      <c r="G128" s="377">
        <f t="shared" si="600"/>
        <v>0</v>
      </c>
      <c r="H128" s="378">
        <f t="shared" si="600"/>
        <v>0</v>
      </c>
      <c r="I128" s="376">
        <f t="shared" si="601"/>
        <v>0</v>
      </c>
      <c r="J128" s="377">
        <f t="shared" si="601"/>
        <v>0</v>
      </c>
      <c r="K128" s="378">
        <f t="shared" si="601"/>
        <v>0</v>
      </c>
      <c r="L128" s="41" t="str">
        <f>$J$26</f>
        <v>Kg</v>
      </c>
      <c r="M128" s="41"/>
      <c r="N128" s="376">
        <f t="shared" si="602"/>
        <v>0</v>
      </c>
      <c r="O128" s="377">
        <f t="shared" si="602"/>
        <v>0</v>
      </c>
      <c r="P128" s="378">
        <f t="shared" si="602"/>
        <v>0</v>
      </c>
      <c r="Q128" s="376">
        <f t="shared" si="603"/>
        <v>0</v>
      </c>
      <c r="R128" s="377">
        <f t="shared" si="603"/>
        <v>0</v>
      </c>
      <c r="S128" s="378">
        <f t="shared" si="603"/>
        <v>0</v>
      </c>
      <c r="T128" s="376">
        <f t="shared" si="604"/>
        <v>0</v>
      </c>
      <c r="U128" s="377">
        <f t="shared" si="604"/>
        <v>0</v>
      </c>
      <c r="V128" s="378">
        <f t="shared" si="604"/>
        <v>0</v>
      </c>
      <c r="Y128" s="272"/>
      <c r="AB128" s="272"/>
      <c r="AE128" s="272"/>
      <c r="AH128" s="272"/>
      <c r="AK128" s="272"/>
      <c r="AN128" s="272"/>
      <c r="AQ128" s="272"/>
      <c r="AT128" s="272"/>
      <c r="AW128" s="272"/>
      <c r="AZ128" s="272"/>
      <c r="BA128" s="272"/>
      <c r="BB128" s="272"/>
      <c r="BC128" s="272"/>
      <c r="BD128" s="272"/>
      <c r="BE128" s="272"/>
      <c r="BF128" s="272"/>
      <c r="BG128" s="272"/>
      <c r="BH128" s="272"/>
      <c r="BI128" s="272"/>
      <c r="BJ128" s="272"/>
      <c r="BK128" s="272"/>
      <c r="BL128" s="272"/>
      <c r="BM128" s="272"/>
      <c r="BN128" s="272"/>
      <c r="BO128" s="272"/>
      <c r="BP128" s="272"/>
      <c r="BQ128" s="272"/>
      <c r="BR128" s="272"/>
      <c r="BS128" s="272"/>
      <c r="BT128" s="272"/>
      <c r="BU128" s="272"/>
      <c r="BX128" s="272"/>
      <c r="BY128" s="272"/>
      <c r="BZ128" s="272"/>
      <c r="CA128" s="272"/>
      <c r="CB128" s="272"/>
      <c r="CC128" s="272"/>
      <c r="CD128" s="272"/>
      <c r="CE128" s="272"/>
      <c r="CF128" s="272"/>
      <c r="CG128" s="272"/>
      <c r="CJ128" s="272"/>
      <c r="CM128" s="272"/>
      <c r="CP128" s="272"/>
      <c r="CQ128" s="272"/>
      <c r="CR128" s="272"/>
      <c r="CS128" s="272"/>
      <c r="CV128" s="272"/>
      <c r="CY128" s="272"/>
      <c r="DB128" s="272"/>
      <c r="DE128" s="272"/>
      <c r="DH128" s="272"/>
      <c r="DK128" s="272"/>
      <c r="DL128" s="272"/>
      <c r="DM128" s="272"/>
      <c r="DN128" s="272"/>
      <c r="DO128" s="272"/>
      <c r="DP128" s="272"/>
      <c r="DQ128" s="272"/>
      <c r="DT128" s="272"/>
      <c r="DW128" s="272"/>
      <c r="DZ128" s="272"/>
      <c r="EC128" s="272"/>
      <c r="ED128" s="272"/>
      <c r="EE128" s="272"/>
      <c r="EF128" s="272"/>
      <c r="EI128" s="272"/>
      <c r="EJ128" s="272"/>
      <c r="EK128" s="272"/>
      <c r="EL128" s="272"/>
      <c r="EO128" s="272"/>
      <c r="ER128" s="272"/>
      <c r="EU128" s="272"/>
      <c r="EV128" s="272"/>
      <c r="EW128" s="272"/>
      <c r="EX128" s="272"/>
      <c r="EY128" s="272"/>
      <c r="EZ128" s="272"/>
      <c r="FA128" s="272"/>
      <c r="FB128" s="272"/>
      <c r="FC128" s="272"/>
      <c r="FD128" s="272"/>
      <c r="FE128" s="272"/>
      <c r="FF128" s="272"/>
      <c r="FG128" s="272"/>
      <c r="FH128" s="272"/>
      <c r="FI128" s="272"/>
      <c r="FJ128" s="272"/>
      <c r="FK128" s="272"/>
      <c r="FL128" s="272"/>
      <c r="FM128" s="272"/>
      <c r="FN128" s="272"/>
      <c r="FO128" s="272"/>
      <c r="FP128" s="272"/>
      <c r="FQ128" s="272"/>
      <c r="FR128" s="272"/>
      <c r="FS128" s="272"/>
      <c r="FT128" s="272"/>
      <c r="FU128" s="272"/>
      <c r="FV128" s="272"/>
      <c r="FW128" s="272"/>
      <c r="FX128" s="272"/>
      <c r="FY128" s="272"/>
      <c r="FZ128" s="272"/>
      <c r="GA128" s="272"/>
      <c r="GB128" s="272"/>
      <c r="GE128" s="272"/>
      <c r="GH128" s="272"/>
    </row>
    <row r="129" spans="1:190" ht="21" customHeight="1">
      <c r="A129" s="526"/>
      <c r="B129" s="30"/>
      <c r="C129" s="555">
        <f t="shared" si="599"/>
        <v>0</v>
      </c>
      <c r="D129" s="556">
        <f t="shared" si="599"/>
        <v>0</v>
      </c>
      <c r="E129" s="557">
        <f t="shared" si="599"/>
        <v>0</v>
      </c>
      <c r="F129" s="555">
        <f t="shared" si="600"/>
        <v>0</v>
      </c>
      <c r="G129" s="556">
        <f t="shared" si="600"/>
        <v>0</v>
      </c>
      <c r="H129" s="557">
        <f t="shared" si="600"/>
        <v>0</v>
      </c>
      <c r="I129" s="555">
        <f t="shared" si="601"/>
        <v>0</v>
      </c>
      <c r="J129" s="556">
        <f t="shared" si="601"/>
        <v>0</v>
      </c>
      <c r="K129" s="557">
        <f t="shared" si="601"/>
        <v>0</v>
      </c>
      <c r="L129" s="39" t="s">
        <v>127</v>
      </c>
      <c r="M129" s="39"/>
      <c r="N129" s="555">
        <f t="shared" si="602"/>
        <v>0</v>
      </c>
      <c r="O129" s="556">
        <f t="shared" si="602"/>
        <v>0</v>
      </c>
      <c r="P129" s="557">
        <f t="shared" si="602"/>
        <v>0</v>
      </c>
      <c r="Q129" s="555">
        <f t="shared" si="603"/>
        <v>0</v>
      </c>
      <c r="R129" s="556">
        <f t="shared" si="603"/>
        <v>0</v>
      </c>
      <c r="S129" s="557">
        <f t="shared" si="603"/>
        <v>0</v>
      </c>
      <c r="T129" s="555">
        <f t="shared" si="604"/>
        <v>0</v>
      </c>
      <c r="U129" s="556">
        <f t="shared" si="604"/>
        <v>0</v>
      </c>
      <c r="V129" s="557">
        <f t="shared" si="604"/>
        <v>0</v>
      </c>
      <c r="Y129" s="272"/>
      <c r="AB129" s="272"/>
      <c r="AE129" s="272"/>
      <c r="AH129" s="272"/>
      <c r="AK129" s="272"/>
      <c r="AN129" s="272"/>
      <c r="AQ129" s="272"/>
      <c r="AT129" s="272"/>
      <c r="AW129" s="272"/>
      <c r="AZ129" s="272"/>
      <c r="BA129" s="272"/>
      <c r="BB129" s="272"/>
      <c r="BC129" s="272"/>
      <c r="BD129" s="272"/>
      <c r="BE129" s="272"/>
      <c r="BF129" s="272"/>
      <c r="BG129" s="272"/>
      <c r="BH129" s="272"/>
      <c r="BI129" s="272"/>
      <c r="BJ129" s="272"/>
      <c r="BK129" s="272"/>
      <c r="BL129" s="272"/>
      <c r="BM129" s="272"/>
      <c r="BN129" s="272"/>
      <c r="BO129" s="272"/>
      <c r="BP129" s="272"/>
      <c r="BQ129" s="272"/>
      <c r="BR129" s="272"/>
      <c r="BS129" s="272"/>
      <c r="BT129" s="272"/>
      <c r="BU129" s="272"/>
      <c r="BX129" s="272"/>
      <c r="BY129" s="272"/>
      <c r="BZ129" s="272"/>
      <c r="CA129" s="272"/>
      <c r="CB129" s="272"/>
      <c r="CC129" s="272"/>
      <c r="CD129" s="272"/>
      <c r="CE129" s="272"/>
      <c r="CF129" s="272"/>
      <c r="CG129" s="272"/>
      <c r="CJ129" s="272"/>
      <c r="CM129" s="272"/>
      <c r="CP129" s="272"/>
      <c r="CQ129" s="272"/>
      <c r="CR129" s="272"/>
      <c r="CS129" s="272"/>
      <c r="CV129" s="272"/>
      <c r="CY129" s="272"/>
      <c r="DB129" s="272"/>
      <c r="DE129" s="272"/>
      <c r="DH129" s="272"/>
      <c r="DK129" s="272"/>
      <c r="DL129" s="272"/>
      <c r="DM129" s="272"/>
      <c r="DN129" s="272"/>
      <c r="DO129" s="272"/>
      <c r="DP129" s="272"/>
      <c r="DQ129" s="272"/>
      <c r="DT129" s="272"/>
      <c r="DW129" s="272"/>
      <c r="DZ129" s="272"/>
      <c r="EC129" s="272"/>
      <c r="ED129" s="272"/>
      <c r="EE129" s="272"/>
      <c r="EF129" s="272"/>
      <c r="EI129" s="272"/>
      <c r="EJ129" s="272"/>
      <c r="EK129" s="272"/>
      <c r="EL129" s="272"/>
      <c r="EO129" s="272"/>
      <c r="ER129" s="272"/>
      <c r="EU129" s="272"/>
      <c r="EV129" s="272"/>
      <c r="EW129" s="272"/>
      <c r="EX129" s="272"/>
      <c r="EY129" s="272"/>
      <c r="EZ129" s="272"/>
      <c r="FA129" s="272"/>
      <c r="FB129" s="272"/>
      <c r="FC129" s="272"/>
      <c r="FD129" s="272"/>
      <c r="FE129" s="272"/>
      <c r="FF129" s="272"/>
      <c r="FG129" s="272"/>
      <c r="FH129" s="272"/>
      <c r="FI129" s="272"/>
      <c r="FJ129" s="272"/>
      <c r="FK129" s="272"/>
      <c r="FL129" s="272"/>
      <c r="FM129" s="272"/>
      <c r="FN129" s="272"/>
      <c r="FO129" s="272"/>
      <c r="FP129" s="272"/>
      <c r="FQ129" s="272"/>
      <c r="FR129" s="272"/>
      <c r="FS129" s="272"/>
      <c r="FT129" s="272"/>
      <c r="FU129" s="272"/>
      <c r="FV129" s="272"/>
      <c r="FW129" s="272"/>
      <c r="FX129" s="272"/>
      <c r="FY129" s="272"/>
      <c r="FZ129" s="272"/>
      <c r="GA129" s="272"/>
      <c r="GB129" s="272"/>
      <c r="GE129" s="272"/>
      <c r="GH129" s="272"/>
    </row>
    <row r="130" spans="1:190" ht="12" customHeight="1">
      <c r="A130" s="526"/>
      <c r="B130" s="30"/>
      <c r="C130" s="379">
        <f t="shared" si="599"/>
        <v>0</v>
      </c>
      <c r="D130" s="380">
        <f t="shared" si="599"/>
        <v>0</v>
      </c>
      <c r="E130" s="381">
        <f t="shared" si="599"/>
        <v>0</v>
      </c>
      <c r="F130" s="379">
        <f t="shared" si="600"/>
        <v>0</v>
      </c>
      <c r="G130" s="380">
        <f t="shared" si="600"/>
        <v>0</v>
      </c>
      <c r="H130" s="381">
        <f t="shared" si="600"/>
        <v>0</v>
      </c>
      <c r="I130" s="379">
        <f t="shared" si="601"/>
        <v>0</v>
      </c>
      <c r="J130" s="380">
        <f t="shared" si="601"/>
        <v>0</v>
      </c>
      <c r="K130" s="381">
        <f t="shared" si="601"/>
        <v>0</v>
      </c>
      <c r="L130" s="36" t="s">
        <v>132</v>
      </c>
      <c r="M130" s="36"/>
      <c r="N130" s="379">
        <f t="shared" si="602"/>
        <v>0</v>
      </c>
      <c r="O130" s="380">
        <f t="shared" si="602"/>
        <v>0</v>
      </c>
      <c r="P130" s="381">
        <f t="shared" si="602"/>
        <v>0</v>
      </c>
      <c r="Q130" s="379">
        <f t="shared" si="603"/>
        <v>0</v>
      </c>
      <c r="R130" s="380">
        <f t="shared" si="603"/>
        <v>0</v>
      </c>
      <c r="S130" s="381">
        <f t="shared" si="603"/>
        <v>0</v>
      </c>
      <c r="T130" s="379">
        <f t="shared" si="604"/>
        <v>0</v>
      </c>
      <c r="U130" s="380">
        <f t="shared" si="604"/>
        <v>0</v>
      </c>
      <c r="V130" s="381">
        <f t="shared" si="604"/>
        <v>0</v>
      </c>
      <c r="Y130" s="272"/>
      <c r="AB130" s="272"/>
      <c r="AE130" s="272"/>
      <c r="AH130" s="272"/>
      <c r="AK130" s="272"/>
      <c r="AN130" s="272"/>
      <c r="AQ130" s="272"/>
      <c r="AT130" s="272"/>
      <c r="AW130" s="272"/>
      <c r="AZ130" s="272"/>
      <c r="BA130" s="272"/>
      <c r="BB130" s="272"/>
      <c r="BC130" s="272"/>
      <c r="BD130" s="272"/>
      <c r="BE130" s="272"/>
      <c r="BF130" s="272"/>
      <c r="BG130" s="272"/>
      <c r="BH130" s="272"/>
      <c r="BI130" s="272"/>
      <c r="BJ130" s="272"/>
      <c r="BK130" s="272"/>
      <c r="BL130" s="272"/>
      <c r="BM130" s="272"/>
      <c r="BN130" s="272"/>
      <c r="BO130" s="272"/>
      <c r="BP130" s="272"/>
      <c r="BQ130" s="272"/>
      <c r="BR130" s="272"/>
      <c r="BS130" s="272"/>
      <c r="BT130" s="272"/>
      <c r="BU130" s="272"/>
      <c r="BX130" s="272"/>
      <c r="BY130" s="272"/>
      <c r="BZ130" s="272"/>
      <c r="CA130" s="272"/>
      <c r="CB130" s="272"/>
      <c r="CC130" s="272"/>
      <c r="CD130" s="272"/>
      <c r="CE130" s="272"/>
      <c r="CF130" s="272"/>
      <c r="CG130" s="272"/>
      <c r="CJ130" s="272"/>
      <c r="CM130" s="272"/>
      <c r="CP130" s="272"/>
      <c r="CQ130" s="272"/>
      <c r="CR130" s="272"/>
      <c r="CS130" s="272"/>
      <c r="CV130" s="272"/>
      <c r="CY130" s="272"/>
      <c r="DB130" s="272"/>
      <c r="DE130" s="272"/>
      <c r="DH130" s="272"/>
      <c r="DK130" s="272"/>
      <c r="DL130" s="272"/>
      <c r="DM130" s="272"/>
      <c r="DN130" s="272"/>
      <c r="DO130" s="272"/>
      <c r="DP130" s="272"/>
      <c r="DQ130" s="272"/>
      <c r="DT130" s="272"/>
      <c r="DW130" s="272"/>
      <c r="DZ130" s="272"/>
      <c r="EC130" s="272"/>
      <c r="ED130" s="272"/>
      <c r="EE130" s="272"/>
      <c r="EF130" s="272"/>
      <c r="EI130" s="272"/>
      <c r="EJ130" s="272"/>
      <c r="EK130" s="272"/>
      <c r="EL130" s="272"/>
      <c r="EO130" s="272"/>
      <c r="ER130" s="272"/>
      <c r="EU130" s="272"/>
      <c r="EV130" s="272"/>
      <c r="EW130" s="272"/>
      <c r="EX130" s="272"/>
      <c r="EY130" s="272"/>
      <c r="EZ130" s="272"/>
      <c r="FA130" s="272"/>
      <c r="FB130" s="272"/>
      <c r="FC130" s="272"/>
      <c r="FD130" s="272"/>
      <c r="FE130" s="272"/>
      <c r="FF130" s="272"/>
      <c r="FG130" s="272"/>
      <c r="FH130" s="272"/>
      <c r="FI130" s="272"/>
      <c r="FJ130" s="272"/>
      <c r="FK130" s="272"/>
      <c r="FL130" s="272"/>
      <c r="FM130" s="272"/>
      <c r="FN130" s="272"/>
      <c r="FO130" s="272"/>
      <c r="FP130" s="272"/>
      <c r="FQ130" s="272"/>
      <c r="FR130" s="272"/>
      <c r="FS130" s="272"/>
      <c r="FT130" s="272"/>
      <c r="FU130" s="272"/>
      <c r="FV130" s="272"/>
      <c r="FW130" s="272"/>
      <c r="FX130" s="272"/>
      <c r="FY130" s="272"/>
      <c r="FZ130" s="272"/>
      <c r="GA130" s="272"/>
      <c r="GB130" s="272"/>
      <c r="GE130" s="272"/>
      <c r="GH130" s="272"/>
    </row>
    <row r="131" spans="1:190" ht="18" customHeight="1">
      <c r="A131" s="526"/>
      <c r="B131" s="30"/>
      <c r="C131" s="382">
        <f t="shared" si="599"/>
        <v>0</v>
      </c>
      <c r="D131" s="383">
        <f t="shared" si="599"/>
        <v>0</v>
      </c>
      <c r="E131" s="384">
        <f t="shared" si="599"/>
        <v>0</v>
      </c>
      <c r="F131" s="382">
        <f t="shared" si="600"/>
        <v>0</v>
      </c>
      <c r="G131" s="383">
        <f t="shared" si="600"/>
        <v>0</v>
      </c>
      <c r="H131" s="384">
        <f t="shared" si="600"/>
        <v>0</v>
      </c>
      <c r="I131" s="382">
        <f t="shared" si="601"/>
        <v>0</v>
      </c>
      <c r="J131" s="383">
        <f t="shared" si="601"/>
        <v>0</v>
      </c>
      <c r="K131" s="384">
        <f t="shared" si="601"/>
        <v>0</v>
      </c>
      <c r="L131" s="45" t="s">
        <v>143</v>
      </c>
      <c r="M131" s="46"/>
      <c r="N131" s="382">
        <f t="shared" si="602"/>
        <v>0</v>
      </c>
      <c r="O131" s="383">
        <f t="shared" si="602"/>
        <v>0</v>
      </c>
      <c r="P131" s="384">
        <f t="shared" si="602"/>
        <v>0</v>
      </c>
      <c r="Q131" s="382">
        <f t="shared" si="603"/>
        <v>0</v>
      </c>
      <c r="R131" s="383">
        <f t="shared" si="603"/>
        <v>0</v>
      </c>
      <c r="S131" s="384">
        <f t="shared" si="603"/>
        <v>0</v>
      </c>
      <c r="T131" s="382">
        <f t="shared" si="604"/>
        <v>0</v>
      </c>
      <c r="U131" s="383">
        <f t="shared" si="604"/>
        <v>0</v>
      </c>
      <c r="V131" s="384">
        <f t="shared" si="604"/>
        <v>0</v>
      </c>
      <c r="Y131" s="272"/>
      <c r="AB131" s="272"/>
      <c r="AE131" s="272"/>
      <c r="AH131" s="272"/>
      <c r="AK131" s="272"/>
      <c r="AN131" s="272"/>
      <c r="AQ131" s="272"/>
      <c r="AT131" s="272"/>
      <c r="AW131" s="272"/>
      <c r="AZ131" s="272"/>
      <c r="BA131" s="272"/>
      <c r="BB131" s="272"/>
      <c r="BC131" s="272"/>
      <c r="BD131" s="272"/>
      <c r="BE131" s="272"/>
      <c r="BF131" s="272"/>
      <c r="BG131" s="272"/>
      <c r="BH131" s="272"/>
      <c r="BI131" s="272"/>
      <c r="BJ131" s="272"/>
      <c r="BK131" s="272"/>
      <c r="BL131" s="272"/>
      <c r="BM131" s="272"/>
      <c r="BN131" s="272"/>
      <c r="BO131" s="272"/>
      <c r="BP131" s="272"/>
      <c r="BQ131" s="272"/>
      <c r="BR131" s="272"/>
      <c r="BS131" s="272"/>
      <c r="BT131" s="272"/>
      <c r="BU131" s="272"/>
      <c r="BX131" s="272"/>
      <c r="BY131" s="272"/>
      <c r="BZ131" s="272"/>
      <c r="CA131" s="272"/>
      <c r="CB131" s="272"/>
      <c r="CC131" s="272"/>
      <c r="CD131" s="272"/>
      <c r="CE131" s="272"/>
      <c r="CF131" s="272"/>
      <c r="CG131" s="272"/>
      <c r="CJ131" s="272"/>
      <c r="CM131" s="272"/>
      <c r="CP131" s="272"/>
      <c r="CQ131" s="272"/>
      <c r="CR131" s="272"/>
      <c r="CS131" s="272"/>
      <c r="CV131" s="272"/>
      <c r="CY131" s="272"/>
      <c r="DB131" s="272"/>
      <c r="DE131" s="272"/>
      <c r="DH131" s="272"/>
      <c r="DK131" s="272"/>
      <c r="DL131" s="272"/>
      <c r="DM131" s="272"/>
      <c r="DN131" s="272"/>
      <c r="DO131" s="272"/>
      <c r="DP131" s="272"/>
      <c r="DQ131" s="272"/>
      <c r="DT131" s="272"/>
      <c r="DW131" s="272"/>
      <c r="DZ131" s="272"/>
      <c r="EC131" s="272"/>
      <c r="ED131" s="272"/>
      <c r="EE131" s="272"/>
      <c r="EF131" s="272"/>
      <c r="EI131" s="272"/>
      <c r="EJ131" s="272"/>
      <c r="EK131" s="272"/>
      <c r="EL131" s="272"/>
      <c r="EO131" s="272"/>
      <c r="ER131" s="272"/>
      <c r="EU131" s="272"/>
      <c r="EV131" s="272"/>
      <c r="EW131" s="272"/>
      <c r="EX131" s="272"/>
      <c r="EY131" s="272"/>
      <c r="EZ131" s="272"/>
      <c r="FA131" s="272"/>
      <c r="FB131" s="272"/>
      <c r="FC131" s="272"/>
      <c r="FD131" s="272"/>
      <c r="FE131" s="272"/>
      <c r="FF131" s="272"/>
      <c r="FG131" s="272"/>
      <c r="FH131" s="272"/>
      <c r="FI131" s="272"/>
      <c r="FJ131" s="272"/>
      <c r="FK131" s="272"/>
      <c r="FL131" s="272"/>
      <c r="FM131" s="272"/>
      <c r="FN131" s="272"/>
      <c r="FO131" s="272"/>
      <c r="FP131" s="272"/>
      <c r="FQ131" s="272"/>
      <c r="FR131" s="272"/>
      <c r="FS131" s="272"/>
      <c r="FT131" s="272"/>
      <c r="FU131" s="272"/>
      <c r="FV131" s="272"/>
      <c r="FW131" s="272"/>
      <c r="FX131" s="272"/>
      <c r="FY131" s="272"/>
      <c r="FZ131" s="272"/>
      <c r="GA131" s="272"/>
      <c r="GB131" s="272"/>
      <c r="GE131" s="272"/>
      <c r="GH131" s="272"/>
    </row>
    <row r="132" spans="1:190" ht="21" customHeight="1">
      <c r="A132" s="526"/>
      <c r="B132" s="30"/>
      <c r="C132" s="385">
        <f t="shared" si="599"/>
        <v>0</v>
      </c>
      <c r="D132" s="386">
        <f t="shared" si="599"/>
        <v>0</v>
      </c>
      <c r="E132" s="387">
        <f t="shared" si="599"/>
        <v>0</v>
      </c>
      <c r="F132" s="385">
        <f t="shared" si="600"/>
        <v>0</v>
      </c>
      <c r="G132" s="386">
        <f t="shared" si="600"/>
        <v>0</v>
      </c>
      <c r="H132" s="387">
        <f t="shared" si="600"/>
        <v>0</v>
      </c>
      <c r="I132" s="385">
        <f t="shared" si="601"/>
        <v>0</v>
      </c>
      <c r="J132" s="386">
        <f t="shared" si="601"/>
        <v>0</v>
      </c>
      <c r="K132" s="387">
        <f t="shared" si="601"/>
        <v>0</v>
      </c>
      <c r="L132" s="36" t="s">
        <v>133</v>
      </c>
      <c r="M132" s="36"/>
      <c r="N132" s="385">
        <f t="shared" si="602"/>
        <v>0</v>
      </c>
      <c r="O132" s="386">
        <f t="shared" si="602"/>
        <v>0</v>
      </c>
      <c r="P132" s="387">
        <f t="shared" si="602"/>
        <v>0</v>
      </c>
      <c r="Q132" s="385">
        <f t="shared" si="603"/>
        <v>0</v>
      </c>
      <c r="R132" s="386">
        <f t="shared" si="603"/>
        <v>0</v>
      </c>
      <c r="S132" s="387">
        <f t="shared" si="603"/>
        <v>0</v>
      </c>
      <c r="T132" s="385">
        <f t="shared" si="604"/>
        <v>0</v>
      </c>
      <c r="U132" s="386">
        <f t="shared" si="604"/>
        <v>0</v>
      </c>
      <c r="V132" s="387">
        <f t="shared" si="604"/>
        <v>0</v>
      </c>
      <c r="Y132" s="272"/>
      <c r="AB132" s="272"/>
      <c r="AE132" s="272"/>
      <c r="AH132" s="272"/>
      <c r="AK132" s="272"/>
      <c r="AN132" s="272"/>
      <c r="AQ132" s="272"/>
      <c r="AT132" s="272"/>
      <c r="AW132" s="272"/>
      <c r="AZ132" s="272"/>
      <c r="BA132" s="272"/>
      <c r="BB132" s="272"/>
      <c r="BC132" s="272"/>
      <c r="BD132" s="272"/>
      <c r="BE132" s="272"/>
      <c r="BF132" s="272"/>
      <c r="BG132" s="272"/>
      <c r="BH132" s="272"/>
      <c r="BI132" s="272"/>
      <c r="BJ132" s="272"/>
      <c r="BK132" s="272"/>
      <c r="BL132" s="272"/>
      <c r="BM132" s="272"/>
      <c r="BN132" s="272"/>
      <c r="BO132" s="272"/>
      <c r="BP132" s="272"/>
      <c r="BQ132" s="272"/>
      <c r="BR132" s="272"/>
      <c r="BS132" s="272"/>
      <c r="BT132" s="272"/>
      <c r="BU132" s="272"/>
      <c r="BX132" s="272"/>
      <c r="BY132" s="272"/>
      <c r="BZ132" s="272"/>
      <c r="CA132" s="272"/>
      <c r="CB132" s="272"/>
      <c r="CC132" s="272"/>
      <c r="CD132" s="272"/>
      <c r="CE132" s="272"/>
      <c r="CF132" s="272"/>
      <c r="CG132" s="272"/>
      <c r="CJ132" s="272"/>
      <c r="CM132" s="272"/>
      <c r="CP132" s="272"/>
      <c r="CQ132" s="272"/>
      <c r="CR132" s="272"/>
      <c r="CS132" s="272"/>
      <c r="CV132" s="272"/>
      <c r="CY132" s="272"/>
      <c r="DB132" s="272"/>
      <c r="DE132" s="272"/>
      <c r="DH132" s="272"/>
      <c r="DK132" s="272"/>
      <c r="DL132" s="272"/>
      <c r="DM132" s="272"/>
      <c r="DN132" s="272"/>
      <c r="DO132" s="272"/>
      <c r="DP132" s="272"/>
      <c r="DQ132" s="272"/>
      <c r="DT132" s="272"/>
      <c r="DW132" s="272"/>
      <c r="DZ132" s="272"/>
      <c r="EC132" s="272"/>
      <c r="ED132" s="272"/>
      <c r="EE132" s="272"/>
      <c r="EF132" s="272"/>
      <c r="EI132" s="272"/>
      <c r="EJ132" s="272"/>
      <c r="EK132" s="272"/>
      <c r="EL132" s="272"/>
      <c r="EO132" s="272"/>
      <c r="ER132" s="272"/>
      <c r="EU132" s="272"/>
      <c r="EV132" s="272"/>
      <c r="EW132" s="272"/>
      <c r="EX132" s="272"/>
      <c r="EY132" s="272"/>
      <c r="EZ132" s="272"/>
      <c r="FA132" s="272"/>
      <c r="FB132" s="272"/>
      <c r="FC132" s="272"/>
      <c r="FD132" s="272"/>
      <c r="FE132" s="272"/>
      <c r="FF132" s="272"/>
      <c r="FG132" s="272"/>
      <c r="FH132" s="272"/>
      <c r="FI132" s="272"/>
      <c r="FJ132" s="272"/>
      <c r="FK132" s="272"/>
      <c r="FL132" s="272"/>
      <c r="FM132" s="272"/>
      <c r="FN132" s="272"/>
      <c r="FO132" s="272"/>
      <c r="FP132" s="272"/>
      <c r="FQ132" s="272"/>
      <c r="FR132" s="272"/>
      <c r="FS132" s="272"/>
      <c r="FT132" s="272"/>
      <c r="FU132" s="272"/>
      <c r="FV132" s="272"/>
      <c r="FW132" s="272"/>
      <c r="FX132" s="272"/>
      <c r="FY132" s="272"/>
      <c r="FZ132" s="272"/>
      <c r="GA132" s="272"/>
      <c r="GB132" s="272"/>
      <c r="GE132" s="272"/>
      <c r="GH132" s="272"/>
    </row>
    <row r="133" spans="1:190" ht="18" customHeight="1">
      <c r="A133" s="526"/>
      <c r="B133" s="30"/>
      <c r="C133" s="388">
        <f t="shared" si="599"/>
        <v>0</v>
      </c>
      <c r="D133" s="389">
        <f t="shared" si="599"/>
        <v>0</v>
      </c>
      <c r="E133" s="390">
        <f t="shared" si="599"/>
        <v>0</v>
      </c>
      <c r="F133" s="388">
        <f t="shared" si="600"/>
        <v>0</v>
      </c>
      <c r="G133" s="389">
        <f t="shared" si="600"/>
        <v>0</v>
      </c>
      <c r="H133" s="390">
        <f t="shared" si="600"/>
        <v>0</v>
      </c>
      <c r="I133" s="388">
        <f t="shared" si="601"/>
        <v>0</v>
      </c>
      <c r="J133" s="389">
        <f t="shared" si="601"/>
        <v>0</v>
      </c>
      <c r="K133" s="390">
        <f t="shared" si="601"/>
        <v>0</v>
      </c>
      <c r="L133" s="45" t="s">
        <v>134</v>
      </c>
      <c r="M133" s="46"/>
      <c r="N133" s="388">
        <f t="shared" si="602"/>
        <v>0</v>
      </c>
      <c r="O133" s="389">
        <f t="shared" si="602"/>
        <v>0</v>
      </c>
      <c r="P133" s="390">
        <f t="shared" si="602"/>
        <v>0</v>
      </c>
      <c r="Q133" s="388">
        <f t="shared" si="603"/>
        <v>0</v>
      </c>
      <c r="R133" s="389">
        <f t="shared" si="603"/>
        <v>0</v>
      </c>
      <c r="S133" s="390">
        <f t="shared" si="603"/>
        <v>0</v>
      </c>
      <c r="T133" s="388">
        <f t="shared" si="604"/>
        <v>0</v>
      </c>
      <c r="U133" s="389">
        <f t="shared" si="604"/>
        <v>0</v>
      </c>
      <c r="V133" s="390">
        <f t="shared" si="604"/>
        <v>0</v>
      </c>
      <c r="Y133" s="272"/>
      <c r="AB133" s="272"/>
      <c r="AE133" s="272"/>
      <c r="AH133" s="272"/>
      <c r="AK133" s="272"/>
      <c r="AN133" s="272"/>
      <c r="AQ133" s="272"/>
      <c r="AT133" s="272"/>
      <c r="AW133" s="272"/>
      <c r="AZ133" s="272"/>
      <c r="BA133" s="272"/>
      <c r="BB133" s="272"/>
      <c r="BC133" s="272"/>
      <c r="BD133" s="272"/>
      <c r="BE133" s="272"/>
      <c r="BF133" s="272"/>
      <c r="BG133" s="272"/>
      <c r="BH133" s="272"/>
      <c r="BI133" s="272"/>
      <c r="BJ133" s="272"/>
      <c r="BK133" s="272"/>
      <c r="BL133" s="272"/>
      <c r="BM133" s="272"/>
      <c r="BN133" s="272"/>
      <c r="BO133" s="272"/>
      <c r="BP133" s="272"/>
      <c r="BQ133" s="272"/>
      <c r="BR133" s="272"/>
      <c r="BS133" s="272"/>
      <c r="BT133" s="272"/>
      <c r="BU133" s="272"/>
      <c r="BX133" s="272"/>
      <c r="BY133" s="272"/>
      <c r="BZ133" s="272"/>
      <c r="CA133" s="272"/>
      <c r="CB133" s="272"/>
      <c r="CC133" s="272"/>
      <c r="CD133" s="272"/>
      <c r="CE133" s="272"/>
      <c r="CF133" s="272"/>
      <c r="CG133" s="272"/>
      <c r="CJ133" s="272"/>
      <c r="CM133" s="272"/>
      <c r="CP133" s="272"/>
      <c r="CQ133" s="272"/>
      <c r="CR133" s="272"/>
      <c r="CS133" s="272"/>
      <c r="CV133" s="272"/>
      <c r="CY133" s="272"/>
      <c r="DB133" s="272"/>
      <c r="DE133" s="272"/>
      <c r="DH133" s="272"/>
      <c r="DK133" s="272"/>
      <c r="DL133" s="272"/>
      <c r="DM133" s="272"/>
      <c r="DN133" s="272"/>
      <c r="DO133" s="272"/>
      <c r="DP133" s="272"/>
      <c r="DQ133" s="272"/>
      <c r="DT133" s="272"/>
      <c r="DW133" s="272"/>
      <c r="DZ133" s="272"/>
      <c r="EC133" s="272"/>
      <c r="ED133" s="272"/>
      <c r="EE133" s="272"/>
      <c r="EF133" s="272"/>
      <c r="EI133" s="272"/>
      <c r="EJ133" s="272"/>
      <c r="EK133" s="272"/>
      <c r="EL133" s="272"/>
      <c r="EO133" s="272"/>
      <c r="ER133" s="272"/>
      <c r="EU133" s="272"/>
      <c r="EV133" s="272"/>
      <c r="EW133" s="272"/>
      <c r="EX133" s="272"/>
      <c r="EY133" s="272"/>
      <c r="EZ133" s="272"/>
      <c r="FA133" s="272"/>
      <c r="FB133" s="272"/>
      <c r="FC133" s="272"/>
      <c r="FD133" s="272"/>
      <c r="FE133" s="272"/>
      <c r="FF133" s="272"/>
      <c r="FG133" s="272"/>
      <c r="FH133" s="272"/>
      <c r="FI133" s="272"/>
      <c r="FJ133" s="272"/>
      <c r="FK133" s="272"/>
      <c r="FL133" s="272"/>
      <c r="FM133" s="272"/>
      <c r="FN133" s="272"/>
      <c r="FO133" s="272"/>
      <c r="FP133" s="272"/>
      <c r="FQ133" s="272"/>
      <c r="FR133" s="272"/>
      <c r="FS133" s="272"/>
      <c r="FT133" s="272"/>
      <c r="FU133" s="272"/>
      <c r="FV133" s="272"/>
      <c r="FW133" s="272"/>
      <c r="FX133" s="272"/>
      <c r="FY133" s="272"/>
      <c r="FZ133" s="272"/>
      <c r="GA133" s="272"/>
      <c r="GB133" s="272"/>
      <c r="GE133" s="272"/>
      <c r="GH133" s="272"/>
    </row>
    <row r="134" spans="1:190" ht="21.75" customHeight="1">
      <c r="A134" s="526"/>
      <c r="B134" s="30"/>
      <c r="C134" s="391">
        <f t="shared" si="599"/>
        <v>0</v>
      </c>
      <c r="D134" s="392">
        <f t="shared" si="599"/>
        <v>0</v>
      </c>
      <c r="E134" s="393">
        <f t="shared" si="599"/>
        <v>0</v>
      </c>
      <c r="F134" s="391">
        <f t="shared" si="600"/>
        <v>0</v>
      </c>
      <c r="G134" s="392">
        <f t="shared" si="600"/>
        <v>0</v>
      </c>
      <c r="H134" s="393">
        <f t="shared" si="600"/>
        <v>0</v>
      </c>
      <c r="I134" s="391">
        <f t="shared" si="601"/>
        <v>0</v>
      </c>
      <c r="J134" s="392">
        <f t="shared" si="601"/>
        <v>0</v>
      </c>
      <c r="K134" s="393">
        <f t="shared" si="601"/>
        <v>0</v>
      </c>
      <c r="L134" s="37" t="s">
        <v>135</v>
      </c>
      <c r="M134" s="37"/>
      <c r="N134" s="391">
        <f t="shared" si="602"/>
        <v>0</v>
      </c>
      <c r="O134" s="392">
        <f t="shared" si="602"/>
        <v>0</v>
      </c>
      <c r="P134" s="393">
        <f t="shared" si="602"/>
        <v>0</v>
      </c>
      <c r="Q134" s="391">
        <f t="shared" si="603"/>
        <v>0</v>
      </c>
      <c r="R134" s="392">
        <f t="shared" si="603"/>
        <v>0</v>
      </c>
      <c r="S134" s="393">
        <f t="shared" si="603"/>
        <v>0</v>
      </c>
      <c r="T134" s="391">
        <f t="shared" si="604"/>
        <v>0</v>
      </c>
      <c r="U134" s="392">
        <f t="shared" si="604"/>
        <v>0</v>
      </c>
      <c r="V134" s="393">
        <f t="shared" si="604"/>
        <v>0</v>
      </c>
      <c r="Y134" s="272"/>
      <c r="AB134" s="272"/>
      <c r="AE134" s="272"/>
      <c r="AH134" s="272"/>
      <c r="AK134" s="272"/>
      <c r="AN134" s="272"/>
      <c r="AQ134" s="272"/>
      <c r="AT134" s="272"/>
      <c r="AW134" s="272"/>
      <c r="AZ134" s="272"/>
      <c r="BA134" s="272"/>
      <c r="BB134" s="272"/>
      <c r="BC134" s="272"/>
      <c r="BD134" s="272"/>
      <c r="BE134" s="272"/>
      <c r="BF134" s="272"/>
      <c r="BG134" s="272"/>
      <c r="BH134" s="272"/>
      <c r="BI134" s="272"/>
      <c r="BJ134" s="272"/>
      <c r="BK134" s="272"/>
      <c r="BL134" s="272"/>
      <c r="BM134" s="272"/>
      <c r="BN134" s="272"/>
      <c r="BO134" s="272"/>
      <c r="BP134" s="272"/>
      <c r="BQ134" s="272"/>
      <c r="BR134" s="272"/>
      <c r="BS134" s="272"/>
      <c r="BT134" s="272"/>
      <c r="BU134" s="272"/>
      <c r="BX134" s="272"/>
      <c r="BY134" s="272"/>
      <c r="BZ134" s="272"/>
      <c r="CA134" s="272"/>
      <c r="CB134" s="272"/>
      <c r="CC134" s="272"/>
      <c r="CD134" s="272"/>
      <c r="CE134" s="272"/>
      <c r="CF134" s="272"/>
      <c r="CG134" s="272"/>
      <c r="CJ134" s="272"/>
      <c r="CM134" s="272"/>
      <c r="CP134" s="272"/>
      <c r="CQ134" s="272"/>
      <c r="CR134" s="272"/>
      <c r="CS134" s="272"/>
      <c r="CV134" s="272"/>
      <c r="CY134" s="272"/>
      <c r="DB134" s="272"/>
      <c r="DE134" s="272"/>
      <c r="DH134" s="272"/>
      <c r="DK134" s="272"/>
      <c r="DL134" s="272"/>
      <c r="DM134" s="272"/>
      <c r="DN134" s="272"/>
      <c r="DO134" s="272"/>
      <c r="DP134" s="272"/>
      <c r="DQ134" s="272"/>
      <c r="DT134" s="272"/>
      <c r="DW134" s="272"/>
      <c r="DZ134" s="272"/>
      <c r="EC134" s="272"/>
      <c r="ED134" s="272"/>
      <c r="EE134" s="272"/>
      <c r="EF134" s="272"/>
      <c r="EI134" s="272"/>
      <c r="EJ134" s="272"/>
      <c r="EK134" s="272"/>
      <c r="EL134" s="272"/>
      <c r="EO134" s="272"/>
      <c r="ER134" s="272"/>
      <c r="EU134" s="272"/>
      <c r="EV134" s="272"/>
      <c r="EW134" s="272"/>
      <c r="EX134" s="272"/>
      <c r="EY134" s="272"/>
      <c r="EZ134" s="272"/>
      <c r="FA134" s="272"/>
      <c r="FB134" s="272"/>
      <c r="FC134" s="272"/>
      <c r="FD134" s="272"/>
      <c r="FE134" s="272"/>
      <c r="FF134" s="272"/>
      <c r="FG134" s="272"/>
      <c r="FH134" s="272"/>
      <c r="FI134" s="272"/>
      <c r="FJ134" s="272"/>
      <c r="FK134" s="272"/>
      <c r="FL134" s="272"/>
      <c r="FM134" s="272"/>
      <c r="FN134" s="272"/>
      <c r="FO134" s="272"/>
      <c r="FP134" s="272"/>
      <c r="FQ134" s="272"/>
      <c r="FR134" s="272"/>
      <c r="FS134" s="272"/>
      <c r="FT134" s="272"/>
      <c r="FU134" s="272"/>
      <c r="FV134" s="272"/>
      <c r="FW134" s="272"/>
      <c r="FX134" s="272"/>
      <c r="FY134" s="272"/>
      <c r="FZ134" s="272"/>
      <c r="GA134" s="272"/>
      <c r="GB134" s="272"/>
      <c r="GE134" s="272"/>
      <c r="GH134" s="272"/>
    </row>
    <row r="135" spans="1:190" ht="20.25" customHeight="1">
      <c r="A135" s="526"/>
      <c r="B135" s="30"/>
      <c r="C135" s="599">
        <f t="shared" si="599"/>
        <v>4</v>
      </c>
      <c r="D135" s="600">
        <f t="shared" si="599"/>
        <v>2</v>
      </c>
      <c r="E135" s="601">
        <f t="shared" si="599"/>
        <v>1</v>
      </c>
      <c r="F135" s="599">
        <f t="shared" si="600"/>
        <v>4</v>
      </c>
      <c r="G135" s="600">
        <f t="shared" si="600"/>
        <v>2</v>
      </c>
      <c r="H135" s="601">
        <f t="shared" si="600"/>
        <v>1</v>
      </c>
      <c r="I135" s="599">
        <f t="shared" si="601"/>
        <v>1</v>
      </c>
      <c r="J135" s="600">
        <f t="shared" si="601"/>
        <v>1</v>
      </c>
      <c r="K135" s="601">
        <f t="shared" si="601"/>
        <v>1</v>
      </c>
      <c r="L135" s="36" t="s">
        <v>136</v>
      </c>
      <c r="M135" s="36"/>
      <c r="N135" s="599">
        <f t="shared" si="602"/>
        <v>4</v>
      </c>
      <c r="O135" s="600">
        <f t="shared" si="602"/>
        <v>1</v>
      </c>
      <c r="P135" s="601">
        <f t="shared" si="602"/>
        <v>1</v>
      </c>
      <c r="Q135" s="599">
        <f t="shared" si="603"/>
        <v>4</v>
      </c>
      <c r="R135" s="600">
        <f t="shared" si="603"/>
        <v>2</v>
      </c>
      <c r="S135" s="601">
        <f t="shared" si="603"/>
        <v>1</v>
      </c>
      <c r="T135" s="599">
        <f t="shared" si="604"/>
        <v>1</v>
      </c>
      <c r="U135" s="600">
        <f t="shared" si="604"/>
        <v>1</v>
      </c>
      <c r="V135" s="601">
        <f t="shared" si="604"/>
        <v>1</v>
      </c>
      <c r="Y135" s="272"/>
      <c r="AB135" s="272"/>
      <c r="AE135" s="272"/>
      <c r="AH135" s="272"/>
      <c r="AK135" s="272"/>
      <c r="AN135" s="272"/>
      <c r="AQ135" s="272"/>
      <c r="AT135" s="272"/>
      <c r="AW135" s="272"/>
      <c r="AZ135" s="272"/>
      <c r="BA135" s="272"/>
      <c r="BB135" s="272"/>
      <c r="BC135" s="272"/>
      <c r="BD135" s="272"/>
      <c r="BE135" s="272"/>
      <c r="BF135" s="272"/>
      <c r="BG135" s="272"/>
      <c r="BH135" s="272"/>
      <c r="BI135" s="272"/>
      <c r="BJ135" s="272"/>
      <c r="BK135" s="272"/>
      <c r="BL135" s="272"/>
      <c r="BM135" s="272"/>
      <c r="BN135" s="272"/>
      <c r="BO135" s="272"/>
      <c r="BP135" s="272"/>
      <c r="BQ135" s="272"/>
      <c r="BR135" s="272"/>
      <c r="BS135" s="272"/>
      <c r="BT135" s="272"/>
      <c r="BU135" s="272"/>
      <c r="BX135" s="272"/>
      <c r="BY135" s="272"/>
      <c r="BZ135" s="272"/>
      <c r="CA135" s="272"/>
      <c r="CB135" s="272"/>
      <c r="CC135" s="272"/>
      <c r="CD135" s="272"/>
      <c r="CE135" s="272"/>
      <c r="CF135" s="272"/>
      <c r="CG135" s="272"/>
      <c r="CJ135" s="272"/>
      <c r="CM135" s="272"/>
      <c r="CP135" s="272"/>
      <c r="CQ135" s="272"/>
      <c r="CR135" s="272"/>
      <c r="CS135" s="272"/>
      <c r="CV135" s="272"/>
      <c r="CY135" s="272"/>
      <c r="DB135" s="272"/>
      <c r="DE135" s="272"/>
      <c r="DH135" s="272"/>
      <c r="DK135" s="272"/>
      <c r="DL135" s="272"/>
      <c r="DM135" s="272"/>
      <c r="DN135" s="272"/>
      <c r="DO135" s="272"/>
      <c r="DP135" s="272"/>
      <c r="DQ135" s="272"/>
      <c r="DT135" s="272"/>
      <c r="DW135" s="272"/>
      <c r="DZ135" s="272"/>
      <c r="EC135" s="272"/>
      <c r="ED135" s="272"/>
      <c r="EE135" s="272"/>
      <c r="EF135" s="272"/>
      <c r="EI135" s="272"/>
      <c r="EJ135" s="272"/>
      <c r="EK135" s="272"/>
      <c r="EL135" s="272"/>
      <c r="EO135" s="272"/>
      <c r="ER135" s="272"/>
      <c r="EU135" s="272"/>
      <c r="EV135" s="272"/>
      <c r="EW135" s="272"/>
      <c r="EX135" s="272"/>
      <c r="EY135" s="272"/>
      <c r="EZ135" s="272"/>
      <c r="FA135" s="272"/>
      <c r="FB135" s="272"/>
      <c r="FC135" s="272"/>
      <c r="FD135" s="272"/>
      <c r="FE135" s="272"/>
      <c r="FF135" s="272"/>
      <c r="FG135" s="272"/>
      <c r="FH135" s="272"/>
      <c r="FI135" s="272"/>
      <c r="FJ135" s="272"/>
      <c r="FK135" s="272"/>
      <c r="FL135" s="272"/>
      <c r="FM135" s="272"/>
      <c r="FN135" s="272"/>
      <c r="FO135" s="272"/>
      <c r="FP135" s="272"/>
      <c r="FQ135" s="272"/>
      <c r="FR135" s="272"/>
      <c r="FS135" s="272"/>
      <c r="FT135" s="272"/>
      <c r="FU135" s="272"/>
      <c r="FV135" s="272"/>
      <c r="FW135" s="272"/>
      <c r="FX135" s="272"/>
      <c r="FY135" s="272"/>
      <c r="FZ135" s="272"/>
      <c r="GA135" s="272"/>
      <c r="GB135" s="272"/>
      <c r="GE135" s="272"/>
      <c r="GH135" s="272"/>
    </row>
    <row r="136" spans="1:190" ht="20.25" customHeight="1">
      <c r="A136" s="526"/>
      <c r="B136" s="30"/>
      <c r="C136" s="394">
        <f t="shared" si="599"/>
        <v>0</v>
      </c>
      <c r="D136" s="395">
        <f t="shared" si="599"/>
        <v>0</v>
      </c>
      <c r="E136" s="396">
        <f t="shared" si="599"/>
        <v>0</v>
      </c>
      <c r="F136" s="394">
        <f t="shared" si="600"/>
        <v>0</v>
      </c>
      <c r="G136" s="395">
        <f t="shared" si="600"/>
        <v>0</v>
      </c>
      <c r="H136" s="396">
        <f t="shared" si="600"/>
        <v>0</v>
      </c>
      <c r="I136" s="394">
        <f t="shared" si="601"/>
        <v>0</v>
      </c>
      <c r="J136" s="395">
        <f t="shared" si="601"/>
        <v>0</v>
      </c>
      <c r="K136" s="396">
        <f t="shared" si="601"/>
        <v>0</v>
      </c>
      <c r="L136" s="45" t="s">
        <v>137</v>
      </c>
      <c r="M136" s="46"/>
      <c r="N136" s="394">
        <f t="shared" si="602"/>
        <v>0</v>
      </c>
      <c r="O136" s="395">
        <f t="shared" si="602"/>
        <v>0</v>
      </c>
      <c r="P136" s="396">
        <f t="shared" si="602"/>
        <v>0</v>
      </c>
      <c r="Q136" s="394">
        <f t="shared" si="603"/>
        <v>0</v>
      </c>
      <c r="R136" s="395">
        <f t="shared" si="603"/>
        <v>0</v>
      </c>
      <c r="S136" s="396">
        <f t="shared" si="603"/>
        <v>0</v>
      </c>
      <c r="T136" s="394">
        <f t="shared" si="604"/>
        <v>0</v>
      </c>
      <c r="U136" s="395">
        <f t="shared" si="604"/>
        <v>0</v>
      </c>
      <c r="V136" s="396">
        <f t="shared" si="604"/>
        <v>0</v>
      </c>
      <c r="Y136" s="272"/>
      <c r="AB136" s="272"/>
      <c r="AE136" s="272"/>
      <c r="AH136" s="272"/>
      <c r="AK136" s="272"/>
      <c r="AN136" s="272"/>
      <c r="AQ136" s="272"/>
      <c r="AT136" s="272"/>
      <c r="AW136" s="272"/>
      <c r="AZ136" s="272"/>
      <c r="BA136" s="272"/>
      <c r="BB136" s="272"/>
      <c r="BC136" s="272"/>
      <c r="BD136" s="272"/>
      <c r="BE136" s="272"/>
      <c r="BF136" s="272"/>
      <c r="BG136" s="272"/>
      <c r="BH136" s="272"/>
      <c r="BI136" s="272"/>
      <c r="BJ136" s="272"/>
      <c r="BK136" s="272"/>
      <c r="BL136" s="272"/>
      <c r="BM136" s="272"/>
      <c r="BN136" s="272"/>
      <c r="BO136" s="272"/>
      <c r="BP136" s="272"/>
      <c r="BQ136" s="272"/>
      <c r="BR136" s="272"/>
      <c r="BS136" s="272"/>
      <c r="BT136" s="272"/>
      <c r="BU136" s="272"/>
      <c r="BX136" s="272"/>
      <c r="BY136" s="272"/>
      <c r="BZ136" s="272"/>
      <c r="CA136" s="272"/>
      <c r="CB136" s="272"/>
      <c r="CC136" s="272"/>
      <c r="CD136" s="272"/>
      <c r="CE136" s="272"/>
      <c r="CF136" s="272"/>
      <c r="CG136" s="272"/>
      <c r="CJ136" s="272"/>
      <c r="CM136" s="272"/>
      <c r="CP136" s="272"/>
      <c r="CQ136" s="272"/>
      <c r="CR136" s="272"/>
      <c r="CS136" s="272"/>
      <c r="CV136" s="272"/>
      <c r="CY136" s="272"/>
      <c r="DB136" s="272"/>
      <c r="DE136" s="272"/>
      <c r="DH136" s="272"/>
      <c r="DK136" s="272"/>
      <c r="DL136" s="272"/>
      <c r="DM136" s="272"/>
      <c r="DN136" s="272"/>
      <c r="DO136" s="272"/>
      <c r="DP136" s="272"/>
      <c r="DQ136" s="272"/>
      <c r="DT136" s="272"/>
      <c r="DW136" s="272"/>
      <c r="DZ136" s="272"/>
      <c r="EC136" s="272"/>
      <c r="ED136" s="272"/>
      <c r="EE136" s="272"/>
      <c r="EF136" s="272"/>
      <c r="EI136" s="272"/>
      <c r="EJ136" s="272"/>
      <c r="EK136" s="272"/>
      <c r="EL136" s="272"/>
      <c r="EO136" s="272"/>
      <c r="ER136" s="272"/>
      <c r="EU136" s="272"/>
      <c r="EV136" s="272"/>
      <c r="EW136" s="272"/>
      <c r="EX136" s="272"/>
      <c r="EY136" s="272"/>
      <c r="EZ136" s="272"/>
      <c r="FA136" s="272"/>
      <c r="FB136" s="272"/>
      <c r="FC136" s="272"/>
      <c r="FD136" s="272"/>
      <c r="FE136" s="272"/>
      <c r="FF136" s="272"/>
      <c r="FG136" s="272"/>
      <c r="FH136" s="272"/>
      <c r="FI136" s="272"/>
      <c r="FJ136" s="272"/>
      <c r="FK136" s="272"/>
      <c r="FL136" s="272"/>
      <c r="FM136" s="272"/>
      <c r="FN136" s="272"/>
      <c r="FO136" s="272"/>
      <c r="FP136" s="272"/>
      <c r="FQ136" s="272"/>
      <c r="FR136" s="272"/>
      <c r="FS136" s="272"/>
      <c r="FT136" s="272"/>
      <c r="FU136" s="272"/>
      <c r="FV136" s="272"/>
      <c r="FW136" s="272"/>
      <c r="FX136" s="272"/>
      <c r="FY136" s="272"/>
      <c r="FZ136" s="272"/>
      <c r="GA136" s="272"/>
      <c r="GB136" s="272"/>
      <c r="GE136" s="272"/>
      <c r="GH136" s="272"/>
    </row>
    <row r="137" spans="1:190" ht="19.5" customHeight="1">
      <c r="A137" s="526"/>
      <c r="B137" s="30"/>
      <c r="C137" s="397">
        <f t="shared" si="599"/>
        <v>0</v>
      </c>
      <c r="D137" s="392">
        <f t="shared" si="599"/>
        <v>0</v>
      </c>
      <c r="E137" s="393">
        <f t="shared" si="599"/>
        <v>0</v>
      </c>
      <c r="F137" s="397">
        <f t="shared" si="600"/>
        <v>0</v>
      </c>
      <c r="G137" s="392">
        <f t="shared" si="600"/>
        <v>0</v>
      </c>
      <c r="H137" s="393">
        <f t="shared" si="600"/>
        <v>0</v>
      </c>
      <c r="I137" s="397">
        <f t="shared" si="601"/>
        <v>0</v>
      </c>
      <c r="J137" s="392">
        <f t="shared" si="601"/>
        <v>0</v>
      </c>
      <c r="K137" s="393">
        <f t="shared" si="601"/>
        <v>0</v>
      </c>
      <c r="L137" s="38" t="s">
        <v>138</v>
      </c>
      <c r="M137" s="38"/>
      <c r="N137" s="397">
        <f t="shared" si="602"/>
        <v>0</v>
      </c>
      <c r="O137" s="392">
        <f t="shared" si="602"/>
        <v>0</v>
      </c>
      <c r="P137" s="393">
        <f t="shared" si="602"/>
        <v>0</v>
      </c>
      <c r="Q137" s="397">
        <f t="shared" si="603"/>
        <v>0</v>
      </c>
      <c r="R137" s="392">
        <f t="shared" si="603"/>
        <v>0</v>
      </c>
      <c r="S137" s="393">
        <f t="shared" si="603"/>
        <v>0</v>
      </c>
      <c r="T137" s="397">
        <f t="shared" si="604"/>
        <v>0</v>
      </c>
      <c r="U137" s="392">
        <f t="shared" si="604"/>
        <v>0</v>
      </c>
      <c r="V137" s="393">
        <f t="shared" si="604"/>
        <v>0</v>
      </c>
      <c r="Y137" s="272"/>
      <c r="AB137" s="272"/>
      <c r="AE137" s="272"/>
      <c r="AH137" s="272"/>
      <c r="AK137" s="272"/>
      <c r="AN137" s="272"/>
      <c r="AQ137" s="272"/>
      <c r="AT137" s="272"/>
      <c r="AW137" s="272"/>
      <c r="AZ137" s="272"/>
      <c r="BA137" s="272"/>
      <c r="BB137" s="272"/>
      <c r="BC137" s="272"/>
      <c r="BD137" s="272"/>
      <c r="BE137" s="272"/>
      <c r="BF137" s="272"/>
      <c r="BG137" s="272"/>
      <c r="BH137" s="272"/>
      <c r="BI137" s="272"/>
      <c r="BJ137" s="272"/>
      <c r="BK137" s="272"/>
      <c r="BL137" s="272"/>
      <c r="BM137" s="272"/>
      <c r="BN137" s="272"/>
      <c r="BO137" s="272"/>
      <c r="BP137" s="272"/>
      <c r="BQ137" s="272"/>
      <c r="BR137" s="272"/>
      <c r="BS137" s="272"/>
      <c r="BT137" s="272"/>
      <c r="BU137" s="272"/>
      <c r="BX137" s="272"/>
      <c r="BY137" s="272"/>
      <c r="BZ137" s="272"/>
      <c r="CA137" s="272"/>
      <c r="CB137" s="272"/>
      <c r="CC137" s="272"/>
      <c r="CD137" s="272"/>
      <c r="CE137" s="272"/>
      <c r="CF137" s="272"/>
      <c r="CG137" s="272"/>
      <c r="CJ137" s="272"/>
      <c r="CM137" s="272"/>
      <c r="CP137" s="272"/>
      <c r="CQ137" s="272"/>
      <c r="CR137" s="272"/>
      <c r="CS137" s="272"/>
      <c r="CV137" s="272"/>
      <c r="CY137" s="272"/>
      <c r="DB137" s="272"/>
      <c r="DE137" s="272"/>
      <c r="DH137" s="272"/>
      <c r="DK137" s="272"/>
      <c r="DL137" s="272"/>
      <c r="DM137" s="272"/>
      <c r="DN137" s="272"/>
      <c r="DO137" s="272"/>
      <c r="DP137" s="272"/>
      <c r="DQ137" s="272"/>
      <c r="DT137" s="272"/>
      <c r="DW137" s="272"/>
      <c r="DZ137" s="272"/>
      <c r="EC137" s="272"/>
      <c r="ED137" s="272"/>
      <c r="EE137" s="272"/>
      <c r="EF137" s="272"/>
      <c r="EI137" s="272"/>
      <c r="EJ137" s="272"/>
      <c r="EK137" s="272"/>
      <c r="EL137" s="272"/>
      <c r="EO137" s="272"/>
      <c r="ER137" s="272"/>
      <c r="EU137" s="272"/>
      <c r="EV137" s="272"/>
      <c r="EW137" s="272"/>
      <c r="EX137" s="272"/>
      <c r="EY137" s="272"/>
      <c r="EZ137" s="272"/>
      <c r="FA137" s="272"/>
      <c r="FB137" s="272"/>
      <c r="FC137" s="272"/>
      <c r="FD137" s="272"/>
      <c r="FE137" s="272"/>
      <c r="FF137" s="272"/>
      <c r="FG137" s="272"/>
      <c r="FH137" s="272"/>
      <c r="FI137" s="272"/>
      <c r="FJ137" s="272"/>
      <c r="FK137" s="272"/>
      <c r="FL137" s="272"/>
      <c r="FM137" s="272"/>
      <c r="FN137" s="272"/>
      <c r="FO137" s="272"/>
      <c r="FP137" s="272"/>
      <c r="FQ137" s="272"/>
      <c r="FR137" s="272"/>
      <c r="FS137" s="272"/>
      <c r="FT137" s="272"/>
      <c r="FU137" s="272"/>
      <c r="FV137" s="272"/>
      <c r="FW137" s="272"/>
      <c r="FX137" s="272"/>
      <c r="FY137" s="272"/>
      <c r="FZ137" s="272"/>
      <c r="GA137" s="272"/>
      <c r="GB137" s="272"/>
      <c r="GE137" s="272"/>
      <c r="GH137" s="272"/>
    </row>
    <row r="138" spans="1:190" ht="16.5" customHeight="1">
      <c r="A138" s="526"/>
      <c r="B138" s="30"/>
      <c r="C138" s="398">
        <f t="shared" si="599"/>
        <v>0</v>
      </c>
      <c r="D138" s="399">
        <f t="shared" si="599"/>
        <v>0</v>
      </c>
      <c r="E138" s="400">
        <f t="shared" si="599"/>
        <v>0</v>
      </c>
      <c r="F138" s="398">
        <f t="shared" si="600"/>
        <v>0</v>
      </c>
      <c r="G138" s="399">
        <f t="shared" si="600"/>
        <v>0</v>
      </c>
      <c r="H138" s="400">
        <f t="shared" si="600"/>
        <v>0</v>
      </c>
      <c r="I138" s="398">
        <f t="shared" si="601"/>
        <v>0</v>
      </c>
      <c r="J138" s="399">
        <f t="shared" si="601"/>
        <v>0</v>
      </c>
      <c r="K138" s="400">
        <f t="shared" si="601"/>
        <v>0</v>
      </c>
      <c r="L138" s="36" t="s">
        <v>139</v>
      </c>
      <c r="M138" s="36"/>
      <c r="N138" s="398">
        <f t="shared" si="602"/>
        <v>0</v>
      </c>
      <c r="O138" s="399">
        <f t="shared" si="602"/>
        <v>0</v>
      </c>
      <c r="P138" s="400">
        <f t="shared" si="602"/>
        <v>0</v>
      </c>
      <c r="Q138" s="398">
        <f t="shared" si="603"/>
        <v>0</v>
      </c>
      <c r="R138" s="399">
        <f t="shared" si="603"/>
        <v>0</v>
      </c>
      <c r="S138" s="400">
        <f t="shared" si="603"/>
        <v>0</v>
      </c>
      <c r="T138" s="398">
        <f t="shared" si="604"/>
        <v>0</v>
      </c>
      <c r="U138" s="399">
        <f t="shared" si="604"/>
        <v>0</v>
      </c>
      <c r="V138" s="400">
        <f t="shared" si="604"/>
        <v>0</v>
      </c>
      <c r="Y138" s="272"/>
      <c r="AB138" s="272"/>
      <c r="AE138" s="272"/>
      <c r="AH138" s="272"/>
      <c r="AK138" s="272"/>
      <c r="AN138" s="272"/>
      <c r="AQ138" s="272"/>
      <c r="AT138" s="272"/>
      <c r="AW138" s="272"/>
      <c r="AZ138" s="272"/>
      <c r="BA138" s="272"/>
      <c r="BB138" s="272"/>
      <c r="BC138" s="272"/>
      <c r="BD138" s="272"/>
      <c r="BE138" s="272"/>
      <c r="BF138" s="272"/>
      <c r="BG138" s="272"/>
      <c r="BH138" s="272"/>
      <c r="BI138" s="272"/>
      <c r="BJ138" s="272"/>
      <c r="BK138" s="272"/>
      <c r="BL138" s="272"/>
      <c r="BM138" s="272"/>
      <c r="BN138" s="272"/>
      <c r="BO138" s="272"/>
      <c r="BP138" s="272"/>
      <c r="BQ138" s="272"/>
      <c r="BR138" s="272"/>
      <c r="BS138" s="272"/>
      <c r="BT138" s="272"/>
      <c r="BU138" s="272"/>
      <c r="BX138" s="272"/>
      <c r="BY138" s="272"/>
      <c r="BZ138" s="272"/>
      <c r="CA138" s="272"/>
      <c r="CB138" s="272"/>
      <c r="CC138" s="272"/>
      <c r="CD138" s="272"/>
      <c r="CE138" s="272"/>
      <c r="CF138" s="272"/>
      <c r="CG138" s="272"/>
      <c r="CJ138" s="272"/>
      <c r="CM138" s="272"/>
      <c r="CP138" s="272"/>
      <c r="CQ138" s="272"/>
      <c r="CR138" s="272"/>
      <c r="CS138" s="272"/>
      <c r="CV138" s="272"/>
      <c r="CY138" s="272"/>
      <c r="DB138" s="272"/>
      <c r="DE138" s="272"/>
      <c r="DH138" s="272"/>
      <c r="DK138" s="272"/>
      <c r="DL138" s="272"/>
      <c r="DM138" s="272"/>
      <c r="DN138" s="272"/>
      <c r="DO138" s="272"/>
      <c r="DP138" s="272"/>
      <c r="DQ138" s="272"/>
      <c r="DT138" s="272"/>
      <c r="DW138" s="272"/>
      <c r="DZ138" s="272"/>
      <c r="EC138" s="272"/>
      <c r="ED138" s="272"/>
      <c r="EE138" s="272"/>
      <c r="EF138" s="272"/>
      <c r="EI138" s="272"/>
      <c r="EJ138" s="272"/>
      <c r="EK138" s="272"/>
      <c r="EL138" s="272"/>
      <c r="EO138" s="272"/>
      <c r="ER138" s="272"/>
      <c r="EU138" s="272"/>
      <c r="EV138" s="272"/>
      <c r="EW138" s="272"/>
      <c r="EX138" s="272"/>
      <c r="EY138" s="272"/>
      <c r="EZ138" s="272"/>
      <c r="FA138" s="272"/>
      <c r="FB138" s="272"/>
      <c r="FC138" s="272"/>
      <c r="FD138" s="272"/>
      <c r="FE138" s="272"/>
      <c r="FF138" s="272"/>
      <c r="FG138" s="272"/>
      <c r="FH138" s="272"/>
      <c r="FI138" s="272"/>
      <c r="FJ138" s="272"/>
      <c r="FK138" s="272"/>
      <c r="FL138" s="272"/>
      <c r="FM138" s="272"/>
      <c r="FN138" s="272"/>
      <c r="FO138" s="272"/>
      <c r="FP138" s="272"/>
      <c r="FQ138" s="272"/>
      <c r="FR138" s="272"/>
      <c r="FS138" s="272"/>
      <c r="FT138" s="272"/>
      <c r="FU138" s="272"/>
      <c r="FV138" s="272"/>
      <c r="FW138" s="272"/>
      <c r="FX138" s="272"/>
      <c r="FY138" s="272"/>
      <c r="FZ138" s="272"/>
      <c r="GA138" s="272"/>
      <c r="GB138" s="272"/>
      <c r="GE138" s="272"/>
      <c r="GH138" s="272"/>
    </row>
    <row r="139" spans="1:190" ht="18" customHeight="1">
      <c r="A139" s="526"/>
      <c r="B139" s="30"/>
      <c r="C139" s="401">
        <f t="shared" si="599"/>
        <v>0</v>
      </c>
      <c r="D139" s="402">
        <f t="shared" si="599"/>
        <v>0</v>
      </c>
      <c r="E139" s="403">
        <f t="shared" si="599"/>
        <v>0</v>
      </c>
      <c r="F139" s="401">
        <f t="shared" si="600"/>
        <v>0</v>
      </c>
      <c r="G139" s="402">
        <f t="shared" si="600"/>
        <v>0</v>
      </c>
      <c r="H139" s="403">
        <f t="shared" si="600"/>
        <v>0</v>
      </c>
      <c r="I139" s="401">
        <f t="shared" si="601"/>
        <v>0</v>
      </c>
      <c r="J139" s="402">
        <f t="shared" si="601"/>
        <v>0</v>
      </c>
      <c r="K139" s="403">
        <f t="shared" si="601"/>
        <v>0</v>
      </c>
      <c r="L139" s="36" t="s">
        <v>140</v>
      </c>
      <c r="M139" s="36"/>
      <c r="N139" s="401">
        <f t="shared" si="602"/>
        <v>0</v>
      </c>
      <c r="O139" s="402">
        <f t="shared" si="602"/>
        <v>0</v>
      </c>
      <c r="P139" s="403">
        <f t="shared" si="602"/>
        <v>0</v>
      </c>
      <c r="Q139" s="401">
        <f t="shared" si="603"/>
        <v>0</v>
      </c>
      <c r="R139" s="402">
        <f t="shared" si="603"/>
        <v>0</v>
      </c>
      <c r="S139" s="403">
        <f t="shared" si="603"/>
        <v>0</v>
      </c>
      <c r="T139" s="401">
        <f t="shared" si="604"/>
        <v>0</v>
      </c>
      <c r="U139" s="402">
        <f t="shared" si="604"/>
        <v>0</v>
      </c>
      <c r="V139" s="403">
        <f t="shared" si="604"/>
        <v>0</v>
      </c>
      <c r="Y139" s="272"/>
      <c r="AB139" s="272"/>
      <c r="AE139" s="272"/>
      <c r="AH139" s="272"/>
      <c r="AK139" s="272"/>
      <c r="AN139" s="272"/>
      <c r="AQ139" s="272"/>
      <c r="AT139" s="272"/>
      <c r="AW139" s="272"/>
      <c r="AZ139" s="272"/>
      <c r="BA139" s="272"/>
      <c r="BB139" s="272"/>
      <c r="BC139" s="272"/>
      <c r="BD139" s="272"/>
      <c r="BE139" s="272"/>
      <c r="BF139" s="272"/>
      <c r="BG139" s="272"/>
      <c r="BH139" s="272"/>
      <c r="BI139" s="272"/>
      <c r="BJ139" s="272"/>
      <c r="BK139" s="272"/>
      <c r="BL139" s="272"/>
      <c r="BM139" s="272"/>
      <c r="BN139" s="272"/>
      <c r="BO139" s="272"/>
      <c r="BP139" s="272"/>
      <c r="BQ139" s="272"/>
      <c r="BR139" s="272"/>
      <c r="BS139" s="272"/>
      <c r="BT139" s="272"/>
      <c r="BU139" s="272"/>
      <c r="BX139" s="272"/>
      <c r="BY139" s="272"/>
      <c r="BZ139" s="272"/>
      <c r="CA139" s="272"/>
      <c r="CB139" s="272"/>
      <c r="CC139" s="272"/>
      <c r="CD139" s="272"/>
      <c r="CE139" s="272"/>
      <c r="CF139" s="272"/>
      <c r="CG139" s="272"/>
      <c r="CJ139" s="272"/>
      <c r="CM139" s="272"/>
      <c r="CP139" s="272"/>
      <c r="CQ139" s="272"/>
      <c r="CR139" s="272"/>
      <c r="CS139" s="272"/>
      <c r="CV139" s="272"/>
      <c r="CY139" s="272"/>
      <c r="DB139" s="272"/>
      <c r="DE139" s="272"/>
      <c r="DH139" s="272"/>
      <c r="DK139" s="272"/>
      <c r="DL139" s="272"/>
      <c r="DM139" s="272"/>
      <c r="DN139" s="272"/>
      <c r="DO139" s="272"/>
      <c r="DP139" s="272"/>
      <c r="DQ139" s="272"/>
      <c r="DT139" s="272"/>
      <c r="DW139" s="272"/>
      <c r="DZ139" s="272"/>
      <c r="EC139" s="272"/>
      <c r="ED139" s="272"/>
      <c r="EE139" s="272"/>
      <c r="EF139" s="272"/>
      <c r="EI139" s="272"/>
      <c r="EJ139" s="272"/>
      <c r="EK139" s="272"/>
      <c r="EL139" s="272"/>
      <c r="EO139" s="272"/>
      <c r="ER139" s="272"/>
      <c r="EU139" s="272"/>
      <c r="EV139" s="272"/>
      <c r="EW139" s="272"/>
      <c r="EX139" s="272"/>
      <c r="EY139" s="272"/>
      <c r="EZ139" s="272"/>
      <c r="FA139" s="272"/>
      <c r="FB139" s="272"/>
      <c r="FC139" s="272"/>
      <c r="FD139" s="272"/>
      <c r="FE139" s="272"/>
      <c r="FF139" s="272"/>
      <c r="FG139" s="272"/>
      <c r="FH139" s="272"/>
      <c r="FI139" s="272"/>
      <c r="FJ139" s="272"/>
      <c r="FK139" s="272"/>
      <c r="FL139" s="272"/>
      <c r="FM139" s="272"/>
      <c r="FN139" s="272"/>
      <c r="FO139" s="272"/>
      <c r="FP139" s="272"/>
      <c r="FQ139" s="272"/>
      <c r="FR139" s="272"/>
      <c r="FS139" s="272"/>
      <c r="FT139" s="272"/>
      <c r="FU139" s="272"/>
      <c r="FV139" s="272"/>
      <c r="FW139" s="272"/>
      <c r="FX139" s="272"/>
      <c r="FY139" s="272"/>
      <c r="FZ139" s="272"/>
      <c r="GA139" s="272"/>
      <c r="GB139" s="272"/>
      <c r="GE139" s="272"/>
      <c r="GH139" s="272"/>
    </row>
    <row r="140" spans="1:190" ht="15" customHeight="1">
      <c r="A140" s="526"/>
      <c r="B140" s="30"/>
      <c r="C140" s="404" t="str">
        <f t="shared" si="599"/>
        <v>Kg</v>
      </c>
      <c r="D140" s="405" t="str">
        <f t="shared" si="599"/>
        <v>Kg</v>
      </c>
      <c r="E140" s="406" t="str">
        <f t="shared" si="599"/>
        <v>Kg</v>
      </c>
      <c r="F140" s="404" t="str">
        <f t="shared" si="600"/>
        <v>Kg</v>
      </c>
      <c r="G140" s="405" t="str">
        <f t="shared" si="600"/>
        <v>Kg</v>
      </c>
      <c r="H140" s="406" t="str">
        <f t="shared" si="600"/>
        <v>Kg</v>
      </c>
      <c r="I140" s="404" t="str">
        <f t="shared" si="601"/>
        <v>Kg</v>
      </c>
      <c r="J140" s="405" t="str">
        <f t="shared" si="601"/>
        <v>Kg</v>
      </c>
      <c r="K140" s="406" t="str">
        <f t="shared" si="601"/>
        <v>Kg</v>
      </c>
      <c r="L140" s="36" t="s">
        <v>141</v>
      </c>
      <c r="M140" s="36"/>
      <c r="N140" s="404" t="str">
        <f t="shared" si="602"/>
        <v>Kg</v>
      </c>
      <c r="O140" s="405" t="str">
        <f t="shared" si="602"/>
        <v>Kg</v>
      </c>
      <c r="P140" s="406" t="str">
        <f t="shared" si="602"/>
        <v>Kg</v>
      </c>
      <c r="Q140" s="404" t="str">
        <f t="shared" si="603"/>
        <v>Kg</v>
      </c>
      <c r="R140" s="405" t="str">
        <f t="shared" si="603"/>
        <v>Kg</v>
      </c>
      <c r="S140" s="406" t="str">
        <f t="shared" si="603"/>
        <v>Kg</v>
      </c>
      <c r="T140" s="404" t="str">
        <f t="shared" si="604"/>
        <v>Kg</v>
      </c>
      <c r="U140" s="405" t="str">
        <f t="shared" si="604"/>
        <v>Kg</v>
      </c>
      <c r="V140" s="406" t="str">
        <f t="shared" si="604"/>
        <v>Kg</v>
      </c>
      <c r="Y140" s="272"/>
      <c r="AB140" s="272"/>
      <c r="AE140" s="272"/>
      <c r="AH140" s="272"/>
      <c r="AK140" s="272"/>
      <c r="AN140" s="272"/>
      <c r="AQ140" s="272"/>
      <c r="AT140" s="272"/>
      <c r="AW140" s="272"/>
      <c r="AZ140" s="272"/>
      <c r="BA140" s="272"/>
      <c r="BB140" s="272"/>
      <c r="BC140" s="272"/>
      <c r="BD140" s="272"/>
      <c r="BE140" s="272"/>
      <c r="BF140" s="272"/>
      <c r="BG140" s="272"/>
      <c r="BH140" s="272"/>
      <c r="BI140" s="272"/>
      <c r="BJ140" s="272"/>
      <c r="BK140" s="272"/>
      <c r="BL140" s="272"/>
      <c r="BM140" s="272"/>
      <c r="BN140" s="272"/>
      <c r="BO140" s="272"/>
      <c r="BP140" s="272"/>
      <c r="BQ140" s="272"/>
      <c r="BR140" s="272"/>
      <c r="BS140" s="272"/>
      <c r="BT140" s="272"/>
      <c r="BU140" s="272"/>
      <c r="BX140" s="272"/>
      <c r="BY140" s="272"/>
      <c r="BZ140" s="272"/>
      <c r="CA140" s="272"/>
      <c r="CB140" s="272"/>
      <c r="CC140" s="272"/>
      <c r="CD140" s="272"/>
      <c r="CE140" s="272"/>
      <c r="CF140" s="272"/>
      <c r="CG140" s="272"/>
      <c r="CJ140" s="272"/>
      <c r="CM140" s="272"/>
      <c r="CP140" s="272"/>
      <c r="CQ140" s="272"/>
      <c r="CR140" s="272"/>
      <c r="CS140" s="272"/>
      <c r="CV140" s="272"/>
      <c r="CY140" s="272"/>
      <c r="DB140" s="272"/>
      <c r="DE140" s="272"/>
      <c r="DH140" s="272"/>
      <c r="DK140" s="272"/>
      <c r="DL140" s="272"/>
      <c r="DM140" s="272"/>
      <c r="DN140" s="272"/>
      <c r="DO140" s="272"/>
      <c r="DP140" s="272"/>
      <c r="DQ140" s="272"/>
      <c r="DT140" s="272"/>
      <c r="DW140" s="272"/>
      <c r="DZ140" s="272"/>
      <c r="EC140" s="272"/>
      <c r="ED140" s="272"/>
      <c r="EE140" s="272"/>
      <c r="EF140" s="272"/>
      <c r="EI140" s="272"/>
      <c r="EJ140" s="272"/>
      <c r="EK140" s="272"/>
      <c r="EL140" s="272"/>
      <c r="EO140" s="272"/>
      <c r="ER140" s="272"/>
      <c r="EU140" s="272"/>
      <c r="EV140" s="272"/>
      <c r="EW140" s="272"/>
      <c r="EX140" s="272"/>
      <c r="EY140" s="272"/>
      <c r="EZ140" s="272"/>
      <c r="FA140" s="272"/>
      <c r="FB140" s="272"/>
      <c r="FC140" s="272"/>
      <c r="FD140" s="272"/>
      <c r="FE140" s="272"/>
      <c r="FF140" s="272"/>
      <c r="FG140" s="272"/>
      <c r="FH140" s="272"/>
      <c r="FI140" s="272"/>
      <c r="FJ140" s="272"/>
      <c r="FK140" s="272"/>
      <c r="FL140" s="272"/>
      <c r="FM140" s="272"/>
      <c r="FN140" s="272"/>
      <c r="FO140" s="272"/>
      <c r="FP140" s="272"/>
      <c r="FQ140" s="272"/>
      <c r="FR140" s="272"/>
      <c r="FS140" s="272"/>
      <c r="FT140" s="272"/>
      <c r="FU140" s="272"/>
      <c r="FV140" s="272"/>
      <c r="FW140" s="272"/>
      <c r="FX140" s="272"/>
      <c r="FY140" s="272"/>
      <c r="FZ140" s="272"/>
      <c r="GA140" s="272"/>
      <c r="GB140" s="272"/>
      <c r="GE140" s="272"/>
      <c r="GH140" s="272"/>
    </row>
    <row r="141" spans="1:190" ht="21" customHeight="1" thickBot="1">
      <c r="A141" s="526"/>
      <c r="B141" s="30"/>
      <c r="C141" s="407">
        <f t="shared" si="599"/>
        <v>0</v>
      </c>
      <c r="D141" s="408">
        <f t="shared" si="599"/>
        <v>0</v>
      </c>
      <c r="E141" s="409">
        <f t="shared" si="599"/>
        <v>0</v>
      </c>
      <c r="F141" s="407">
        <f t="shared" si="600"/>
        <v>0</v>
      </c>
      <c r="G141" s="408">
        <f t="shared" si="600"/>
        <v>0</v>
      </c>
      <c r="H141" s="409">
        <f t="shared" si="600"/>
        <v>0</v>
      </c>
      <c r="I141" s="407">
        <f t="shared" si="601"/>
        <v>0</v>
      </c>
      <c r="J141" s="408">
        <f t="shared" si="601"/>
        <v>0</v>
      </c>
      <c r="K141" s="409">
        <f t="shared" si="601"/>
        <v>0</v>
      </c>
      <c r="L141" s="49" t="s">
        <v>142</v>
      </c>
      <c r="M141" s="50"/>
      <c r="N141" s="407">
        <f t="shared" si="602"/>
        <v>0</v>
      </c>
      <c r="O141" s="408">
        <f t="shared" si="602"/>
        <v>0</v>
      </c>
      <c r="P141" s="409">
        <f t="shared" si="602"/>
        <v>0</v>
      </c>
      <c r="Q141" s="407">
        <f t="shared" si="603"/>
        <v>0</v>
      </c>
      <c r="R141" s="408">
        <f t="shared" si="603"/>
        <v>0</v>
      </c>
      <c r="S141" s="409">
        <f t="shared" si="603"/>
        <v>0</v>
      </c>
      <c r="T141" s="407">
        <f t="shared" si="604"/>
        <v>0</v>
      </c>
      <c r="U141" s="408">
        <f t="shared" si="604"/>
        <v>0</v>
      </c>
      <c r="V141" s="409">
        <f t="shared" si="604"/>
        <v>0</v>
      </c>
      <c r="Y141" s="272"/>
      <c r="AB141" s="272"/>
      <c r="AE141" s="272"/>
      <c r="AH141" s="272"/>
      <c r="AK141" s="272"/>
      <c r="AN141" s="272"/>
      <c r="AQ141" s="272"/>
      <c r="AT141" s="272"/>
      <c r="AW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272"/>
      <c r="BX141" s="272"/>
      <c r="BY141" s="272"/>
      <c r="BZ141" s="272"/>
      <c r="CA141" s="272"/>
      <c r="CB141" s="272"/>
      <c r="CC141" s="272"/>
      <c r="CD141" s="272"/>
      <c r="CE141" s="272"/>
      <c r="CF141" s="272"/>
      <c r="CG141" s="272"/>
      <c r="CJ141" s="272"/>
      <c r="CM141" s="272"/>
      <c r="CP141" s="272"/>
      <c r="CQ141" s="272"/>
      <c r="CR141" s="272"/>
      <c r="CS141" s="272"/>
      <c r="CV141" s="272"/>
      <c r="CY141" s="272"/>
      <c r="DB141" s="272"/>
      <c r="DE141" s="272"/>
      <c r="DH141" s="272"/>
      <c r="DK141" s="272"/>
      <c r="DL141" s="272"/>
      <c r="DM141" s="272"/>
      <c r="DN141" s="272"/>
      <c r="DO141" s="272"/>
      <c r="DP141" s="272"/>
      <c r="DQ141" s="272"/>
      <c r="DT141" s="272"/>
      <c r="DW141" s="272"/>
      <c r="DZ141" s="272"/>
      <c r="EC141" s="272"/>
      <c r="ED141" s="272"/>
      <c r="EE141" s="272"/>
      <c r="EF141" s="272"/>
      <c r="EI141" s="272"/>
      <c r="EJ141" s="272"/>
      <c r="EK141" s="272"/>
      <c r="EL141" s="272"/>
      <c r="EO141" s="272"/>
      <c r="ER141" s="272"/>
      <c r="EU141" s="272"/>
      <c r="EV141" s="272"/>
      <c r="EW141" s="272"/>
      <c r="EX141" s="272"/>
      <c r="EY141" s="272"/>
      <c r="EZ141" s="272"/>
      <c r="FA141" s="272"/>
      <c r="FB141" s="272"/>
      <c r="FC141" s="272"/>
      <c r="FD141" s="272"/>
      <c r="FE141" s="272"/>
      <c r="FF141" s="272"/>
      <c r="FG141" s="272"/>
      <c r="FH141" s="272"/>
      <c r="FI141" s="272"/>
      <c r="FJ141" s="272"/>
      <c r="FK141" s="272"/>
      <c r="FL141" s="272"/>
      <c r="FM141" s="272"/>
      <c r="FN141" s="272"/>
      <c r="FO141" s="272"/>
      <c r="FP141" s="272"/>
      <c r="FQ141" s="272"/>
      <c r="FR141" s="272"/>
      <c r="FS141" s="272"/>
      <c r="FT141" s="272"/>
      <c r="FU141" s="272"/>
      <c r="FV141" s="272"/>
      <c r="FW141" s="272"/>
      <c r="FX141" s="272"/>
      <c r="FY141" s="272"/>
      <c r="FZ141" s="272"/>
      <c r="GA141" s="272"/>
      <c r="GB141" s="272"/>
      <c r="GE141" s="272"/>
      <c r="GH141" s="272"/>
    </row>
    <row r="142" spans="1:190" ht="15" customHeight="1" thickBot="1">
      <c r="A142" s="526"/>
      <c r="B142" s="30"/>
      <c r="C142" s="57" t="str">
        <f>$D$10</f>
        <v>Nom du plat</v>
      </c>
      <c r="D142" s="52"/>
      <c r="E142" s="53"/>
      <c r="F142" s="54"/>
      <c r="G142" s="55"/>
      <c r="H142" s="55"/>
      <c r="I142" s="55"/>
      <c r="J142" s="55"/>
      <c r="K142" s="55"/>
      <c r="L142" s="56"/>
      <c r="M142" s="56" t="s">
        <v>14</v>
      </c>
      <c r="N142" s="3031">
        <f>$D$11</f>
        <v>43102</v>
      </c>
      <c r="O142" s="3031"/>
      <c r="P142" s="3031"/>
      <c r="Q142" s="136"/>
      <c r="R142" s="51" t="s">
        <v>144</v>
      </c>
      <c r="S142" s="3032">
        <f ca="1">NOW()</f>
        <v>45233.415158912037</v>
      </c>
      <c r="T142" s="3032"/>
      <c r="U142" s="3032"/>
      <c r="V142" s="3032"/>
      <c r="Y142" s="272"/>
      <c r="AB142" s="272"/>
      <c r="AE142" s="272"/>
      <c r="AH142" s="272"/>
      <c r="AK142" s="272"/>
      <c r="AN142" s="272"/>
      <c r="AQ142" s="272"/>
      <c r="AT142" s="272"/>
      <c r="AW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272"/>
      <c r="BX142" s="272"/>
      <c r="BY142" s="272"/>
      <c r="BZ142" s="272"/>
      <c r="CA142" s="272"/>
      <c r="CB142" s="272"/>
      <c r="CC142" s="272"/>
      <c r="CD142" s="272"/>
      <c r="CE142" s="272"/>
      <c r="CF142" s="272"/>
      <c r="CG142" s="272"/>
      <c r="CJ142" s="272"/>
      <c r="CM142" s="272"/>
      <c r="CP142" s="272"/>
      <c r="CQ142" s="272"/>
      <c r="CR142" s="272"/>
      <c r="CS142" s="272"/>
      <c r="CV142" s="272"/>
      <c r="CY142" s="272"/>
      <c r="DB142" s="272"/>
      <c r="DE142" s="272"/>
      <c r="DH142" s="272"/>
      <c r="DK142" s="272"/>
      <c r="DL142" s="272"/>
      <c r="DM142" s="272"/>
      <c r="DN142" s="272"/>
      <c r="DO142" s="272"/>
      <c r="DP142" s="272"/>
      <c r="DQ142" s="272"/>
      <c r="DT142" s="272"/>
      <c r="DW142" s="272"/>
      <c r="DZ142" s="272"/>
      <c r="EC142" s="272"/>
      <c r="ED142" s="272"/>
      <c r="EE142" s="272"/>
      <c r="EF142" s="272"/>
      <c r="EI142" s="272"/>
      <c r="EJ142" s="272"/>
      <c r="EK142" s="272"/>
      <c r="EL142" s="272"/>
      <c r="EO142" s="272"/>
      <c r="ER142" s="272"/>
      <c r="EU142" s="272"/>
      <c r="EV142" s="272"/>
      <c r="EW142" s="272"/>
      <c r="EX142" s="272"/>
      <c r="EY142" s="272"/>
      <c r="EZ142" s="272"/>
      <c r="FA142" s="272"/>
      <c r="FB142" s="272"/>
      <c r="FC142" s="272"/>
      <c r="FD142" s="272"/>
      <c r="FE142" s="272"/>
      <c r="FF142" s="272"/>
      <c r="FG142" s="272"/>
      <c r="FH142" s="272"/>
      <c r="FI142" s="272"/>
      <c r="FJ142" s="272"/>
      <c r="FK142" s="272"/>
      <c r="FL142" s="272"/>
      <c r="FM142" s="272"/>
      <c r="FN142" s="272"/>
      <c r="FO142" s="272"/>
      <c r="FP142" s="272"/>
      <c r="FQ142" s="272"/>
      <c r="FR142" s="272"/>
      <c r="FS142" s="272"/>
      <c r="FT142" s="272"/>
      <c r="FU142" s="272"/>
      <c r="FV142" s="272"/>
      <c r="FW142" s="272"/>
      <c r="FX142" s="272"/>
      <c r="FY142" s="272"/>
      <c r="FZ142" s="272"/>
      <c r="GA142" s="272"/>
      <c r="GB142" s="272"/>
      <c r="GE142" s="272"/>
      <c r="GH142" s="272"/>
    </row>
    <row r="143" spans="1:190" ht="29.25" customHeight="1">
      <c r="A143" s="526"/>
      <c r="B143" s="30"/>
      <c r="C143" s="375">
        <f t="shared" ref="C143:E161" si="605">DL23</f>
        <v>707</v>
      </c>
      <c r="D143" s="3029" t="str">
        <f t="shared" si="605"/>
        <v>Adultes</v>
      </c>
      <c r="E143" s="3030"/>
      <c r="F143" s="375">
        <f t="shared" ref="F143:H161" si="606">DO23</f>
        <v>800</v>
      </c>
      <c r="G143" s="3029" t="str">
        <f t="shared" si="606"/>
        <v>Adultes</v>
      </c>
      <c r="H143" s="3030"/>
      <c r="I143" s="375">
        <f t="shared" ref="I143:K161" si="607">DR23</f>
        <v>801</v>
      </c>
      <c r="J143" s="3029" t="str">
        <f t="shared" si="607"/>
        <v>Ainés</v>
      </c>
      <c r="K143" s="3030"/>
      <c r="L143" s="47" t="s">
        <v>131</v>
      </c>
      <c r="M143" s="48"/>
      <c r="N143" s="375">
        <f t="shared" ref="N143:P161" si="608">DU23</f>
        <v>802</v>
      </c>
      <c r="O143" s="3029" t="str">
        <f t="shared" si="608"/>
        <v>Primaires</v>
      </c>
      <c r="P143" s="3030"/>
      <c r="Q143" s="375">
        <f t="shared" ref="Q143:S161" si="609">DX23</f>
        <v>803</v>
      </c>
      <c r="R143" s="3029" t="str">
        <f t="shared" si="609"/>
        <v>Primaires</v>
      </c>
      <c r="S143" s="3030"/>
      <c r="T143" s="375">
        <f t="shared" ref="T143:V161" si="610">EA23</f>
        <v>804</v>
      </c>
      <c r="U143" s="3029" t="str">
        <f t="shared" si="610"/>
        <v>Primaires</v>
      </c>
      <c r="V143" s="3030"/>
      <c r="Y143" s="272"/>
      <c r="AB143" s="272"/>
      <c r="AE143" s="272"/>
      <c r="AH143" s="272"/>
      <c r="AK143" s="272"/>
      <c r="AN143" s="272"/>
      <c r="AQ143" s="272"/>
      <c r="AT143" s="272"/>
      <c r="AW143" s="272"/>
      <c r="AZ143" s="272"/>
      <c r="BA143" s="272"/>
      <c r="BB143" s="272"/>
      <c r="BC143" s="272"/>
      <c r="BD143" s="272"/>
      <c r="BE143" s="272"/>
      <c r="BF143" s="272"/>
      <c r="BG143" s="272"/>
      <c r="BH143" s="272"/>
      <c r="BI143" s="272"/>
      <c r="BJ143" s="272"/>
      <c r="BK143" s="272"/>
      <c r="BL143" s="272"/>
      <c r="BM143" s="272"/>
      <c r="BN143" s="272"/>
      <c r="BO143" s="272"/>
      <c r="BP143" s="272"/>
      <c r="BQ143" s="272"/>
      <c r="BR143" s="272"/>
      <c r="BS143" s="272"/>
      <c r="BT143" s="272"/>
      <c r="BU143" s="272"/>
      <c r="BX143" s="272"/>
      <c r="BY143" s="272"/>
      <c r="BZ143" s="272"/>
      <c r="CA143" s="272"/>
      <c r="CB143" s="272"/>
      <c r="CC143" s="272"/>
      <c r="CD143" s="272"/>
      <c r="CE143" s="272"/>
      <c r="CF143" s="272"/>
      <c r="CG143" s="272"/>
      <c r="CJ143" s="272"/>
      <c r="CM143" s="272"/>
      <c r="CP143" s="272"/>
      <c r="CQ143" s="272"/>
      <c r="CR143" s="272"/>
      <c r="CS143" s="272"/>
      <c r="CV143" s="272"/>
      <c r="CY143" s="272"/>
      <c r="DB143" s="272"/>
      <c r="DE143" s="272"/>
      <c r="DH143" s="272"/>
      <c r="DK143" s="272"/>
      <c r="DL143" s="272"/>
      <c r="DM143" s="272"/>
      <c r="DN143" s="272"/>
      <c r="DO143" s="272"/>
      <c r="DP143" s="272"/>
      <c r="DQ143" s="272"/>
      <c r="DT143" s="272"/>
      <c r="DW143" s="272"/>
      <c r="DZ143" s="272"/>
      <c r="EC143" s="272"/>
      <c r="ED143" s="272"/>
      <c r="EE143" s="272"/>
      <c r="EF143" s="272"/>
      <c r="EI143" s="272"/>
      <c r="EJ143" s="272"/>
      <c r="EK143" s="272"/>
      <c r="EL143" s="272"/>
      <c r="EO143" s="272"/>
      <c r="ER143" s="272"/>
      <c r="EU143" s="272"/>
      <c r="EV143" s="272"/>
      <c r="EW143" s="272"/>
      <c r="EX143" s="272"/>
      <c r="EY143" s="272"/>
      <c r="EZ143" s="272"/>
      <c r="FA143" s="272"/>
      <c r="FB143" s="272"/>
      <c r="FC143" s="272"/>
      <c r="FD143" s="272"/>
      <c r="FE143" s="272"/>
      <c r="FF143" s="272"/>
      <c r="FG143" s="272"/>
      <c r="FH143" s="272"/>
      <c r="FI143" s="272"/>
      <c r="FJ143" s="272"/>
      <c r="FK143" s="272"/>
      <c r="FL143" s="272"/>
      <c r="FM143" s="272"/>
      <c r="FN143" s="272"/>
      <c r="FO143" s="272"/>
      <c r="FP143" s="272"/>
      <c r="FQ143" s="272"/>
      <c r="FR143" s="272"/>
      <c r="FS143" s="272"/>
      <c r="FT143" s="272"/>
      <c r="FU143" s="272"/>
      <c r="FV143" s="272"/>
      <c r="FW143" s="272"/>
      <c r="FX143" s="272"/>
      <c r="FY143" s="272"/>
      <c r="FZ143" s="272"/>
      <c r="GA143" s="272"/>
      <c r="GB143" s="272"/>
      <c r="GE143" s="272"/>
      <c r="GH143" s="272"/>
    </row>
    <row r="144" spans="1:190" ht="24.95" customHeight="1">
      <c r="A144" s="526"/>
      <c r="B144" s="30"/>
      <c r="C144" s="3012" t="str">
        <f t="shared" si="605"/>
        <v>site N° 34</v>
      </c>
      <c r="D144" s="3013"/>
      <c r="E144" s="3014"/>
      <c r="F144" s="3012" t="str">
        <f t="shared" si="606"/>
        <v>site N° 35</v>
      </c>
      <c r="G144" s="3013"/>
      <c r="H144" s="3014"/>
      <c r="I144" s="3012" t="str">
        <f t="shared" si="607"/>
        <v>site N° 36</v>
      </c>
      <c r="J144" s="3013"/>
      <c r="K144" s="3014"/>
      <c r="L144" s="36" t="s">
        <v>130</v>
      </c>
      <c r="M144" s="36"/>
      <c r="N144" s="3012" t="str">
        <f t="shared" si="608"/>
        <v>site N° 37</v>
      </c>
      <c r="O144" s="3013"/>
      <c r="P144" s="3014"/>
      <c r="Q144" s="3012" t="str">
        <f t="shared" si="609"/>
        <v>site N° 38</v>
      </c>
      <c r="R144" s="3013"/>
      <c r="S144" s="3014"/>
      <c r="T144" s="3012" t="str">
        <f t="shared" si="610"/>
        <v>site N° 39</v>
      </c>
      <c r="U144" s="3013"/>
      <c r="V144" s="3014"/>
      <c r="Y144" s="272"/>
      <c r="AB144" s="272"/>
      <c r="AE144" s="272"/>
      <c r="AH144" s="272"/>
      <c r="AK144" s="272"/>
      <c r="AN144" s="272"/>
      <c r="AQ144" s="272"/>
      <c r="AT144" s="272"/>
      <c r="AW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272"/>
      <c r="BX144" s="272"/>
      <c r="BY144" s="272"/>
      <c r="BZ144" s="272"/>
      <c r="CA144" s="272"/>
      <c r="CB144" s="272"/>
      <c r="CC144" s="272"/>
      <c r="CD144" s="272"/>
      <c r="CE144" s="272"/>
      <c r="CF144" s="272"/>
      <c r="CG144" s="272"/>
      <c r="CJ144" s="272"/>
      <c r="CM144" s="272"/>
      <c r="CP144" s="272"/>
      <c r="CQ144" s="272"/>
      <c r="CR144" s="272"/>
      <c r="CS144" s="272"/>
      <c r="CV144" s="272"/>
      <c r="CY144" s="272"/>
      <c r="DB144" s="272"/>
      <c r="DE144" s="272"/>
      <c r="DH144" s="272"/>
      <c r="DK144" s="272"/>
      <c r="DL144" s="272"/>
      <c r="DM144" s="272"/>
      <c r="DN144" s="272"/>
      <c r="DO144" s="272"/>
      <c r="DP144" s="272"/>
      <c r="DQ144" s="272"/>
      <c r="DT144" s="272"/>
      <c r="DW144" s="272"/>
      <c r="DZ144" s="272"/>
      <c r="EC144" s="272"/>
      <c r="ED144" s="272"/>
      <c r="EE144" s="272"/>
      <c r="EF144" s="272"/>
      <c r="EI144" s="272"/>
      <c r="EJ144" s="272"/>
      <c r="EK144" s="272"/>
      <c r="EL144" s="272"/>
      <c r="EO144" s="272"/>
      <c r="ER144" s="272"/>
      <c r="EU144" s="272"/>
      <c r="EV144" s="272"/>
      <c r="EW144" s="272"/>
      <c r="EX144" s="272"/>
      <c r="EY144" s="272"/>
      <c r="EZ144" s="272"/>
      <c r="FA144" s="272"/>
      <c r="FB144" s="272"/>
      <c r="FC144" s="272"/>
      <c r="FD144" s="272"/>
      <c r="FE144" s="272"/>
      <c r="FF144" s="272"/>
      <c r="FG144" s="272"/>
      <c r="FH144" s="272"/>
      <c r="FI144" s="272"/>
      <c r="FJ144" s="272"/>
      <c r="FK144" s="272"/>
      <c r="FL144" s="272"/>
      <c r="FM144" s="272"/>
      <c r="FN144" s="272"/>
      <c r="FO144" s="272"/>
      <c r="FP144" s="272"/>
      <c r="FQ144" s="272"/>
      <c r="FR144" s="272"/>
      <c r="FS144" s="272"/>
      <c r="FT144" s="272"/>
      <c r="FU144" s="272"/>
      <c r="FV144" s="272"/>
      <c r="FW144" s="272"/>
      <c r="FX144" s="272"/>
      <c r="FY144" s="272"/>
      <c r="FZ144" s="272"/>
      <c r="GA144" s="272"/>
      <c r="GB144" s="272"/>
      <c r="GE144" s="272"/>
      <c r="GH144" s="272"/>
    </row>
    <row r="145" spans="1:192" ht="24.95" customHeight="1">
      <c r="A145" s="526"/>
      <c r="B145" s="30"/>
      <c r="C145" s="503" t="str">
        <f t="shared" si="605"/>
        <v>A</v>
      </c>
      <c r="D145" s="504" t="str">
        <f t="shared" si="605"/>
        <v>A</v>
      </c>
      <c r="E145" s="505" t="str">
        <f t="shared" si="605"/>
        <v>A+</v>
      </c>
      <c r="F145" s="503" t="str">
        <f t="shared" si="606"/>
        <v>A</v>
      </c>
      <c r="G145" s="504" t="str">
        <f t="shared" si="606"/>
        <v>A</v>
      </c>
      <c r="H145" s="505" t="str">
        <f t="shared" si="606"/>
        <v>A+</v>
      </c>
      <c r="I145" s="503" t="str">
        <f t="shared" si="607"/>
        <v>F</v>
      </c>
      <c r="J145" s="504" t="str">
        <f t="shared" si="607"/>
        <v>A</v>
      </c>
      <c r="K145" s="505" t="str">
        <f t="shared" si="607"/>
        <v>A+</v>
      </c>
      <c r="L145" s="36" t="s">
        <v>129</v>
      </c>
      <c r="M145" s="36"/>
      <c r="N145" s="503" t="str">
        <f t="shared" si="608"/>
        <v>P</v>
      </c>
      <c r="O145" s="504" t="str">
        <f t="shared" si="608"/>
        <v>A</v>
      </c>
      <c r="P145" s="505" t="str">
        <f t="shared" si="608"/>
        <v>A+</v>
      </c>
      <c r="Q145" s="503" t="str">
        <f t="shared" si="609"/>
        <v>P</v>
      </c>
      <c r="R145" s="504" t="str">
        <f t="shared" si="609"/>
        <v>A</v>
      </c>
      <c r="S145" s="505" t="str">
        <f t="shared" si="609"/>
        <v>A+</v>
      </c>
      <c r="T145" s="503" t="str">
        <f t="shared" si="610"/>
        <v>P</v>
      </c>
      <c r="U145" s="504" t="str">
        <f t="shared" si="610"/>
        <v>A</v>
      </c>
      <c r="V145" s="505" t="str">
        <f t="shared" si="610"/>
        <v>A+</v>
      </c>
      <c r="Y145" s="272"/>
      <c r="AB145" s="272"/>
      <c r="AE145" s="272"/>
      <c r="AH145" s="272"/>
      <c r="AK145" s="272"/>
      <c r="AN145" s="272"/>
      <c r="AQ145" s="272"/>
      <c r="AT145" s="272"/>
      <c r="AW145" s="272"/>
      <c r="AZ145" s="272"/>
      <c r="BA145" s="272"/>
      <c r="BB145" s="272"/>
      <c r="BC145" s="272"/>
      <c r="BD145" s="272"/>
      <c r="BE145" s="272"/>
      <c r="BF145" s="272"/>
      <c r="BG145" s="272"/>
      <c r="BH145" s="272"/>
      <c r="BI145" s="272"/>
      <c r="BJ145" s="272"/>
      <c r="BK145" s="272"/>
      <c r="BL145" s="272"/>
      <c r="BM145" s="272"/>
      <c r="BN145" s="272"/>
      <c r="BO145" s="272"/>
      <c r="BP145" s="272"/>
      <c r="BQ145" s="272"/>
      <c r="BR145" s="272"/>
      <c r="BS145" s="272"/>
      <c r="BT145" s="272"/>
      <c r="BU145" s="272"/>
      <c r="BX145" s="272"/>
      <c r="BY145" s="272"/>
      <c r="BZ145" s="272"/>
      <c r="CA145" s="272"/>
      <c r="CB145" s="272"/>
      <c r="CC145" s="272"/>
      <c r="CD145" s="272"/>
      <c r="CE145" s="272"/>
      <c r="CF145" s="272"/>
      <c r="CG145" s="272"/>
      <c r="CJ145" s="272"/>
      <c r="CM145" s="272"/>
      <c r="CP145" s="272"/>
      <c r="CQ145" s="272"/>
      <c r="CR145" s="272"/>
      <c r="CS145" s="272"/>
      <c r="CV145" s="272"/>
      <c r="CY145" s="272"/>
      <c r="DB145" s="272"/>
      <c r="DE145" s="272"/>
      <c r="DH145" s="272"/>
      <c r="DK145" s="272"/>
      <c r="DL145" s="272"/>
      <c r="DM145" s="272"/>
      <c r="DN145" s="272"/>
      <c r="DO145" s="272"/>
      <c r="DP145" s="272"/>
      <c r="DQ145" s="272"/>
      <c r="DT145" s="272"/>
      <c r="DW145" s="272"/>
      <c r="DZ145" s="272"/>
      <c r="EC145" s="272"/>
      <c r="ED145" s="272"/>
      <c r="EE145" s="272"/>
      <c r="EF145" s="272"/>
      <c r="EI145" s="272"/>
      <c r="EJ145" s="272"/>
      <c r="EK145" s="272"/>
      <c r="EL145" s="272"/>
      <c r="EO145" s="272"/>
      <c r="ER145" s="272"/>
      <c r="EU145" s="272"/>
      <c r="EV145" s="272"/>
      <c r="EW145" s="272"/>
      <c r="EX145" s="272"/>
      <c r="EY145" s="272"/>
      <c r="EZ145" s="272"/>
      <c r="FA145" s="272"/>
      <c r="FB145" s="272"/>
      <c r="FC145" s="272"/>
      <c r="FD145" s="272"/>
      <c r="FE145" s="272"/>
      <c r="FF145" s="272"/>
      <c r="FG145" s="272"/>
      <c r="FH145" s="272"/>
      <c r="FI145" s="272"/>
      <c r="FJ145" s="272"/>
      <c r="FK145" s="272"/>
      <c r="FL145" s="272"/>
      <c r="FM145" s="272"/>
      <c r="FN145" s="272"/>
      <c r="FO145" s="272"/>
      <c r="FP145" s="272"/>
      <c r="FQ145" s="272"/>
      <c r="FR145" s="272"/>
      <c r="FS145" s="272"/>
      <c r="FT145" s="272"/>
      <c r="FU145" s="272"/>
      <c r="FV145" s="272"/>
      <c r="FW145" s="272"/>
      <c r="FX145" s="272"/>
      <c r="FY145" s="272"/>
      <c r="FZ145" s="272"/>
      <c r="GA145" s="272"/>
      <c r="GB145" s="272"/>
      <c r="GE145" s="272"/>
      <c r="GH145" s="272"/>
    </row>
    <row r="146" spans="1:192" s="278" customFormat="1" ht="15" customHeight="1">
      <c r="A146" s="526"/>
      <c r="B146" s="30"/>
      <c r="C146" s="517">
        <f t="shared" si="605"/>
        <v>0.1</v>
      </c>
      <c r="D146" s="518">
        <f t="shared" si="605"/>
        <v>0.1</v>
      </c>
      <c r="E146" s="519">
        <f t="shared" si="605"/>
        <v>0.1</v>
      </c>
      <c r="F146" s="517">
        <f t="shared" si="606"/>
        <v>0.1</v>
      </c>
      <c r="G146" s="518">
        <f t="shared" si="606"/>
        <v>0.1</v>
      </c>
      <c r="H146" s="519">
        <f t="shared" si="606"/>
        <v>0.1</v>
      </c>
      <c r="I146" s="517">
        <f t="shared" si="607"/>
        <v>0.1</v>
      </c>
      <c r="J146" s="518">
        <f t="shared" si="607"/>
        <v>0.1</v>
      </c>
      <c r="K146" s="519">
        <f t="shared" si="607"/>
        <v>0.1</v>
      </c>
      <c r="L146" s="39" t="s">
        <v>128</v>
      </c>
      <c r="M146" s="39"/>
      <c r="N146" s="517">
        <f t="shared" si="608"/>
        <v>0.1</v>
      </c>
      <c r="O146" s="518">
        <f t="shared" si="608"/>
        <v>0.1</v>
      </c>
      <c r="P146" s="519">
        <f t="shared" si="608"/>
        <v>0.1</v>
      </c>
      <c r="Q146" s="517">
        <f t="shared" si="609"/>
        <v>0.1</v>
      </c>
      <c r="R146" s="518">
        <f t="shared" si="609"/>
        <v>0.1</v>
      </c>
      <c r="S146" s="519">
        <f t="shared" si="609"/>
        <v>0.1</v>
      </c>
      <c r="T146" s="517">
        <f t="shared" si="610"/>
        <v>0.1</v>
      </c>
      <c r="U146" s="518">
        <f t="shared" si="610"/>
        <v>0.1</v>
      </c>
      <c r="V146" s="519">
        <f t="shared" si="610"/>
        <v>0.1</v>
      </c>
      <c r="W146" s="272"/>
      <c r="X146" s="272"/>
      <c r="Y146" s="272"/>
      <c r="Z146" s="272"/>
      <c r="AA146" s="272"/>
      <c r="AB146" s="272"/>
      <c r="AC146" s="272"/>
      <c r="AD146" s="272"/>
      <c r="AE146" s="272"/>
      <c r="AF146" s="272"/>
      <c r="AG146" s="272"/>
      <c r="AH146" s="272"/>
      <c r="AI146" s="272"/>
      <c r="AJ146" s="272"/>
      <c r="AK146" s="272"/>
      <c r="AL146" s="272"/>
      <c r="AM146" s="272"/>
      <c r="AN146" s="272"/>
      <c r="AO146" s="272"/>
      <c r="AP146" s="272"/>
      <c r="AQ146" s="272"/>
      <c r="AR146" s="272"/>
      <c r="AS146" s="272"/>
      <c r="AT146" s="272"/>
      <c r="AU146" s="272"/>
      <c r="AV146" s="272"/>
      <c r="AW146" s="272"/>
      <c r="AX146" s="272"/>
      <c r="AY146" s="272"/>
      <c r="AZ146" s="272"/>
      <c r="BA146" s="272"/>
      <c r="BB146" s="272"/>
      <c r="BC146" s="272"/>
      <c r="BD146" s="272"/>
      <c r="BE146" s="272"/>
      <c r="BF146" s="272"/>
      <c r="BG146" s="272"/>
      <c r="BH146" s="272"/>
      <c r="BI146" s="272"/>
      <c r="BJ146" s="272"/>
      <c r="BK146" s="272"/>
      <c r="BL146" s="272"/>
      <c r="BM146" s="272"/>
      <c r="BN146" s="272"/>
      <c r="BO146" s="272"/>
      <c r="BP146" s="272"/>
      <c r="BQ146" s="272"/>
      <c r="BR146" s="272"/>
      <c r="BS146" s="272"/>
      <c r="BT146" s="272"/>
      <c r="BU146" s="272"/>
      <c r="BV146" s="272"/>
      <c r="BW146" s="272"/>
      <c r="BX146" s="272"/>
      <c r="BY146" s="272"/>
      <c r="BZ146" s="272"/>
      <c r="CA146" s="272"/>
      <c r="CB146" s="272"/>
      <c r="CC146" s="272"/>
      <c r="CD146" s="272"/>
      <c r="CE146" s="272"/>
      <c r="CF146" s="272"/>
      <c r="CG146" s="272"/>
      <c r="CH146" s="272"/>
      <c r="CI146" s="272"/>
      <c r="CJ146" s="272"/>
      <c r="CK146" s="272"/>
      <c r="CL146" s="272"/>
      <c r="CM146" s="272"/>
      <c r="CN146" s="272"/>
      <c r="CO146" s="272"/>
      <c r="CP146" s="272"/>
      <c r="CQ146" s="272"/>
      <c r="CR146" s="272"/>
      <c r="CS146" s="272"/>
      <c r="CT146" s="272"/>
      <c r="CU146" s="272"/>
      <c r="CV146" s="272"/>
      <c r="CW146" s="272"/>
      <c r="CX146" s="272"/>
      <c r="CY146" s="272"/>
      <c r="CZ146" s="272"/>
      <c r="DA146" s="272"/>
      <c r="DB146" s="272"/>
      <c r="DC146" s="272"/>
      <c r="DD146" s="272"/>
      <c r="DE146" s="272"/>
      <c r="DF146" s="272"/>
      <c r="DG146" s="272"/>
      <c r="DH146" s="272"/>
      <c r="DI146" s="272"/>
      <c r="DJ146" s="272"/>
      <c r="DK146" s="272"/>
      <c r="DL146" s="272"/>
      <c r="DM146" s="272"/>
      <c r="DN146" s="272"/>
      <c r="DO146" s="272"/>
      <c r="DP146" s="272"/>
      <c r="DQ146" s="272"/>
      <c r="DR146" s="272"/>
      <c r="DS146" s="272"/>
      <c r="DT146" s="272"/>
      <c r="DU146" s="272"/>
      <c r="DV146" s="272"/>
      <c r="DW146" s="272"/>
      <c r="DX146" s="272"/>
      <c r="DY146" s="272"/>
      <c r="DZ146" s="272"/>
      <c r="EA146" s="272"/>
      <c r="EB146" s="272"/>
      <c r="EC146" s="272"/>
      <c r="ED146" s="272"/>
      <c r="EE146" s="272"/>
      <c r="EF146" s="272"/>
      <c r="EG146" s="272"/>
      <c r="EH146" s="272"/>
      <c r="EI146" s="272"/>
      <c r="EJ146" s="272"/>
      <c r="EK146" s="272"/>
      <c r="EL146" s="272"/>
      <c r="EM146" s="272"/>
      <c r="EN146" s="272"/>
      <c r="EO146" s="272"/>
      <c r="EP146" s="272"/>
      <c r="EQ146" s="272"/>
      <c r="ER146" s="272"/>
      <c r="ES146" s="272"/>
      <c r="ET146" s="272"/>
      <c r="EU146" s="272"/>
      <c r="EV146" s="272"/>
      <c r="EW146" s="272"/>
      <c r="EX146" s="272"/>
      <c r="EY146" s="272"/>
      <c r="EZ146" s="272"/>
      <c r="FA146" s="272"/>
      <c r="FB146" s="272"/>
      <c r="FC146" s="272"/>
      <c r="FD146" s="272"/>
      <c r="FE146" s="272"/>
      <c r="FF146" s="272"/>
      <c r="FG146" s="272"/>
      <c r="FH146" s="272"/>
      <c r="FI146" s="272"/>
      <c r="FJ146" s="272"/>
      <c r="FK146" s="272"/>
      <c r="FL146" s="272"/>
      <c r="FM146" s="272"/>
      <c r="FN146" s="272"/>
      <c r="FO146" s="272"/>
      <c r="FP146" s="272"/>
      <c r="FQ146" s="272"/>
      <c r="FR146" s="272"/>
      <c r="FS146" s="272"/>
      <c r="FT146" s="272"/>
      <c r="FU146" s="272"/>
      <c r="FV146" s="272"/>
      <c r="FW146" s="272"/>
      <c r="FX146" s="272"/>
      <c r="FY146" s="272"/>
      <c r="FZ146" s="272"/>
      <c r="GA146" s="272"/>
      <c r="GB146" s="272"/>
      <c r="GC146" s="272"/>
      <c r="GD146" s="272"/>
      <c r="GE146" s="272"/>
      <c r="GF146" s="272"/>
      <c r="GG146" s="272"/>
      <c r="GH146" s="272"/>
      <c r="GI146" s="272"/>
      <c r="GJ146" s="272"/>
    </row>
    <row r="147" spans="1:192" ht="20.25" customHeight="1">
      <c r="A147" s="526"/>
      <c r="B147" s="30"/>
      <c r="C147" s="530">
        <f t="shared" si="605"/>
        <v>0</v>
      </c>
      <c r="D147" s="531">
        <f t="shared" si="605"/>
        <v>0</v>
      </c>
      <c r="E147" s="532">
        <f t="shared" si="605"/>
        <v>0</v>
      </c>
      <c r="F147" s="530">
        <f t="shared" si="606"/>
        <v>0</v>
      </c>
      <c r="G147" s="531">
        <f t="shared" si="606"/>
        <v>0</v>
      </c>
      <c r="H147" s="532">
        <f t="shared" si="606"/>
        <v>0</v>
      </c>
      <c r="I147" s="530">
        <f t="shared" si="607"/>
        <v>0</v>
      </c>
      <c r="J147" s="531">
        <f t="shared" si="607"/>
        <v>0</v>
      </c>
      <c r="K147" s="532">
        <f t="shared" si="607"/>
        <v>0</v>
      </c>
      <c r="L147" s="40" t="s">
        <v>126</v>
      </c>
      <c r="M147" s="40"/>
      <c r="N147" s="530">
        <f t="shared" si="608"/>
        <v>0</v>
      </c>
      <c r="O147" s="531">
        <f t="shared" si="608"/>
        <v>0</v>
      </c>
      <c r="P147" s="532">
        <f t="shared" si="608"/>
        <v>0</v>
      </c>
      <c r="Q147" s="530">
        <f t="shared" si="609"/>
        <v>0</v>
      </c>
      <c r="R147" s="531">
        <f t="shared" si="609"/>
        <v>0</v>
      </c>
      <c r="S147" s="532">
        <f t="shared" si="609"/>
        <v>0</v>
      </c>
      <c r="T147" s="530">
        <f t="shared" si="610"/>
        <v>0</v>
      </c>
      <c r="U147" s="531">
        <f t="shared" si="610"/>
        <v>0</v>
      </c>
      <c r="V147" s="532">
        <f t="shared" si="610"/>
        <v>0</v>
      </c>
      <c r="Y147" s="272"/>
      <c r="AB147" s="272"/>
      <c r="AE147" s="272"/>
      <c r="AH147" s="272"/>
      <c r="AK147" s="272"/>
      <c r="AN147" s="272"/>
      <c r="AQ147" s="272"/>
      <c r="AT147" s="272"/>
      <c r="AW147" s="272"/>
      <c r="AZ147" s="272"/>
      <c r="BA147" s="272"/>
      <c r="BB147" s="272"/>
      <c r="BC147" s="272"/>
      <c r="BD147" s="272"/>
      <c r="BE147" s="272"/>
      <c r="BF147" s="272"/>
      <c r="BG147" s="272"/>
      <c r="BH147" s="272"/>
      <c r="BI147" s="272"/>
      <c r="BJ147" s="272"/>
      <c r="BK147" s="272"/>
      <c r="BL147" s="272"/>
      <c r="BM147" s="272"/>
      <c r="BN147" s="272"/>
      <c r="BO147" s="272"/>
      <c r="BP147" s="272"/>
      <c r="BQ147" s="272"/>
      <c r="BR147" s="272"/>
      <c r="BS147" s="272"/>
      <c r="BT147" s="272"/>
      <c r="BU147" s="272"/>
      <c r="BX147" s="272"/>
      <c r="BY147" s="272"/>
      <c r="BZ147" s="272"/>
      <c r="CA147" s="272"/>
      <c r="CB147" s="272"/>
      <c r="CC147" s="272"/>
      <c r="CD147" s="272"/>
      <c r="CE147" s="272"/>
      <c r="CF147" s="272"/>
      <c r="CG147" s="272"/>
      <c r="CJ147" s="272"/>
      <c r="CM147" s="272"/>
      <c r="CP147" s="272"/>
      <c r="CQ147" s="272"/>
      <c r="CR147" s="272"/>
      <c r="CS147" s="272"/>
      <c r="CV147" s="272"/>
      <c r="CY147" s="272"/>
      <c r="DB147" s="272"/>
      <c r="DE147" s="272"/>
      <c r="DH147" s="272"/>
      <c r="DK147" s="272"/>
      <c r="DL147" s="272"/>
      <c r="DM147" s="272"/>
      <c r="DN147" s="272"/>
      <c r="DO147" s="272"/>
      <c r="DP147" s="272"/>
      <c r="DQ147" s="272"/>
      <c r="DT147" s="272"/>
      <c r="DW147" s="272"/>
      <c r="DZ147" s="272"/>
      <c r="EC147" s="272"/>
      <c r="ED147" s="272"/>
      <c r="EE147" s="272"/>
      <c r="EF147" s="272"/>
      <c r="EI147" s="272"/>
      <c r="EJ147" s="272"/>
      <c r="EK147" s="272"/>
      <c r="EL147" s="272"/>
      <c r="EO147" s="272"/>
      <c r="ER147" s="272"/>
      <c r="EU147" s="272"/>
      <c r="EV147" s="272"/>
      <c r="EW147" s="272"/>
      <c r="EX147" s="272"/>
      <c r="EY147" s="272"/>
      <c r="EZ147" s="272"/>
      <c r="FA147" s="272"/>
      <c r="FB147" s="272"/>
      <c r="FC147" s="272"/>
      <c r="FD147" s="272"/>
      <c r="FE147" s="272"/>
      <c r="FF147" s="272"/>
      <c r="FG147" s="272"/>
      <c r="FH147" s="272"/>
      <c r="FI147" s="272"/>
      <c r="FJ147" s="272"/>
      <c r="FK147" s="272"/>
      <c r="FL147" s="272"/>
      <c r="FM147" s="272"/>
      <c r="FN147" s="272"/>
      <c r="FO147" s="272"/>
      <c r="FP147" s="272"/>
      <c r="FQ147" s="272"/>
      <c r="FR147" s="272"/>
      <c r="FS147" s="272"/>
      <c r="FT147" s="272"/>
      <c r="FU147" s="272"/>
      <c r="FV147" s="272"/>
      <c r="FW147" s="272"/>
      <c r="FX147" s="272"/>
      <c r="FY147" s="272"/>
      <c r="FZ147" s="272"/>
      <c r="GA147" s="272"/>
      <c r="GB147" s="272"/>
      <c r="GE147" s="272"/>
      <c r="GH147" s="272"/>
    </row>
    <row r="148" spans="1:192" ht="15" customHeight="1">
      <c r="A148" s="526"/>
      <c r="B148" s="30"/>
      <c r="C148" s="376">
        <f t="shared" si="605"/>
        <v>0</v>
      </c>
      <c r="D148" s="377">
        <f t="shared" si="605"/>
        <v>0</v>
      </c>
      <c r="E148" s="378">
        <f t="shared" si="605"/>
        <v>0</v>
      </c>
      <c r="F148" s="376">
        <f t="shared" si="606"/>
        <v>0</v>
      </c>
      <c r="G148" s="377">
        <f t="shared" si="606"/>
        <v>0</v>
      </c>
      <c r="H148" s="378">
        <f t="shared" si="606"/>
        <v>0</v>
      </c>
      <c r="I148" s="376">
        <f t="shared" si="607"/>
        <v>0</v>
      </c>
      <c r="J148" s="377">
        <f t="shared" si="607"/>
        <v>0</v>
      </c>
      <c r="K148" s="378">
        <f t="shared" si="607"/>
        <v>0</v>
      </c>
      <c r="L148" s="41" t="str">
        <f>$J$26</f>
        <v>Kg</v>
      </c>
      <c r="M148" s="41"/>
      <c r="N148" s="376">
        <f t="shared" si="608"/>
        <v>0</v>
      </c>
      <c r="O148" s="377">
        <f t="shared" si="608"/>
        <v>0</v>
      </c>
      <c r="P148" s="378">
        <f t="shared" si="608"/>
        <v>0</v>
      </c>
      <c r="Q148" s="376">
        <f t="shared" si="609"/>
        <v>0</v>
      </c>
      <c r="R148" s="377">
        <f t="shared" si="609"/>
        <v>0</v>
      </c>
      <c r="S148" s="378">
        <f t="shared" si="609"/>
        <v>0</v>
      </c>
      <c r="T148" s="376">
        <f t="shared" si="610"/>
        <v>0</v>
      </c>
      <c r="U148" s="377">
        <f t="shared" si="610"/>
        <v>0</v>
      </c>
      <c r="V148" s="378">
        <f t="shared" si="610"/>
        <v>0</v>
      </c>
      <c r="Y148" s="272"/>
      <c r="AB148" s="272"/>
      <c r="AE148" s="272"/>
      <c r="AH148" s="272"/>
      <c r="AK148" s="272"/>
      <c r="AN148" s="272"/>
      <c r="AQ148" s="272"/>
      <c r="AT148" s="272"/>
      <c r="AW148" s="272"/>
      <c r="AZ148" s="272"/>
      <c r="BA148" s="272"/>
      <c r="BB148" s="272"/>
      <c r="BC148" s="272"/>
      <c r="BD148" s="272"/>
      <c r="BE148" s="272"/>
      <c r="BF148" s="272"/>
      <c r="BG148" s="272"/>
      <c r="BH148" s="272"/>
      <c r="BI148" s="272"/>
      <c r="BJ148" s="272"/>
      <c r="BK148" s="272"/>
      <c r="BL148" s="272"/>
      <c r="BM148" s="272"/>
      <c r="BN148" s="272"/>
      <c r="BO148" s="272"/>
      <c r="BP148" s="272"/>
      <c r="BQ148" s="272"/>
      <c r="BR148" s="272"/>
      <c r="BS148" s="272"/>
      <c r="BT148" s="272"/>
      <c r="BU148" s="272"/>
      <c r="BX148" s="272"/>
      <c r="BY148" s="272"/>
      <c r="BZ148" s="272"/>
      <c r="CA148" s="272"/>
      <c r="CB148" s="272"/>
      <c r="CC148" s="272"/>
      <c r="CD148" s="272"/>
      <c r="CE148" s="272"/>
      <c r="CF148" s="272"/>
      <c r="CG148" s="272"/>
      <c r="CJ148" s="272"/>
      <c r="CM148" s="272"/>
      <c r="CP148" s="272"/>
      <c r="CQ148" s="272"/>
      <c r="CR148" s="272"/>
      <c r="CS148" s="272"/>
      <c r="CV148" s="272"/>
      <c r="CY148" s="272"/>
      <c r="DB148" s="272"/>
      <c r="DE148" s="272"/>
      <c r="DH148" s="272"/>
      <c r="DK148" s="272"/>
      <c r="DL148" s="272"/>
      <c r="DM148" s="272"/>
      <c r="DN148" s="272"/>
      <c r="DO148" s="272"/>
      <c r="DP148" s="272"/>
      <c r="DQ148" s="272"/>
      <c r="DT148" s="272"/>
      <c r="DW148" s="272"/>
      <c r="DZ148" s="272"/>
      <c r="EC148" s="272"/>
      <c r="ED148" s="272"/>
      <c r="EE148" s="272"/>
      <c r="EF148" s="272"/>
      <c r="EI148" s="272"/>
      <c r="EJ148" s="272"/>
      <c r="EK148" s="272"/>
      <c r="EL148" s="272"/>
      <c r="EO148" s="272"/>
      <c r="ER148" s="272"/>
      <c r="EU148" s="272"/>
      <c r="EV148" s="272"/>
      <c r="EW148" s="272"/>
      <c r="EX148" s="272"/>
      <c r="EY148" s="272"/>
      <c r="EZ148" s="272"/>
      <c r="FA148" s="272"/>
      <c r="FB148" s="272"/>
      <c r="FC148" s="272"/>
      <c r="FD148" s="272"/>
      <c r="FE148" s="272"/>
      <c r="FF148" s="272"/>
      <c r="FG148" s="272"/>
      <c r="FH148" s="272"/>
      <c r="FI148" s="272"/>
      <c r="FJ148" s="272"/>
      <c r="FK148" s="272"/>
      <c r="FL148" s="272"/>
      <c r="FM148" s="272"/>
      <c r="FN148" s="272"/>
      <c r="FO148" s="272"/>
      <c r="FP148" s="272"/>
      <c r="FQ148" s="272"/>
      <c r="FR148" s="272"/>
      <c r="FS148" s="272"/>
      <c r="FT148" s="272"/>
      <c r="FU148" s="272"/>
      <c r="FV148" s="272"/>
      <c r="FW148" s="272"/>
      <c r="FX148" s="272"/>
      <c r="FY148" s="272"/>
      <c r="FZ148" s="272"/>
      <c r="GA148" s="272"/>
      <c r="GB148" s="272"/>
      <c r="GE148" s="272"/>
      <c r="GH148" s="272"/>
    </row>
    <row r="149" spans="1:192" ht="21" customHeight="1">
      <c r="A149" s="526"/>
      <c r="B149" s="30"/>
      <c r="C149" s="555">
        <f t="shared" si="605"/>
        <v>0</v>
      </c>
      <c r="D149" s="556">
        <f t="shared" si="605"/>
        <v>0</v>
      </c>
      <c r="E149" s="557">
        <f t="shared" si="605"/>
        <v>0</v>
      </c>
      <c r="F149" s="555">
        <f t="shared" si="606"/>
        <v>0</v>
      </c>
      <c r="G149" s="556">
        <f t="shared" si="606"/>
        <v>0</v>
      </c>
      <c r="H149" s="557">
        <f t="shared" si="606"/>
        <v>0</v>
      </c>
      <c r="I149" s="555">
        <f t="shared" si="607"/>
        <v>0</v>
      </c>
      <c r="J149" s="556">
        <f t="shared" si="607"/>
        <v>0</v>
      </c>
      <c r="K149" s="557">
        <f t="shared" si="607"/>
        <v>0</v>
      </c>
      <c r="L149" s="39" t="s">
        <v>127</v>
      </c>
      <c r="M149" s="39"/>
      <c r="N149" s="555">
        <f t="shared" si="608"/>
        <v>0</v>
      </c>
      <c r="O149" s="556">
        <f t="shared" si="608"/>
        <v>0</v>
      </c>
      <c r="P149" s="557">
        <f t="shared" si="608"/>
        <v>0</v>
      </c>
      <c r="Q149" s="555">
        <f t="shared" si="609"/>
        <v>0</v>
      </c>
      <c r="R149" s="556">
        <f t="shared" si="609"/>
        <v>0</v>
      </c>
      <c r="S149" s="557">
        <f t="shared" si="609"/>
        <v>0</v>
      </c>
      <c r="T149" s="555">
        <f t="shared" si="610"/>
        <v>0</v>
      </c>
      <c r="U149" s="556">
        <f t="shared" si="610"/>
        <v>0</v>
      </c>
      <c r="V149" s="557">
        <f t="shared" si="610"/>
        <v>0</v>
      </c>
      <c r="Y149" s="272"/>
      <c r="AB149" s="272"/>
      <c r="AE149" s="272"/>
      <c r="AH149" s="272"/>
      <c r="AK149" s="272"/>
      <c r="AN149" s="272"/>
      <c r="AQ149" s="272"/>
      <c r="AT149" s="272"/>
      <c r="AW149" s="272"/>
      <c r="AZ149" s="272"/>
      <c r="BA149" s="272"/>
      <c r="BB149" s="272"/>
      <c r="BC149" s="272"/>
      <c r="BD149" s="272"/>
      <c r="BE149" s="272"/>
      <c r="BF149" s="272"/>
      <c r="BG149" s="272"/>
      <c r="BH149" s="272"/>
      <c r="BI149" s="272"/>
      <c r="BJ149" s="272"/>
      <c r="BK149" s="272"/>
      <c r="BL149" s="272"/>
      <c r="BM149" s="272"/>
      <c r="BN149" s="272"/>
      <c r="BO149" s="272"/>
      <c r="BP149" s="272"/>
      <c r="BQ149" s="272"/>
      <c r="BR149" s="272"/>
      <c r="BS149" s="272"/>
      <c r="BT149" s="272"/>
      <c r="BU149" s="272"/>
      <c r="BX149" s="272"/>
      <c r="BY149" s="272"/>
      <c r="BZ149" s="272"/>
      <c r="CA149" s="272"/>
      <c r="CB149" s="272"/>
      <c r="CC149" s="272"/>
      <c r="CD149" s="272"/>
      <c r="CE149" s="272"/>
      <c r="CF149" s="272"/>
      <c r="CG149" s="272"/>
      <c r="CJ149" s="272"/>
      <c r="CM149" s="272"/>
      <c r="CP149" s="272"/>
      <c r="CQ149" s="272"/>
      <c r="CR149" s="272"/>
      <c r="CS149" s="272"/>
      <c r="CV149" s="272"/>
      <c r="CY149" s="272"/>
      <c r="DB149" s="272"/>
      <c r="DE149" s="272"/>
      <c r="DH149" s="272"/>
      <c r="DK149" s="272"/>
      <c r="DL149" s="272"/>
      <c r="DM149" s="272"/>
      <c r="DN149" s="272"/>
      <c r="DO149" s="272"/>
      <c r="DP149" s="272"/>
      <c r="DQ149" s="272"/>
      <c r="DT149" s="272"/>
      <c r="DW149" s="272"/>
      <c r="DZ149" s="272"/>
      <c r="EC149" s="272"/>
      <c r="ED149" s="272"/>
      <c r="EE149" s="272"/>
      <c r="EF149" s="272"/>
      <c r="EI149" s="272"/>
      <c r="EJ149" s="272"/>
      <c r="EK149" s="272"/>
      <c r="EL149" s="272"/>
      <c r="EO149" s="272"/>
      <c r="ER149" s="272"/>
      <c r="EU149" s="272"/>
      <c r="EV149" s="272"/>
      <c r="EW149" s="272"/>
      <c r="EX149" s="272"/>
      <c r="EY149" s="272"/>
      <c r="EZ149" s="272"/>
      <c r="FA149" s="272"/>
      <c r="FB149" s="272"/>
      <c r="FC149" s="272"/>
      <c r="FD149" s="272"/>
      <c r="FE149" s="272"/>
      <c r="FF149" s="272"/>
      <c r="FG149" s="272"/>
      <c r="FH149" s="272"/>
      <c r="FI149" s="272"/>
      <c r="FJ149" s="272"/>
      <c r="FK149" s="272"/>
      <c r="FL149" s="272"/>
      <c r="FM149" s="272"/>
      <c r="FN149" s="272"/>
      <c r="FO149" s="272"/>
      <c r="FP149" s="272"/>
      <c r="FQ149" s="272"/>
      <c r="FR149" s="272"/>
      <c r="FS149" s="272"/>
      <c r="FT149" s="272"/>
      <c r="FU149" s="272"/>
      <c r="FV149" s="272"/>
      <c r="FW149" s="272"/>
      <c r="FX149" s="272"/>
      <c r="FY149" s="272"/>
      <c r="FZ149" s="272"/>
      <c r="GA149" s="272"/>
      <c r="GB149" s="272"/>
      <c r="GE149" s="272"/>
      <c r="GH149" s="272"/>
    </row>
    <row r="150" spans="1:192" ht="12" customHeight="1">
      <c r="A150" s="526"/>
      <c r="B150" s="30"/>
      <c r="C150" s="379">
        <f t="shared" si="605"/>
        <v>0</v>
      </c>
      <c r="D150" s="380">
        <f t="shared" si="605"/>
        <v>0</v>
      </c>
      <c r="E150" s="381">
        <f t="shared" si="605"/>
        <v>0</v>
      </c>
      <c r="F150" s="379">
        <f t="shared" si="606"/>
        <v>0</v>
      </c>
      <c r="G150" s="380">
        <f t="shared" si="606"/>
        <v>0</v>
      </c>
      <c r="H150" s="381">
        <f t="shared" si="606"/>
        <v>0</v>
      </c>
      <c r="I150" s="379">
        <f t="shared" si="607"/>
        <v>0</v>
      </c>
      <c r="J150" s="380">
        <f t="shared" si="607"/>
        <v>0</v>
      </c>
      <c r="K150" s="381">
        <f t="shared" si="607"/>
        <v>0</v>
      </c>
      <c r="L150" s="36" t="s">
        <v>132</v>
      </c>
      <c r="M150" s="36"/>
      <c r="N150" s="379">
        <f t="shared" si="608"/>
        <v>0</v>
      </c>
      <c r="O150" s="380">
        <f t="shared" si="608"/>
        <v>0</v>
      </c>
      <c r="P150" s="381">
        <f t="shared" si="608"/>
        <v>0</v>
      </c>
      <c r="Q150" s="379">
        <f t="shared" si="609"/>
        <v>0</v>
      </c>
      <c r="R150" s="380">
        <f t="shared" si="609"/>
        <v>0</v>
      </c>
      <c r="S150" s="381">
        <f t="shared" si="609"/>
        <v>0</v>
      </c>
      <c r="T150" s="379">
        <f t="shared" si="610"/>
        <v>0</v>
      </c>
      <c r="U150" s="380">
        <f t="shared" si="610"/>
        <v>0</v>
      </c>
      <c r="V150" s="381">
        <f t="shared" si="610"/>
        <v>0</v>
      </c>
      <c r="Y150" s="272"/>
      <c r="AB150" s="272"/>
      <c r="AE150" s="272"/>
      <c r="AH150" s="272"/>
      <c r="AK150" s="272"/>
      <c r="AN150" s="272"/>
      <c r="AQ150" s="272"/>
      <c r="AT150" s="272"/>
      <c r="AW150" s="272"/>
      <c r="AZ150" s="272"/>
      <c r="BA150" s="272"/>
      <c r="BB150" s="272"/>
      <c r="BC150" s="272"/>
      <c r="BD150" s="272"/>
      <c r="BE150" s="272"/>
      <c r="BF150" s="272"/>
      <c r="BG150" s="272"/>
      <c r="BH150" s="272"/>
      <c r="BI150" s="272"/>
      <c r="BJ150" s="272"/>
      <c r="BK150" s="272"/>
      <c r="BL150" s="272"/>
      <c r="BM150" s="272"/>
      <c r="BN150" s="272"/>
      <c r="BO150" s="272"/>
      <c r="BP150" s="272"/>
      <c r="BQ150" s="272"/>
      <c r="BR150" s="272"/>
      <c r="BS150" s="272"/>
      <c r="BT150" s="272"/>
      <c r="BU150" s="272"/>
      <c r="BX150" s="272"/>
      <c r="BY150" s="272"/>
      <c r="BZ150" s="272"/>
      <c r="CA150" s="272"/>
      <c r="CB150" s="272"/>
      <c r="CC150" s="272"/>
      <c r="CD150" s="272"/>
      <c r="CE150" s="272"/>
      <c r="CF150" s="272"/>
      <c r="CG150" s="272"/>
      <c r="CJ150" s="272"/>
      <c r="CM150" s="272"/>
      <c r="CP150" s="272"/>
      <c r="CQ150" s="272"/>
      <c r="CR150" s="272"/>
      <c r="CS150" s="272"/>
      <c r="CV150" s="272"/>
      <c r="CY150" s="272"/>
      <c r="DB150" s="272"/>
      <c r="DE150" s="272"/>
      <c r="DH150" s="272"/>
      <c r="DK150" s="272"/>
      <c r="DL150" s="272"/>
      <c r="DM150" s="272"/>
      <c r="DN150" s="272"/>
      <c r="DO150" s="272"/>
      <c r="DP150" s="272"/>
      <c r="DQ150" s="272"/>
      <c r="DT150" s="272"/>
      <c r="DW150" s="272"/>
      <c r="DZ150" s="272"/>
      <c r="EC150" s="272"/>
      <c r="ED150" s="272"/>
      <c r="EE150" s="272"/>
      <c r="EF150" s="272"/>
      <c r="EI150" s="272"/>
      <c r="EJ150" s="272"/>
      <c r="EK150" s="272"/>
      <c r="EL150" s="272"/>
      <c r="EO150" s="272"/>
      <c r="ER150" s="272"/>
      <c r="EU150" s="272"/>
      <c r="EV150" s="272"/>
      <c r="EW150" s="272"/>
      <c r="EX150" s="272"/>
      <c r="EY150" s="272"/>
      <c r="EZ150" s="272"/>
      <c r="FA150" s="272"/>
      <c r="FB150" s="272"/>
      <c r="FC150" s="272"/>
      <c r="FD150" s="272"/>
      <c r="FE150" s="272"/>
      <c r="FF150" s="272"/>
      <c r="FG150" s="272"/>
      <c r="FH150" s="272"/>
      <c r="FI150" s="272"/>
      <c r="FJ150" s="272"/>
      <c r="FK150" s="272"/>
      <c r="FL150" s="272"/>
      <c r="FM150" s="272"/>
      <c r="FN150" s="272"/>
      <c r="FO150" s="272"/>
      <c r="FP150" s="272"/>
      <c r="FQ150" s="272"/>
      <c r="FR150" s="272"/>
      <c r="FS150" s="272"/>
      <c r="FT150" s="272"/>
      <c r="FU150" s="272"/>
      <c r="FV150" s="272"/>
      <c r="FW150" s="272"/>
      <c r="FX150" s="272"/>
      <c r="FY150" s="272"/>
      <c r="FZ150" s="272"/>
      <c r="GA150" s="272"/>
      <c r="GB150" s="272"/>
      <c r="GE150" s="272"/>
      <c r="GH150" s="272"/>
    </row>
    <row r="151" spans="1:192" ht="18" customHeight="1">
      <c r="A151" s="526"/>
      <c r="B151" s="30"/>
      <c r="C151" s="382">
        <f t="shared" si="605"/>
        <v>0</v>
      </c>
      <c r="D151" s="383">
        <f t="shared" si="605"/>
        <v>0</v>
      </c>
      <c r="E151" s="384">
        <f t="shared" si="605"/>
        <v>0</v>
      </c>
      <c r="F151" s="382">
        <f t="shared" si="606"/>
        <v>0</v>
      </c>
      <c r="G151" s="383">
        <f t="shared" si="606"/>
        <v>0</v>
      </c>
      <c r="H151" s="384">
        <f t="shared" si="606"/>
        <v>0</v>
      </c>
      <c r="I151" s="382">
        <f t="shared" si="607"/>
        <v>0</v>
      </c>
      <c r="J151" s="383">
        <f t="shared" si="607"/>
        <v>0</v>
      </c>
      <c r="K151" s="384">
        <f t="shared" si="607"/>
        <v>0</v>
      </c>
      <c r="L151" s="45" t="s">
        <v>143</v>
      </c>
      <c r="M151" s="46"/>
      <c r="N151" s="382">
        <f t="shared" si="608"/>
        <v>0</v>
      </c>
      <c r="O151" s="383">
        <f t="shared" si="608"/>
        <v>0</v>
      </c>
      <c r="P151" s="384">
        <f t="shared" si="608"/>
        <v>0</v>
      </c>
      <c r="Q151" s="382">
        <f t="shared" si="609"/>
        <v>0</v>
      </c>
      <c r="R151" s="383">
        <f t="shared" si="609"/>
        <v>0</v>
      </c>
      <c r="S151" s="384">
        <f t="shared" si="609"/>
        <v>0</v>
      </c>
      <c r="T151" s="382">
        <f t="shared" si="610"/>
        <v>0</v>
      </c>
      <c r="U151" s="383">
        <f t="shared" si="610"/>
        <v>0</v>
      </c>
      <c r="V151" s="384">
        <f t="shared" si="610"/>
        <v>0</v>
      </c>
      <c r="Y151" s="272"/>
      <c r="AB151" s="272"/>
      <c r="AE151" s="272"/>
      <c r="AH151" s="272"/>
      <c r="AK151" s="272"/>
      <c r="AN151" s="272"/>
      <c r="AQ151" s="272"/>
      <c r="AT151" s="272"/>
      <c r="AW151" s="272"/>
      <c r="AZ151" s="272"/>
      <c r="BA151" s="272"/>
      <c r="BB151" s="272"/>
      <c r="BC151" s="272"/>
      <c r="BD151" s="272"/>
      <c r="BE151" s="272"/>
      <c r="BF151" s="272"/>
      <c r="BG151" s="272"/>
      <c r="BH151" s="272"/>
      <c r="BI151" s="272"/>
      <c r="BJ151" s="272"/>
      <c r="BK151" s="272"/>
      <c r="BL151" s="272"/>
      <c r="BM151" s="272"/>
      <c r="BN151" s="272"/>
      <c r="BO151" s="272"/>
      <c r="BP151" s="272"/>
      <c r="BQ151" s="272"/>
      <c r="BR151" s="272"/>
      <c r="BS151" s="272"/>
      <c r="BT151" s="272"/>
      <c r="BU151" s="272"/>
      <c r="BX151" s="272"/>
      <c r="BY151" s="272"/>
      <c r="BZ151" s="272"/>
      <c r="CA151" s="272"/>
      <c r="CB151" s="272"/>
      <c r="CC151" s="272"/>
      <c r="CD151" s="272"/>
      <c r="CE151" s="272"/>
      <c r="CF151" s="272"/>
      <c r="CG151" s="272"/>
      <c r="CJ151" s="272"/>
      <c r="CM151" s="272"/>
      <c r="CP151" s="272"/>
      <c r="CQ151" s="272"/>
      <c r="CR151" s="272"/>
      <c r="CS151" s="272"/>
      <c r="CV151" s="272"/>
      <c r="CY151" s="272"/>
      <c r="DB151" s="272"/>
      <c r="DE151" s="272"/>
      <c r="DH151" s="272"/>
      <c r="DK151" s="272"/>
      <c r="DL151" s="272"/>
      <c r="DM151" s="272"/>
      <c r="DN151" s="272"/>
      <c r="DO151" s="272"/>
      <c r="DP151" s="272"/>
      <c r="DQ151" s="272"/>
      <c r="DT151" s="272"/>
      <c r="DW151" s="272"/>
      <c r="DZ151" s="272"/>
      <c r="EC151" s="272"/>
      <c r="ED151" s="272"/>
      <c r="EE151" s="272"/>
      <c r="EF151" s="272"/>
      <c r="EI151" s="272"/>
      <c r="EJ151" s="272"/>
      <c r="EK151" s="272"/>
      <c r="EL151" s="272"/>
      <c r="EO151" s="272"/>
      <c r="ER151" s="272"/>
      <c r="EU151" s="272"/>
      <c r="EV151" s="272"/>
      <c r="EW151" s="272"/>
      <c r="EX151" s="272"/>
      <c r="EY151" s="272"/>
      <c r="EZ151" s="272"/>
      <c r="FA151" s="272"/>
      <c r="FB151" s="272"/>
      <c r="FC151" s="272"/>
      <c r="FD151" s="272"/>
      <c r="FE151" s="272"/>
      <c r="FF151" s="272"/>
      <c r="FG151" s="272"/>
      <c r="FH151" s="272"/>
      <c r="FI151" s="272"/>
      <c r="FJ151" s="272"/>
      <c r="FK151" s="272"/>
      <c r="FL151" s="272"/>
      <c r="FM151" s="272"/>
      <c r="FN151" s="272"/>
      <c r="FO151" s="272"/>
      <c r="FP151" s="272"/>
      <c r="FQ151" s="272"/>
      <c r="FR151" s="272"/>
      <c r="FS151" s="272"/>
      <c r="FT151" s="272"/>
      <c r="FU151" s="272"/>
      <c r="FV151" s="272"/>
      <c r="FW151" s="272"/>
      <c r="FX151" s="272"/>
      <c r="FY151" s="272"/>
      <c r="FZ151" s="272"/>
      <c r="GA151" s="272"/>
      <c r="GB151" s="272"/>
      <c r="GE151" s="272"/>
      <c r="GH151" s="272"/>
    </row>
    <row r="152" spans="1:192" ht="21" customHeight="1">
      <c r="A152" s="526"/>
      <c r="B152" s="30"/>
      <c r="C152" s="385">
        <f t="shared" si="605"/>
        <v>0</v>
      </c>
      <c r="D152" s="386">
        <f t="shared" si="605"/>
        <v>0</v>
      </c>
      <c r="E152" s="387">
        <f t="shared" si="605"/>
        <v>0</v>
      </c>
      <c r="F152" s="385">
        <f t="shared" si="606"/>
        <v>0</v>
      </c>
      <c r="G152" s="386">
        <f t="shared" si="606"/>
        <v>0</v>
      </c>
      <c r="H152" s="387">
        <f t="shared" si="606"/>
        <v>0</v>
      </c>
      <c r="I152" s="385">
        <f t="shared" si="607"/>
        <v>0</v>
      </c>
      <c r="J152" s="386">
        <f t="shared" si="607"/>
        <v>0</v>
      </c>
      <c r="K152" s="387">
        <f t="shared" si="607"/>
        <v>0</v>
      </c>
      <c r="L152" s="36" t="s">
        <v>133</v>
      </c>
      <c r="M152" s="36"/>
      <c r="N152" s="385">
        <f t="shared" si="608"/>
        <v>0</v>
      </c>
      <c r="O152" s="386">
        <f t="shared" si="608"/>
        <v>0</v>
      </c>
      <c r="P152" s="387">
        <f t="shared" si="608"/>
        <v>0</v>
      </c>
      <c r="Q152" s="385">
        <f t="shared" si="609"/>
        <v>0</v>
      </c>
      <c r="R152" s="386">
        <f t="shared" si="609"/>
        <v>0</v>
      </c>
      <c r="S152" s="387">
        <f t="shared" si="609"/>
        <v>0</v>
      </c>
      <c r="T152" s="385">
        <f t="shared" si="610"/>
        <v>0</v>
      </c>
      <c r="U152" s="386">
        <f t="shared" si="610"/>
        <v>0</v>
      </c>
      <c r="V152" s="387">
        <f t="shared" si="610"/>
        <v>0</v>
      </c>
      <c r="Y152" s="272"/>
      <c r="AB152" s="272"/>
      <c r="AE152" s="272"/>
      <c r="AH152" s="272"/>
      <c r="AK152" s="272"/>
      <c r="AN152" s="272"/>
      <c r="AQ152" s="272"/>
      <c r="AT152" s="272"/>
      <c r="AW152" s="272"/>
      <c r="AZ152" s="272"/>
      <c r="BA152" s="272"/>
      <c r="BB152" s="272"/>
      <c r="BC152" s="272"/>
      <c r="BD152" s="272"/>
      <c r="BE152" s="272"/>
      <c r="BF152" s="272"/>
      <c r="BG152" s="272"/>
      <c r="BH152" s="272"/>
      <c r="BI152" s="272"/>
      <c r="BJ152" s="272"/>
      <c r="BK152" s="272"/>
      <c r="BL152" s="272"/>
      <c r="BM152" s="272"/>
      <c r="BN152" s="272"/>
      <c r="BO152" s="272"/>
      <c r="BP152" s="272"/>
      <c r="BQ152" s="272"/>
      <c r="BR152" s="272"/>
      <c r="BS152" s="272"/>
      <c r="BT152" s="272"/>
      <c r="BU152" s="272"/>
      <c r="BX152" s="272"/>
      <c r="BY152" s="272"/>
      <c r="BZ152" s="272"/>
      <c r="CA152" s="272"/>
      <c r="CB152" s="272"/>
      <c r="CC152" s="272"/>
      <c r="CD152" s="272"/>
      <c r="CE152" s="272"/>
      <c r="CF152" s="272"/>
      <c r="CG152" s="272"/>
      <c r="CJ152" s="272"/>
      <c r="CM152" s="272"/>
      <c r="CP152" s="272"/>
      <c r="CQ152" s="272"/>
      <c r="CR152" s="272"/>
      <c r="CS152" s="272"/>
      <c r="CV152" s="272"/>
      <c r="CY152" s="272"/>
      <c r="DB152" s="272"/>
      <c r="DE152" s="272"/>
      <c r="DH152" s="272"/>
      <c r="DK152" s="272"/>
      <c r="DL152" s="272"/>
      <c r="DM152" s="272"/>
      <c r="DN152" s="272"/>
      <c r="DO152" s="272"/>
      <c r="DP152" s="272"/>
      <c r="DQ152" s="272"/>
      <c r="DT152" s="272"/>
      <c r="DW152" s="272"/>
      <c r="DZ152" s="272"/>
      <c r="EC152" s="272"/>
      <c r="ED152" s="272"/>
      <c r="EE152" s="272"/>
      <c r="EF152" s="272"/>
      <c r="EI152" s="272"/>
      <c r="EJ152" s="272"/>
      <c r="EK152" s="272"/>
      <c r="EL152" s="272"/>
      <c r="EO152" s="272"/>
      <c r="ER152" s="272"/>
      <c r="EU152" s="272"/>
      <c r="EV152" s="272"/>
      <c r="EW152" s="272"/>
      <c r="EX152" s="272"/>
      <c r="EY152" s="272"/>
      <c r="EZ152" s="272"/>
      <c r="FA152" s="272"/>
      <c r="FB152" s="272"/>
      <c r="FC152" s="272"/>
      <c r="FD152" s="272"/>
      <c r="FE152" s="272"/>
      <c r="FF152" s="272"/>
      <c r="FG152" s="272"/>
      <c r="FH152" s="272"/>
      <c r="FI152" s="272"/>
      <c r="FJ152" s="272"/>
      <c r="FK152" s="272"/>
      <c r="FL152" s="272"/>
      <c r="FM152" s="272"/>
      <c r="FN152" s="272"/>
      <c r="FO152" s="272"/>
      <c r="FP152" s="272"/>
      <c r="FQ152" s="272"/>
      <c r="FR152" s="272"/>
      <c r="FS152" s="272"/>
      <c r="FT152" s="272"/>
      <c r="FU152" s="272"/>
      <c r="FV152" s="272"/>
      <c r="FW152" s="272"/>
      <c r="FX152" s="272"/>
      <c r="FY152" s="272"/>
      <c r="FZ152" s="272"/>
      <c r="GA152" s="272"/>
      <c r="GB152" s="272"/>
      <c r="GE152" s="272"/>
      <c r="GH152" s="272"/>
    </row>
    <row r="153" spans="1:192" ht="18" customHeight="1">
      <c r="A153" s="526"/>
      <c r="B153" s="30"/>
      <c r="C153" s="388">
        <f t="shared" si="605"/>
        <v>0</v>
      </c>
      <c r="D153" s="389">
        <f t="shared" si="605"/>
        <v>0</v>
      </c>
      <c r="E153" s="390">
        <f t="shared" si="605"/>
        <v>0</v>
      </c>
      <c r="F153" s="388">
        <f t="shared" si="606"/>
        <v>0</v>
      </c>
      <c r="G153" s="389">
        <f t="shared" si="606"/>
        <v>0</v>
      </c>
      <c r="H153" s="390">
        <f t="shared" si="606"/>
        <v>0</v>
      </c>
      <c r="I153" s="388">
        <f t="shared" si="607"/>
        <v>0</v>
      </c>
      <c r="J153" s="389">
        <f t="shared" si="607"/>
        <v>0</v>
      </c>
      <c r="K153" s="390">
        <f t="shared" si="607"/>
        <v>0</v>
      </c>
      <c r="L153" s="45" t="s">
        <v>134</v>
      </c>
      <c r="M153" s="46"/>
      <c r="N153" s="388">
        <f t="shared" si="608"/>
        <v>0</v>
      </c>
      <c r="O153" s="389">
        <f t="shared" si="608"/>
        <v>0</v>
      </c>
      <c r="P153" s="390">
        <f t="shared" si="608"/>
        <v>0</v>
      </c>
      <c r="Q153" s="388">
        <f t="shared" si="609"/>
        <v>0</v>
      </c>
      <c r="R153" s="389">
        <f t="shared" si="609"/>
        <v>0</v>
      </c>
      <c r="S153" s="390">
        <f t="shared" si="609"/>
        <v>0</v>
      </c>
      <c r="T153" s="388">
        <f t="shared" si="610"/>
        <v>0</v>
      </c>
      <c r="U153" s="389">
        <f t="shared" si="610"/>
        <v>0</v>
      </c>
      <c r="V153" s="390">
        <f t="shared" si="610"/>
        <v>0</v>
      </c>
      <c r="Y153" s="272"/>
      <c r="AB153" s="272"/>
      <c r="AE153" s="272"/>
      <c r="AH153" s="272"/>
      <c r="AK153" s="272"/>
      <c r="AN153" s="272"/>
      <c r="AQ153" s="272"/>
      <c r="AT153" s="272"/>
      <c r="AW153" s="272"/>
      <c r="AZ153" s="272"/>
      <c r="BA153" s="272"/>
      <c r="BB153" s="272"/>
      <c r="BC153" s="272"/>
      <c r="BD153" s="272"/>
      <c r="BE153" s="272"/>
      <c r="BF153" s="272"/>
      <c r="BG153" s="272"/>
      <c r="BH153" s="272"/>
      <c r="BI153" s="272"/>
      <c r="BJ153" s="272"/>
      <c r="BK153" s="272"/>
      <c r="BL153" s="272"/>
      <c r="BM153" s="272"/>
      <c r="BN153" s="272"/>
      <c r="BO153" s="272"/>
      <c r="BP153" s="272"/>
      <c r="BQ153" s="272"/>
      <c r="BR153" s="272"/>
      <c r="BS153" s="272"/>
      <c r="BT153" s="272"/>
      <c r="BU153" s="272"/>
      <c r="BX153" s="272"/>
      <c r="BY153" s="272"/>
      <c r="BZ153" s="272"/>
      <c r="CA153" s="272"/>
      <c r="CB153" s="272"/>
      <c r="CC153" s="272"/>
      <c r="CD153" s="272"/>
      <c r="CE153" s="272"/>
      <c r="CF153" s="272"/>
      <c r="CG153" s="272"/>
      <c r="CJ153" s="272"/>
      <c r="CM153" s="272"/>
      <c r="CP153" s="272"/>
      <c r="CQ153" s="272"/>
      <c r="CR153" s="272"/>
      <c r="CS153" s="272"/>
      <c r="CV153" s="272"/>
      <c r="CY153" s="272"/>
      <c r="DB153" s="272"/>
      <c r="DE153" s="272"/>
      <c r="DH153" s="272"/>
      <c r="DK153" s="272"/>
      <c r="DL153" s="272"/>
      <c r="DM153" s="272"/>
      <c r="DN153" s="272"/>
      <c r="DO153" s="272"/>
      <c r="DP153" s="272"/>
      <c r="DQ153" s="272"/>
      <c r="DT153" s="272"/>
      <c r="DW153" s="272"/>
      <c r="DZ153" s="272"/>
      <c r="EC153" s="272"/>
      <c r="ED153" s="272"/>
      <c r="EE153" s="272"/>
      <c r="EF153" s="272"/>
      <c r="EI153" s="272"/>
      <c r="EJ153" s="272"/>
      <c r="EK153" s="272"/>
      <c r="EL153" s="272"/>
      <c r="EO153" s="272"/>
      <c r="ER153" s="272"/>
      <c r="EU153" s="272"/>
      <c r="EV153" s="272"/>
      <c r="EW153" s="272"/>
      <c r="EX153" s="272"/>
      <c r="EY153" s="272"/>
      <c r="EZ153" s="272"/>
      <c r="FA153" s="272"/>
      <c r="FB153" s="272"/>
      <c r="FC153" s="272"/>
      <c r="FD153" s="272"/>
      <c r="FE153" s="272"/>
      <c r="FF153" s="272"/>
      <c r="FG153" s="272"/>
      <c r="FH153" s="272"/>
      <c r="FI153" s="272"/>
      <c r="FJ153" s="272"/>
      <c r="FK153" s="272"/>
      <c r="FL153" s="272"/>
      <c r="FM153" s="272"/>
      <c r="FN153" s="272"/>
      <c r="FO153" s="272"/>
      <c r="FP153" s="272"/>
      <c r="FQ153" s="272"/>
      <c r="FR153" s="272"/>
      <c r="FS153" s="272"/>
      <c r="FT153" s="272"/>
      <c r="FU153" s="272"/>
      <c r="FV153" s="272"/>
      <c r="FW153" s="272"/>
      <c r="FX153" s="272"/>
      <c r="FY153" s="272"/>
      <c r="FZ153" s="272"/>
      <c r="GA153" s="272"/>
      <c r="GB153" s="272"/>
      <c r="GE153" s="272"/>
      <c r="GH153" s="272"/>
    </row>
    <row r="154" spans="1:192" ht="21.75" customHeight="1">
      <c r="A154" s="526"/>
      <c r="B154" s="30"/>
      <c r="C154" s="391">
        <f t="shared" si="605"/>
        <v>0</v>
      </c>
      <c r="D154" s="392">
        <f t="shared" si="605"/>
        <v>0</v>
      </c>
      <c r="E154" s="393">
        <f t="shared" si="605"/>
        <v>0</v>
      </c>
      <c r="F154" s="391">
        <f t="shared" si="606"/>
        <v>0</v>
      </c>
      <c r="G154" s="392">
        <f t="shared" si="606"/>
        <v>0</v>
      </c>
      <c r="H154" s="393">
        <f t="shared" si="606"/>
        <v>0</v>
      </c>
      <c r="I154" s="391">
        <f t="shared" si="607"/>
        <v>0</v>
      </c>
      <c r="J154" s="392">
        <f t="shared" si="607"/>
        <v>0</v>
      </c>
      <c r="K154" s="393">
        <f t="shared" si="607"/>
        <v>0</v>
      </c>
      <c r="L154" s="37" t="s">
        <v>135</v>
      </c>
      <c r="M154" s="37"/>
      <c r="N154" s="391">
        <f t="shared" si="608"/>
        <v>0</v>
      </c>
      <c r="O154" s="392">
        <f t="shared" si="608"/>
        <v>0</v>
      </c>
      <c r="P154" s="393">
        <f t="shared" si="608"/>
        <v>0</v>
      </c>
      <c r="Q154" s="391">
        <f t="shared" si="609"/>
        <v>0</v>
      </c>
      <c r="R154" s="392">
        <f t="shared" si="609"/>
        <v>0</v>
      </c>
      <c r="S154" s="393">
        <f t="shared" si="609"/>
        <v>0</v>
      </c>
      <c r="T154" s="391">
        <f t="shared" si="610"/>
        <v>0</v>
      </c>
      <c r="U154" s="392">
        <f t="shared" si="610"/>
        <v>0</v>
      </c>
      <c r="V154" s="393">
        <f t="shared" si="610"/>
        <v>0</v>
      </c>
      <c r="Y154" s="272"/>
      <c r="AB154" s="272"/>
      <c r="AE154" s="272"/>
      <c r="AH154" s="272"/>
      <c r="AK154" s="272"/>
      <c r="AN154" s="272"/>
      <c r="AQ154" s="272"/>
      <c r="AT154" s="272"/>
      <c r="AW154" s="272"/>
      <c r="AZ154" s="272"/>
      <c r="BA154" s="272"/>
      <c r="BB154" s="272"/>
      <c r="BC154" s="272"/>
      <c r="BD154" s="272"/>
      <c r="BE154" s="272"/>
      <c r="BF154" s="272"/>
      <c r="BG154" s="272"/>
      <c r="BH154" s="272"/>
      <c r="BI154" s="272"/>
      <c r="BJ154" s="272"/>
      <c r="BK154" s="272"/>
      <c r="BL154" s="272"/>
      <c r="BM154" s="272"/>
      <c r="BN154" s="272"/>
      <c r="BO154" s="272"/>
      <c r="BP154" s="272"/>
      <c r="BQ154" s="272"/>
      <c r="BR154" s="272"/>
      <c r="BS154" s="272"/>
      <c r="BT154" s="272"/>
      <c r="BU154" s="272"/>
      <c r="BX154" s="272"/>
      <c r="BY154" s="272"/>
      <c r="BZ154" s="272"/>
      <c r="CA154" s="272"/>
      <c r="CB154" s="272"/>
      <c r="CC154" s="272"/>
      <c r="CD154" s="272"/>
      <c r="CE154" s="272"/>
      <c r="CF154" s="272"/>
      <c r="CG154" s="272"/>
      <c r="CJ154" s="272"/>
      <c r="CM154" s="272"/>
      <c r="CP154" s="272"/>
      <c r="CQ154" s="272"/>
      <c r="CR154" s="272"/>
      <c r="CS154" s="272"/>
      <c r="CV154" s="272"/>
      <c r="CY154" s="272"/>
      <c r="DB154" s="272"/>
      <c r="DE154" s="272"/>
      <c r="DH154" s="272"/>
      <c r="DK154" s="272"/>
      <c r="DL154" s="272"/>
      <c r="DM154" s="272"/>
      <c r="DN154" s="272"/>
      <c r="DO154" s="272"/>
      <c r="DP154" s="272"/>
      <c r="DQ154" s="272"/>
      <c r="DT154" s="272"/>
      <c r="DW154" s="272"/>
      <c r="DZ154" s="272"/>
      <c r="EC154" s="272"/>
      <c r="ED154" s="272"/>
      <c r="EE154" s="272"/>
      <c r="EF154" s="272"/>
      <c r="EI154" s="272"/>
      <c r="EJ154" s="272"/>
      <c r="EK154" s="272"/>
      <c r="EL154" s="272"/>
      <c r="EO154" s="272"/>
      <c r="ER154" s="272"/>
      <c r="EU154" s="272"/>
      <c r="EV154" s="272"/>
      <c r="EW154" s="272"/>
      <c r="EX154" s="272"/>
      <c r="EY154" s="272"/>
      <c r="EZ154" s="272"/>
      <c r="FA154" s="272"/>
      <c r="FB154" s="272"/>
      <c r="FC154" s="272"/>
      <c r="FD154" s="272"/>
      <c r="FE154" s="272"/>
      <c r="FF154" s="272"/>
      <c r="FG154" s="272"/>
      <c r="FH154" s="272"/>
      <c r="FI154" s="272"/>
      <c r="FJ154" s="272"/>
      <c r="FK154" s="272"/>
      <c r="FL154" s="272"/>
      <c r="FM154" s="272"/>
      <c r="FN154" s="272"/>
      <c r="FO154" s="272"/>
      <c r="FP154" s="272"/>
      <c r="FQ154" s="272"/>
      <c r="FR154" s="272"/>
      <c r="FS154" s="272"/>
      <c r="FT154" s="272"/>
      <c r="FU154" s="272"/>
      <c r="FV154" s="272"/>
      <c r="FW154" s="272"/>
      <c r="FX154" s="272"/>
      <c r="FY154" s="272"/>
      <c r="FZ154" s="272"/>
      <c r="GA154" s="272"/>
      <c r="GB154" s="272"/>
      <c r="GE154" s="272"/>
      <c r="GH154" s="272"/>
    </row>
    <row r="155" spans="1:192" ht="20.25" customHeight="1">
      <c r="A155" s="526"/>
      <c r="B155" s="30"/>
      <c r="C155" s="599">
        <f t="shared" si="605"/>
        <v>1</v>
      </c>
      <c r="D155" s="600">
        <f t="shared" si="605"/>
        <v>1</v>
      </c>
      <c r="E155" s="601">
        <f t="shared" si="605"/>
        <v>1</v>
      </c>
      <c r="F155" s="599">
        <f t="shared" si="606"/>
        <v>4</v>
      </c>
      <c r="G155" s="600">
        <f t="shared" si="606"/>
        <v>2</v>
      </c>
      <c r="H155" s="601">
        <f t="shared" si="606"/>
        <v>1</v>
      </c>
      <c r="I155" s="599">
        <f t="shared" si="607"/>
        <v>4</v>
      </c>
      <c r="J155" s="600">
        <f t="shared" si="607"/>
        <v>2</v>
      </c>
      <c r="K155" s="601">
        <f t="shared" si="607"/>
        <v>1</v>
      </c>
      <c r="L155" s="36" t="s">
        <v>136</v>
      </c>
      <c r="M155" s="36"/>
      <c r="N155" s="599">
        <f t="shared" si="608"/>
        <v>4</v>
      </c>
      <c r="O155" s="600">
        <f t="shared" si="608"/>
        <v>2</v>
      </c>
      <c r="P155" s="601">
        <f t="shared" si="608"/>
        <v>1</v>
      </c>
      <c r="Q155" s="599">
        <f t="shared" si="609"/>
        <v>4</v>
      </c>
      <c r="R155" s="600">
        <f t="shared" si="609"/>
        <v>2</v>
      </c>
      <c r="S155" s="601">
        <f t="shared" si="609"/>
        <v>1</v>
      </c>
      <c r="T155" s="599">
        <f t="shared" si="610"/>
        <v>4</v>
      </c>
      <c r="U155" s="600">
        <f t="shared" si="610"/>
        <v>2</v>
      </c>
      <c r="V155" s="601">
        <f t="shared" si="610"/>
        <v>1</v>
      </c>
      <c r="Y155" s="272"/>
      <c r="AB155" s="272"/>
      <c r="AE155" s="272"/>
      <c r="AH155" s="272"/>
      <c r="AK155" s="272"/>
      <c r="AN155" s="272"/>
      <c r="AQ155" s="272"/>
      <c r="AT155" s="272"/>
      <c r="AW155" s="272"/>
      <c r="AZ155" s="272"/>
      <c r="BA155" s="272"/>
      <c r="BB155" s="272"/>
      <c r="BC155" s="272"/>
      <c r="BD155" s="272"/>
      <c r="BE155" s="272"/>
      <c r="BF155" s="272"/>
      <c r="BG155" s="272"/>
      <c r="BH155" s="272"/>
      <c r="BI155" s="272"/>
      <c r="BJ155" s="272"/>
      <c r="BK155" s="272"/>
      <c r="BL155" s="272"/>
      <c r="BM155" s="272"/>
      <c r="BN155" s="272"/>
      <c r="BO155" s="272"/>
      <c r="BP155" s="272"/>
      <c r="BQ155" s="272"/>
      <c r="BR155" s="272"/>
      <c r="BS155" s="272"/>
      <c r="BT155" s="272"/>
      <c r="BU155" s="272"/>
      <c r="BX155" s="272"/>
      <c r="BY155" s="272"/>
      <c r="BZ155" s="272"/>
      <c r="CA155" s="272"/>
      <c r="CB155" s="272"/>
      <c r="CC155" s="272"/>
      <c r="CD155" s="272"/>
      <c r="CE155" s="272"/>
      <c r="CF155" s="272"/>
      <c r="CG155" s="272"/>
      <c r="CJ155" s="272"/>
      <c r="CM155" s="272"/>
      <c r="CP155" s="272"/>
      <c r="CQ155" s="272"/>
      <c r="CR155" s="272"/>
      <c r="CS155" s="272"/>
      <c r="CV155" s="272"/>
      <c r="CY155" s="272"/>
      <c r="DB155" s="272"/>
      <c r="DE155" s="272"/>
      <c r="DH155" s="272"/>
      <c r="DK155" s="272"/>
      <c r="DL155" s="272"/>
      <c r="DM155" s="272"/>
      <c r="DN155" s="272"/>
      <c r="DO155" s="272"/>
      <c r="DP155" s="272"/>
      <c r="DQ155" s="272"/>
      <c r="DT155" s="272"/>
      <c r="DW155" s="272"/>
      <c r="DZ155" s="272"/>
      <c r="EC155" s="272"/>
      <c r="ED155" s="272"/>
      <c r="EE155" s="272"/>
      <c r="EF155" s="272"/>
      <c r="EI155" s="272"/>
      <c r="EJ155" s="272"/>
      <c r="EK155" s="272"/>
      <c r="EL155" s="272"/>
      <c r="EO155" s="272"/>
      <c r="ER155" s="272"/>
      <c r="EU155" s="272"/>
      <c r="EV155" s="272"/>
      <c r="EW155" s="272"/>
      <c r="EX155" s="272"/>
      <c r="EY155" s="272"/>
      <c r="EZ155" s="272"/>
      <c r="FA155" s="272"/>
      <c r="FB155" s="272"/>
      <c r="FC155" s="272"/>
      <c r="FD155" s="272"/>
      <c r="FE155" s="272"/>
      <c r="FF155" s="272"/>
      <c r="FG155" s="272"/>
      <c r="FH155" s="272"/>
      <c r="FI155" s="272"/>
      <c r="FJ155" s="272"/>
      <c r="FK155" s="272"/>
      <c r="FL155" s="272"/>
      <c r="FM155" s="272"/>
      <c r="FN155" s="272"/>
      <c r="FO155" s="272"/>
      <c r="FP155" s="272"/>
      <c r="FQ155" s="272"/>
      <c r="FR155" s="272"/>
      <c r="FS155" s="272"/>
      <c r="FT155" s="272"/>
      <c r="FU155" s="272"/>
      <c r="FV155" s="272"/>
      <c r="FW155" s="272"/>
      <c r="FX155" s="272"/>
      <c r="FY155" s="272"/>
      <c r="FZ155" s="272"/>
      <c r="GA155" s="272"/>
      <c r="GB155" s="272"/>
      <c r="GE155" s="272"/>
      <c r="GH155" s="272"/>
    </row>
    <row r="156" spans="1:192" ht="20.25" customHeight="1">
      <c r="A156" s="526"/>
      <c r="B156" s="30"/>
      <c r="C156" s="394">
        <f t="shared" si="605"/>
        <v>0</v>
      </c>
      <c r="D156" s="395">
        <f t="shared" si="605"/>
        <v>0</v>
      </c>
      <c r="E156" s="396">
        <f t="shared" si="605"/>
        <v>0</v>
      </c>
      <c r="F156" s="394">
        <f t="shared" si="606"/>
        <v>0</v>
      </c>
      <c r="G156" s="395">
        <f t="shared" si="606"/>
        <v>0</v>
      </c>
      <c r="H156" s="396">
        <f t="shared" si="606"/>
        <v>0</v>
      </c>
      <c r="I156" s="394">
        <f t="shared" si="607"/>
        <v>0</v>
      </c>
      <c r="J156" s="395">
        <f t="shared" si="607"/>
        <v>0</v>
      </c>
      <c r="K156" s="396">
        <f t="shared" si="607"/>
        <v>0</v>
      </c>
      <c r="L156" s="45" t="s">
        <v>137</v>
      </c>
      <c r="M156" s="46"/>
      <c r="N156" s="394">
        <f t="shared" si="608"/>
        <v>0</v>
      </c>
      <c r="O156" s="395">
        <f t="shared" si="608"/>
        <v>0</v>
      </c>
      <c r="P156" s="396">
        <f t="shared" si="608"/>
        <v>0</v>
      </c>
      <c r="Q156" s="394">
        <f t="shared" si="609"/>
        <v>0</v>
      </c>
      <c r="R156" s="395">
        <f t="shared" si="609"/>
        <v>0</v>
      </c>
      <c r="S156" s="396">
        <f t="shared" si="609"/>
        <v>0</v>
      </c>
      <c r="T156" s="394">
        <f t="shared" si="610"/>
        <v>0</v>
      </c>
      <c r="U156" s="395">
        <f t="shared" si="610"/>
        <v>0</v>
      </c>
      <c r="V156" s="396">
        <f t="shared" si="610"/>
        <v>0</v>
      </c>
      <c r="Y156" s="272"/>
      <c r="AB156" s="272"/>
      <c r="AE156" s="272"/>
      <c r="AH156" s="272"/>
      <c r="AK156" s="272"/>
      <c r="AN156" s="272"/>
      <c r="AQ156" s="272"/>
      <c r="AT156" s="272"/>
      <c r="AW156" s="272"/>
      <c r="AZ156" s="272"/>
      <c r="BA156" s="272"/>
      <c r="BB156" s="272"/>
      <c r="BC156" s="272"/>
      <c r="BD156" s="272"/>
      <c r="BE156" s="272"/>
      <c r="BF156" s="272"/>
      <c r="BG156" s="272"/>
      <c r="BH156" s="272"/>
      <c r="BI156" s="272"/>
      <c r="BJ156" s="272"/>
      <c r="BK156" s="272"/>
      <c r="BL156" s="272"/>
      <c r="BM156" s="272"/>
      <c r="BN156" s="272"/>
      <c r="BO156" s="272"/>
      <c r="BP156" s="272"/>
      <c r="BQ156" s="272"/>
      <c r="BR156" s="272"/>
      <c r="BS156" s="272"/>
      <c r="BT156" s="272"/>
      <c r="BU156" s="272"/>
      <c r="BX156" s="272"/>
      <c r="BY156" s="272"/>
      <c r="BZ156" s="272"/>
      <c r="CA156" s="272"/>
      <c r="CB156" s="272"/>
      <c r="CC156" s="272"/>
      <c r="CD156" s="272"/>
      <c r="CE156" s="272"/>
      <c r="CF156" s="272"/>
      <c r="CG156" s="272"/>
      <c r="CJ156" s="272"/>
      <c r="CM156" s="272"/>
      <c r="CP156" s="272"/>
      <c r="CQ156" s="272"/>
      <c r="CR156" s="272"/>
      <c r="CS156" s="272"/>
      <c r="CV156" s="272"/>
      <c r="CY156" s="272"/>
      <c r="DB156" s="272"/>
      <c r="DE156" s="272"/>
      <c r="DH156" s="272"/>
      <c r="DK156" s="272"/>
      <c r="DL156" s="272"/>
      <c r="DM156" s="272"/>
      <c r="DN156" s="272"/>
      <c r="DO156" s="272"/>
      <c r="DP156" s="272"/>
      <c r="DQ156" s="272"/>
      <c r="DT156" s="272"/>
      <c r="DW156" s="272"/>
      <c r="DZ156" s="272"/>
      <c r="EC156" s="272"/>
      <c r="ED156" s="272"/>
      <c r="EE156" s="272"/>
      <c r="EF156" s="272"/>
      <c r="EI156" s="272"/>
      <c r="EJ156" s="272"/>
      <c r="EK156" s="272"/>
      <c r="EL156" s="272"/>
      <c r="EO156" s="272"/>
      <c r="ER156" s="272"/>
      <c r="EU156" s="272"/>
      <c r="EV156" s="272"/>
      <c r="EW156" s="272"/>
      <c r="EX156" s="272"/>
      <c r="EY156" s="272"/>
      <c r="EZ156" s="272"/>
      <c r="FA156" s="272"/>
      <c r="FB156" s="272"/>
      <c r="FC156" s="272"/>
      <c r="FD156" s="272"/>
      <c r="FE156" s="272"/>
      <c r="FF156" s="272"/>
      <c r="FG156" s="272"/>
      <c r="FH156" s="272"/>
      <c r="FI156" s="272"/>
      <c r="FJ156" s="272"/>
      <c r="FK156" s="272"/>
      <c r="FL156" s="272"/>
      <c r="FM156" s="272"/>
      <c r="FN156" s="272"/>
      <c r="FO156" s="272"/>
      <c r="FP156" s="272"/>
      <c r="FQ156" s="272"/>
      <c r="FR156" s="272"/>
      <c r="FS156" s="272"/>
      <c r="FT156" s="272"/>
      <c r="FU156" s="272"/>
      <c r="FV156" s="272"/>
      <c r="FW156" s="272"/>
      <c r="FX156" s="272"/>
      <c r="FY156" s="272"/>
      <c r="FZ156" s="272"/>
      <c r="GA156" s="272"/>
      <c r="GB156" s="272"/>
      <c r="GE156" s="272"/>
      <c r="GH156" s="272"/>
    </row>
    <row r="157" spans="1:192" ht="19.5" customHeight="1">
      <c r="A157" s="526"/>
      <c r="B157" s="30"/>
      <c r="C157" s="397">
        <f t="shared" si="605"/>
        <v>0</v>
      </c>
      <c r="D157" s="392">
        <f t="shared" si="605"/>
        <v>0</v>
      </c>
      <c r="E157" s="393">
        <f t="shared" si="605"/>
        <v>0</v>
      </c>
      <c r="F157" s="397">
        <f t="shared" si="606"/>
        <v>0</v>
      </c>
      <c r="G157" s="392">
        <f t="shared" si="606"/>
        <v>0</v>
      </c>
      <c r="H157" s="393">
        <f t="shared" si="606"/>
        <v>0</v>
      </c>
      <c r="I157" s="397">
        <f t="shared" si="607"/>
        <v>0</v>
      </c>
      <c r="J157" s="392">
        <f t="shared" si="607"/>
        <v>0</v>
      </c>
      <c r="K157" s="393">
        <f t="shared" si="607"/>
        <v>0</v>
      </c>
      <c r="L157" s="38" t="s">
        <v>138</v>
      </c>
      <c r="M157" s="38"/>
      <c r="N157" s="397">
        <f t="shared" si="608"/>
        <v>0</v>
      </c>
      <c r="O157" s="392">
        <f t="shared" si="608"/>
        <v>0</v>
      </c>
      <c r="P157" s="393">
        <f t="shared" si="608"/>
        <v>0</v>
      </c>
      <c r="Q157" s="397">
        <f t="shared" si="609"/>
        <v>0</v>
      </c>
      <c r="R157" s="392">
        <f t="shared" si="609"/>
        <v>0</v>
      </c>
      <c r="S157" s="393">
        <f t="shared" si="609"/>
        <v>0</v>
      </c>
      <c r="T157" s="397">
        <f t="shared" si="610"/>
        <v>0</v>
      </c>
      <c r="U157" s="392">
        <f t="shared" si="610"/>
        <v>0</v>
      </c>
      <c r="V157" s="393">
        <f t="shared" si="610"/>
        <v>0</v>
      </c>
      <c r="Y157" s="272"/>
      <c r="AB157" s="272"/>
      <c r="AE157" s="272"/>
      <c r="AH157" s="272"/>
      <c r="AK157" s="272"/>
      <c r="AN157" s="272"/>
      <c r="AQ157" s="272"/>
      <c r="AT157" s="272"/>
      <c r="AW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272"/>
      <c r="BX157" s="272"/>
      <c r="BY157" s="272"/>
      <c r="BZ157" s="272"/>
      <c r="CA157" s="272"/>
      <c r="CB157" s="272"/>
      <c r="CC157" s="272"/>
      <c r="CD157" s="272"/>
      <c r="CE157" s="272"/>
      <c r="CF157" s="272"/>
      <c r="CG157" s="272"/>
      <c r="CJ157" s="272"/>
      <c r="CM157" s="272"/>
      <c r="CP157" s="272"/>
      <c r="CQ157" s="272"/>
      <c r="CR157" s="272"/>
      <c r="CS157" s="272"/>
      <c r="CV157" s="272"/>
      <c r="CY157" s="272"/>
      <c r="DB157" s="272"/>
      <c r="DE157" s="272"/>
      <c r="DH157" s="272"/>
      <c r="DK157" s="272"/>
      <c r="DL157" s="272"/>
      <c r="DM157" s="272"/>
      <c r="DN157" s="272"/>
      <c r="DO157" s="272"/>
      <c r="DP157" s="272"/>
      <c r="DQ157" s="272"/>
      <c r="DT157" s="272"/>
      <c r="DW157" s="272"/>
      <c r="DZ157" s="272"/>
      <c r="EC157" s="272"/>
      <c r="ED157" s="272"/>
      <c r="EE157" s="272"/>
      <c r="EF157" s="272"/>
      <c r="EI157" s="272"/>
      <c r="EJ157" s="272"/>
      <c r="EK157" s="272"/>
      <c r="EL157" s="272"/>
      <c r="EO157" s="272"/>
      <c r="ER157" s="272"/>
      <c r="EU157" s="272"/>
      <c r="EV157" s="272"/>
      <c r="EW157" s="272"/>
      <c r="EX157" s="272"/>
      <c r="EY157" s="272"/>
      <c r="EZ157" s="272"/>
      <c r="FA157" s="272"/>
      <c r="FB157" s="272"/>
      <c r="FC157" s="272"/>
      <c r="FD157" s="272"/>
      <c r="FE157" s="272"/>
      <c r="FF157" s="272"/>
      <c r="FG157" s="272"/>
      <c r="FH157" s="272"/>
      <c r="FI157" s="272"/>
      <c r="FJ157" s="272"/>
      <c r="FK157" s="272"/>
      <c r="FL157" s="272"/>
      <c r="FM157" s="272"/>
      <c r="FN157" s="272"/>
      <c r="FO157" s="272"/>
      <c r="FP157" s="272"/>
      <c r="FQ157" s="272"/>
      <c r="FR157" s="272"/>
      <c r="FS157" s="272"/>
      <c r="FT157" s="272"/>
      <c r="FU157" s="272"/>
      <c r="FV157" s="272"/>
      <c r="FW157" s="272"/>
      <c r="FX157" s="272"/>
      <c r="FY157" s="272"/>
      <c r="FZ157" s="272"/>
      <c r="GA157" s="272"/>
      <c r="GB157" s="272"/>
      <c r="GE157" s="272"/>
      <c r="GH157" s="272"/>
    </row>
    <row r="158" spans="1:192" ht="16.5" customHeight="1">
      <c r="A158" s="526"/>
      <c r="B158" s="30"/>
      <c r="C158" s="398">
        <f t="shared" si="605"/>
        <v>0</v>
      </c>
      <c r="D158" s="399">
        <f t="shared" si="605"/>
        <v>0</v>
      </c>
      <c r="E158" s="400">
        <f t="shared" si="605"/>
        <v>0</v>
      </c>
      <c r="F158" s="398">
        <f t="shared" si="606"/>
        <v>0</v>
      </c>
      <c r="G158" s="399">
        <f t="shared" si="606"/>
        <v>0</v>
      </c>
      <c r="H158" s="400">
        <f t="shared" si="606"/>
        <v>0</v>
      </c>
      <c r="I158" s="398">
        <f t="shared" si="607"/>
        <v>0</v>
      </c>
      <c r="J158" s="399">
        <f t="shared" si="607"/>
        <v>0</v>
      </c>
      <c r="K158" s="400">
        <f t="shared" si="607"/>
        <v>0</v>
      </c>
      <c r="L158" s="36" t="s">
        <v>139</v>
      </c>
      <c r="M158" s="36"/>
      <c r="N158" s="398">
        <f t="shared" si="608"/>
        <v>0</v>
      </c>
      <c r="O158" s="399">
        <f t="shared" si="608"/>
        <v>0</v>
      </c>
      <c r="P158" s="400">
        <f t="shared" si="608"/>
        <v>0</v>
      </c>
      <c r="Q158" s="398">
        <f t="shared" si="609"/>
        <v>0</v>
      </c>
      <c r="R158" s="399">
        <f t="shared" si="609"/>
        <v>0</v>
      </c>
      <c r="S158" s="400">
        <f t="shared" si="609"/>
        <v>0</v>
      </c>
      <c r="T158" s="398">
        <f t="shared" si="610"/>
        <v>0</v>
      </c>
      <c r="U158" s="399">
        <f t="shared" si="610"/>
        <v>0</v>
      </c>
      <c r="V158" s="400">
        <f t="shared" si="610"/>
        <v>0</v>
      </c>
      <c r="Y158" s="272"/>
      <c r="AB158" s="272"/>
      <c r="AE158" s="272"/>
      <c r="AH158" s="272"/>
      <c r="AK158" s="272"/>
      <c r="AN158" s="272"/>
      <c r="AQ158" s="272"/>
      <c r="AT158" s="272"/>
      <c r="AW158" s="272"/>
      <c r="AZ158" s="272"/>
      <c r="BA158" s="272"/>
      <c r="BB158" s="272"/>
      <c r="BC158" s="272"/>
      <c r="BD158" s="272"/>
      <c r="BE158" s="272"/>
      <c r="BF158" s="272"/>
      <c r="BG158" s="272"/>
      <c r="BH158" s="272"/>
      <c r="BI158" s="272"/>
      <c r="BJ158" s="272"/>
      <c r="BK158" s="272"/>
      <c r="BL158" s="272"/>
      <c r="BM158" s="272"/>
      <c r="BN158" s="272"/>
      <c r="BO158" s="272"/>
      <c r="BP158" s="272"/>
      <c r="BQ158" s="272"/>
      <c r="BR158" s="272"/>
      <c r="BS158" s="272"/>
      <c r="BT158" s="272"/>
      <c r="BU158" s="272"/>
      <c r="BX158" s="272"/>
      <c r="BY158" s="272"/>
      <c r="BZ158" s="272"/>
      <c r="CA158" s="272"/>
      <c r="CB158" s="272"/>
      <c r="CC158" s="272"/>
      <c r="CD158" s="272"/>
      <c r="CE158" s="272"/>
      <c r="CF158" s="272"/>
      <c r="CG158" s="272"/>
      <c r="CJ158" s="272"/>
      <c r="CM158" s="272"/>
      <c r="CP158" s="272"/>
      <c r="CQ158" s="272"/>
      <c r="CR158" s="272"/>
      <c r="CS158" s="272"/>
      <c r="CV158" s="272"/>
      <c r="CY158" s="272"/>
      <c r="DB158" s="272"/>
      <c r="DE158" s="272"/>
      <c r="DH158" s="272"/>
      <c r="DK158" s="272"/>
      <c r="DL158" s="272"/>
      <c r="DM158" s="272"/>
      <c r="DN158" s="272"/>
      <c r="DO158" s="272"/>
      <c r="DP158" s="272"/>
      <c r="DQ158" s="272"/>
      <c r="DT158" s="272"/>
      <c r="DW158" s="272"/>
      <c r="DZ158" s="272"/>
      <c r="EC158" s="272"/>
      <c r="ED158" s="272"/>
      <c r="EE158" s="272"/>
      <c r="EF158" s="272"/>
      <c r="EI158" s="272"/>
      <c r="EJ158" s="272"/>
      <c r="EK158" s="272"/>
      <c r="EL158" s="272"/>
      <c r="EO158" s="272"/>
      <c r="ER158" s="272"/>
      <c r="EU158" s="272"/>
      <c r="EV158" s="272"/>
      <c r="EW158" s="272"/>
      <c r="EX158" s="272"/>
      <c r="EY158" s="272"/>
      <c r="EZ158" s="272"/>
      <c r="FA158" s="272"/>
      <c r="FB158" s="272"/>
      <c r="FC158" s="272"/>
      <c r="FD158" s="272"/>
      <c r="FE158" s="272"/>
      <c r="FF158" s="272"/>
      <c r="FG158" s="272"/>
      <c r="FH158" s="272"/>
      <c r="FI158" s="272"/>
      <c r="FJ158" s="272"/>
      <c r="FK158" s="272"/>
      <c r="FL158" s="272"/>
      <c r="FM158" s="272"/>
      <c r="FN158" s="272"/>
      <c r="FO158" s="272"/>
      <c r="FP158" s="272"/>
      <c r="FQ158" s="272"/>
      <c r="FR158" s="272"/>
      <c r="FS158" s="272"/>
      <c r="FT158" s="272"/>
      <c r="FU158" s="272"/>
      <c r="FV158" s="272"/>
      <c r="FW158" s="272"/>
      <c r="FX158" s="272"/>
      <c r="FY158" s="272"/>
      <c r="FZ158" s="272"/>
      <c r="GA158" s="272"/>
      <c r="GB158" s="272"/>
      <c r="GE158" s="272"/>
      <c r="GH158" s="272"/>
    </row>
    <row r="159" spans="1:192" ht="18" customHeight="1">
      <c r="A159" s="526"/>
      <c r="B159" s="30"/>
      <c r="C159" s="401">
        <f t="shared" si="605"/>
        <v>0</v>
      </c>
      <c r="D159" s="402">
        <f t="shared" si="605"/>
        <v>0</v>
      </c>
      <c r="E159" s="403">
        <f t="shared" si="605"/>
        <v>0</v>
      </c>
      <c r="F159" s="401">
        <f t="shared" si="606"/>
        <v>0</v>
      </c>
      <c r="G159" s="402">
        <f t="shared" si="606"/>
        <v>0</v>
      </c>
      <c r="H159" s="403">
        <f t="shared" si="606"/>
        <v>0</v>
      </c>
      <c r="I159" s="401">
        <f t="shared" si="607"/>
        <v>0</v>
      </c>
      <c r="J159" s="402">
        <f t="shared" si="607"/>
        <v>0</v>
      </c>
      <c r="K159" s="403">
        <f t="shared" si="607"/>
        <v>0</v>
      </c>
      <c r="L159" s="36" t="s">
        <v>140</v>
      </c>
      <c r="M159" s="36"/>
      <c r="N159" s="401">
        <f t="shared" si="608"/>
        <v>0</v>
      </c>
      <c r="O159" s="402">
        <f t="shared" si="608"/>
        <v>0</v>
      </c>
      <c r="P159" s="403">
        <f t="shared" si="608"/>
        <v>0</v>
      </c>
      <c r="Q159" s="401">
        <f t="shared" si="609"/>
        <v>0</v>
      </c>
      <c r="R159" s="402">
        <f t="shared" si="609"/>
        <v>0</v>
      </c>
      <c r="S159" s="403">
        <f t="shared" si="609"/>
        <v>0</v>
      </c>
      <c r="T159" s="401">
        <f t="shared" si="610"/>
        <v>0</v>
      </c>
      <c r="U159" s="402">
        <f t="shared" si="610"/>
        <v>0</v>
      </c>
      <c r="V159" s="403">
        <f t="shared" si="610"/>
        <v>0</v>
      </c>
      <c r="Y159" s="272"/>
      <c r="AB159" s="272"/>
      <c r="AE159" s="272"/>
      <c r="AH159" s="272"/>
      <c r="AK159" s="272"/>
      <c r="AN159" s="272"/>
      <c r="AQ159" s="272"/>
      <c r="AT159" s="272"/>
      <c r="AW159" s="272"/>
      <c r="AZ159" s="272"/>
      <c r="BA159" s="272"/>
      <c r="BB159" s="272"/>
      <c r="BC159" s="272"/>
      <c r="BD159" s="272"/>
      <c r="BE159" s="272"/>
      <c r="BF159" s="272"/>
      <c r="BG159" s="272"/>
      <c r="BH159" s="272"/>
      <c r="BI159" s="272"/>
      <c r="BJ159" s="272"/>
      <c r="BK159" s="272"/>
      <c r="BL159" s="272"/>
      <c r="BM159" s="272"/>
      <c r="BN159" s="272"/>
      <c r="BO159" s="272"/>
      <c r="BP159" s="272"/>
      <c r="BQ159" s="272"/>
      <c r="BR159" s="272"/>
      <c r="BS159" s="272"/>
      <c r="BT159" s="272"/>
      <c r="BU159" s="272"/>
      <c r="BX159" s="272"/>
      <c r="BY159" s="272"/>
      <c r="BZ159" s="272"/>
      <c r="CA159" s="272"/>
      <c r="CB159" s="272"/>
      <c r="CC159" s="272"/>
      <c r="CD159" s="272"/>
      <c r="CE159" s="272"/>
      <c r="CF159" s="272"/>
      <c r="CG159" s="272"/>
      <c r="CJ159" s="272"/>
      <c r="CM159" s="272"/>
      <c r="CP159" s="272"/>
      <c r="CQ159" s="272"/>
      <c r="CR159" s="272"/>
      <c r="CS159" s="272"/>
      <c r="CV159" s="272"/>
      <c r="CY159" s="272"/>
      <c r="DB159" s="272"/>
      <c r="DE159" s="272"/>
      <c r="DH159" s="272"/>
      <c r="DK159" s="272"/>
      <c r="DL159" s="272"/>
      <c r="DM159" s="272"/>
      <c r="DN159" s="272"/>
      <c r="DO159" s="272"/>
      <c r="DP159" s="272"/>
      <c r="DQ159" s="272"/>
      <c r="DT159" s="272"/>
      <c r="DW159" s="272"/>
      <c r="DZ159" s="272"/>
      <c r="EC159" s="272"/>
      <c r="ED159" s="272"/>
      <c r="EE159" s="272"/>
      <c r="EF159" s="272"/>
      <c r="EI159" s="272"/>
      <c r="EJ159" s="272"/>
      <c r="EK159" s="272"/>
      <c r="EL159" s="272"/>
      <c r="EO159" s="272"/>
      <c r="ER159" s="272"/>
      <c r="EU159" s="272"/>
      <c r="EV159" s="272"/>
      <c r="EW159" s="272"/>
      <c r="EX159" s="272"/>
      <c r="EY159" s="272"/>
      <c r="EZ159" s="272"/>
      <c r="FA159" s="272"/>
      <c r="FB159" s="272"/>
      <c r="FC159" s="272"/>
      <c r="FD159" s="272"/>
      <c r="FE159" s="272"/>
      <c r="FF159" s="272"/>
      <c r="FG159" s="272"/>
      <c r="FH159" s="272"/>
      <c r="FI159" s="272"/>
      <c r="FJ159" s="272"/>
      <c r="FK159" s="272"/>
      <c r="FL159" s="272"/>
      <c r="FM159" s="272"/>
      <c r="FN159" s="272"/>
      <c r="FO159" s="272"/>
      <c r="FP159" s="272"/>
      <c r="FQ159" s="272"/>
      <c r="FR159" s="272"/>
      <c r="FS159" s="272"/>
      <c r="FT159" s="272"/>
      <c r="FU159" s="272"/>
      <c r="FV159" s="272"/>
      <c r="FW159" s="272"/>
      <c r="FX159" s="272"/>
      <c r="FY159" s="272"/>
      <c r="FZ159" s="272"/>
      <c r="GA159" s="272"/>
      <c r="GB159" s="272"/>
      <c r="GE159" s="272"/>
      <c r="GH159" s="272"/>
    </row>
    <row r="160" spans="1:192" ht="15" customHeight="1">
      <c r="A160" s="526"/>
      <c r="B160" s="30"/>
      <c r="C160" s="404" t="str">
        <f t="shared" si="605"/>
        <v>Kg</v>
      </c>
      <c r="D160" s="405" t="str">
        <f t="shared" si="605"/>
        <v>Kg</v>
      </c>
      <c r="E160" s="406" t="str">
        <f t="shared" si="605"/>
        <v>Kg</v>
      </c>
      <c r="F160" s="404" t="str">
        <f t="shared" si="606"/>
        <v>Kg</v>
      </c>
      <c r="G160" s="405" t="str">
        <f t="shared" si="606"/>
        <v>Kg</v>
      </c>
      <c r="H160" s="406" t="str">
        <f t="shared" si="606"/>
        <v>Kg</v>
      </c>
      <c r="I160" s="404" t="str">
        <f t="shared" si="607"/>
        <v>Kg</v>
      </c>
      <c r="J160" s="405" t="str">
        <f t="shared" si="607"/>
        <v>Kg</v>
      </c>
      <c r="K160" s="406" t="str">
        <f t="shared" si="607"/>
        <v>Kg</v>
      </c>
      <c r="L160" s="36" t="s">
        <v>141</v>
      </c>
      <c r="M160" s="36"/>
      <c r="N160" s="404" t="str">
        <f t="shared" si="608"/>
        <v>Kg</v>
      </c>
      <c r="O160" s="405" t="str">
        <f t="shared" si="608"/>
        <v>Kg</v>
      </c>
      <c r="P160" s="406" t="str">
        <f t="shared" si="608"/>
        <v>Kg</v>
      </c>
      <c r="Q160" s="404" t="str">
        <f t="shared" si="609"/>
        <v>Kg</v>
      </c>
      <c r="R160" s="405" t="str">
        <f t="shared" si="609"/>
        <v>Kg</v>
      </c>
      <c r="S160" s="406" t="str">
        <f t="shared" si="609"/>
        <v>Kg</v>
      </c>
      <c r="T160" s="404" t="str">
        <f t="shared" si="610"/>
        <v>Kg</v>
      </c>
      <c r="U160" s="405" t="str">
        <f t="shared" si="610"/>
        <v>Kg</v>
      </c>
      <c r="V160" s="406" t="str">
        <f t="shared" si="610"/>
        <v>Kg</v>
      </c>
      <c r="Y160" s="272"/>
      <c r="AB160" s="272"/>
      <c r="AE160" s="272"/>
      <c r="AH160" s="272"/>
      <c r="AK160" s="272"/>
      <c r="AN160" s="272"/>
      <c r="AQ160" s="272"/>
      <c r="AT160" s="272"/>
      <c r="AW160" s="272"/>
      <c r="AZ160" s="272"/>
      <c r="BA160" s="272"/>
      <c r="BB160" s="272"/>
      <c r="BC160" s="272"/>
      <c r="BD160" s="272"/>
      <c r="BE160" s="272"/>
      <c r="BF160" s="272"/>
      <c r="BG160" s="272"/>
      <c r="BH160" s="272"/>
      <c r="BI160" s="272"/>
      <c r="BJ160" s="272"/>
      <c r="BK160" s="272"/>
      <c r="BL160" s="272"/>
      <c r="BM160" s="272"/>
      <c r="BN160" s="272"/>
      <c r="BO160" s="272"/>
      <c r="BP160" s="272"/>
      <c r="BQ160" s="272"/>
      <c r="BR160" s="272"/>
      <c r="BS160" s="272"/>
      <c r="BT160" s="272"/>
      <c r="BU160" s="272"/>
      <c r="BX160" s="272"/>
      <c r="BY160" s="272"/>
      <c r="BZ160" s="272"/>
      <c r="CA160" s="272"/>
      <c r="CB160" s="272"/>
      <c r="CC160" s="272"/>
      <c r="CD160" s="272"/>
      <c r="CE160" s="272"/>
      <c r="CF160" s="272"/>
      <c r="CG160" s="272"/>
      <c r="CJ160" s="272"/>
      <c r="CM160" s="272"/>
      <c r="CP160" s="272"/>
      <c r="CQ160" s="272"/>
      <c r="CR160" s="272"/>
      <c r="CS160" s="272"/>
      <c r="CV160" s="272"/>
      <c r="CY160" s="272"/>
      <c r="DB160" s="272"/>
      <c r="DE160" s="272"/>
      <c r="DH160" s="272"/>
      <c r="DK160" s="272"/>
      <c r="DL160" s="272"/>
      <c r="DM160" s="272"/>
      <c r="DN160" s="272"/>
      <c r="DO160" s="272"/>
      <c r="DP160" s="272"/>
      <c r="DQ160" s="272"/>
      <c r="DT160" s="272"/>
      <c r="DW160" s="272"/>
      <c r="DZ160" s="272"/>
      <c r="EC160" s="272"/>
      <c r="ED160" s="272"/>
      <c r="EE160" s="272"/>
      <c r="EF160" s="272"/>
      <c r="EI160" s="272"/>
      <c r="EJ160" s="272"/>
      <c r="EK160" s="272"/>
      <c r="EL160" s="272"/>
      <c r="EO160" s="272"/>
      <c r="ER160" s="272"/>
      <c r="EU160" s="272"/>
      <c r="EV160" s="272"/>
      <c r="EW160" s="272"/>
      <c r="EX160" s="272"/>
      <c r="EY160" s="272"/>
      <c r="EZ160" s="272"/>
      <c r="FA160" s="272"/>
      <c r="FB160" s="272"/>
      <c r="FC160" s="272"/>
      <c r="FD160" s="272"/>
      <c r="FE160" s="272"/>
      <c r="FF160" s="272"/>
      <c r="FG160" s="272"/>
      <c r="FH160" s="272"/>
      <c r="FI160" s="272"/>
      <c r="FJ160" s="272"/>
      <c r="FK160" s="272"/>
      <c r="FL160" s="272"/>
      <c r="FM160" s="272"/>
      <c r="FN160" s="272"/>
      <c r="FO160" s="272"/>
      <c r="FP160" s="272"/>
      <c r="FQ160" s="272"/>
      <c r="FR160" s="272"/>
      <c r="FS160" s="272"/>
      <c r="FT160" s="272"/>
      <c r="FU160" s="272"/>
      <c r="FV160" s="272"/>
      <c r="FW160" s="272"/>
      <c r="FX160" s="272"/>
      <c r="FY160" s="272"/>
      <c r="FZ160" s="272"/>
      <c r="GA160" s="272"/>
      <c r="GB160" s="272"/>
      <c r="GE160" s="272"/>
      <c r="GH160" s="272"/>
    </row>
    <row r="161" spans="1:192" ht="21" customHeight="1" thickBot="1">
      <c r="A161" s="526"/>
      <c r="B161" s="30"/>
      <c r="C161" s="407">
        <f t="shared" si="605"/>
        <v>0</v>
      </c>
      <c r="D161" s="408">
        <f t="shared" si="605"/>
        <v>0</v>
      </c>
      <c r="E161" s="409">
        <f t="shared" si="605"/>
        <v>0</v>
      </c>
      <c r="F161" s="407">
        <f t="shared" si="606"/>
        <v>0</v>
      </c>
      <c r="G161" s="408">
        <f t="shared" si="606"/>
        <v>0</v>
      </c>
      <c r="H161" s="409">
        <f t="shared" si="606"/>
        <v>0</v>
      </c>
      <c r="I161" s="407">
        <f t="shared" si="607"/>
        <v>0</v>
      </c>
      <c r="J161" s="408">
        <f t="shared" si="607"/>
        <v>0</v>
      </c>
      <c r="K161" s="409">
        <f t="shared" si="607"/>
        <v>0</v>
      </c>
      <c r="L161" s="49" t="s">
        <v>142</v>
      </c>
      <c r="M161" s="50"/>
      <c r="N161" s="407">
        <f t="shared" si="608"/>
        <v>0</v>
      </c>
      <c r="O161" s="408">
        <f t="shared" si="608"/>
        <v>0</v>
      </c>
      <c r="P161" s="409">
        <f t="shared" si="608"/>
        <v>0</v>
      </c>
      <c r="Q161" s="407">
        <f t="shared" si="609"/>
        <v>0</v>
      </c>
      <c r="R161" s="408">
        <f t="shared" si="609"/>
        <v>0</v>
      </c>
      <c r="S161" s="409">
        <f t="shared" si="609"/>
        <v>0</v>
      </c>
      <c r="T161" s="407">
        <f t="shared" si="610"/>
        <v>0</v>
      </c>
      <c r="U161" s="408">
        <f t="shared" si="610"/>
        <v>0</v>
      </c>
      <c r="V161" s="409">
        <f t="shared" si="610"/>
        <v>0</v>
      </c>
      <c r="Y161" s="272"/>
      <c r="AB161" s="272"/>
      <c r="AE161" s="272"/>
      <c r="AH161" s="272"/>
      <c r="AK161" s="272"/>
      <c r="AN161" s="272"/>
      <c r="AQ161" s="272"/>
      <c r="AT161" s="272"/>
      <c r="AW161" s="272"/>
      <c r="AZ161" s="272"/>
      <c r="BA161" s="272"/>
      <c r="BB161" s="272"/>
      <c r="BC161" s="272"/>
      <c r="BD161" s="272"/>
      <c r="BE161" s="272"/>
      <c r="BF161" s="272"/>
      <c r="BG161" s="272"/>
      <c r="BH161" s="272"/>
      <c r="BI161" s="272"/>
      <c r="BJ161" s="272"/>
      <c r="BK161" s="272"/>
      <c r="BL161" s="272"/>
      <c r="BM161" s="272"/>
      <c r="BN161" s="272"/>
      <c r="BO161" s="272"/>
      <c r="BP161" s="272"/>
      <c r="BQ161" s="272"/>
      <c r="BR161" s="272"/>
      <c r="BS161" s="272"/>
      <c r="BT161" s="272"/>
      <c r="BU161" s="272"/>
      <c r="BX161" s="272"/>
      <c r="BY161" s="272"/>
      <c r="BZ161" s="272"/>
      <c r="CA161" s="272"/>
      <c r="CB161" s="272"/>
      <c r="CC161" s="272"/>
      <c r="CD161" s="272"/>
      <c r="CE161" s="272"/>
      <c r="CF161" s="272"/>
      <c r="CG161" s="272"/>
      <c r="CJ161" s="272"/>
      <c r="CM161" s="272"/>
      <c r="CP161" s="272"/>
      <c r="CQ161" s="272"/>
      <c r="CR161" s="272"/>
      <c r="CS161" s="272"/>
      <c r="CV161" s="272"/>
      <c r="CY161" s="272"/>
      <c r="DB161" s="272"/>
      <c r="DE161" s="272"/>
      <c r="DH161" s="272"/>
      <c r="DK161" s="272"/>
      <c r="DL161" s="272"/>
      <c r="DM161" s="272"/>
      <c r="DN161" s="272"/>
      <c r="DO161" s="272"/>
      <c r="DP161" s="272"/>
      <c r="DQ161" s="272"/>
      <c r="DT161" s="272"/>
      <c r="DW161" s="272"/>
      <c r="DZ161" s="272"/>
      <c r="EC161" s="272"/>
      <c r="ED161" s="272"/>
      <c r="EE161" s="272"/>
      <c r="EF161" s="272"/>
      <c r="EI161" s="272"/>
      <c r="EJ161" s="272"/>
      <c r="EK161" s="272"/>
      <c r="EL161" s="272"/>
      <c r="EO161" s="272"/>
      <c r="ER161" s="272"/>
      <c r="EU161" s="272"/>
      <c r="EV161" s="272"/>
      <c r="EW161" s="272"/>
      <c r="EX161" s="272"/>
      <c r="EY161" s="272"/>
      <c r="EZ161" s="272"/>
      <c r="FA161" s="272"/>
      <c r="FB161" s="272"/>
      <c r="FC161" s="272"/>
      <c r="FD161" s="272"/>
      <c r="FE161" s="272"/>
      <c r="FF161" s="272"/>
      <c r="FG161" s="272"/>
      <c r="FH161" s="272"/>
      <c r="FI161" s="272"/>
      <c r="FJ161" s="272"/>
      <c r="FK161" s="272"/>
      <c r="FL161" s="272"/>
      <c r="FM161" s="272"/>
      <c r="FN161" s="272"/>
      <c r="FO161" s="272"/>
      <c r="FP161" s="272"/>
      <c r="FQ161" s="272"/>
      <c r="FR161" s="272"/>
      <c r="FS161" s="272"/>
      <c r="FT161" s="272"/>
      <c r="FU161" s="272"/>
      <c r="FV161" s="272"/>
      <c r="FW161" s="272"/>
      <c r="FX161" s="272"/>
      <c r="FY161" s="272"/>
      <c r="FZ161" s="272"/>
      <c r="GA161" s="272"/>
      <c r="GB161" s="272"/>
      <c r="GE161" s="272"/>
      <c r="GH161" s="272"/>
    </row>
    <row r="162" spans="1:192" ht="15" customHeight="1" thickBot="1">
      <c r="A162" s="526"/>
      <c r="B162" s="30"/>
      <c r="C162" s="57" t="str">
        <f>$D$10</f>
        <v>Nom du plat</v>
      </c>
      <c r="D162" s="52"/>
      <c r="E162" s="53"/>
      <c r="F162" s="54"/>
      <c r="G162" s="55"/>
      <c r="H162" s="55"/>
      <c r="I162" s="55"/>
      <c r="J162" s="55"/>
      <c r="K162" s="55"/>
      <c r="L162" s="56"/>
      <c r="M162" s="56" t="s">
        <v>14</v>
      </c>
      <c r="N162" s="3031">
        <f>$D$11</f>
        <v>43102</v>
      </c>
      <c r="O162" s="3031"/>
      <c r="P162" s="3031"/>
      <c r="Q162" s="136"/>
      <c r="R162" s="51" t="s">
        <v>144</v>
      </c>
      <c r="S162" s="3032">
        <f ca="1">NOW()</f>
        <v>45233.415158912037</v>
      </c>
      <c r="T162" s="3032"/>
      <c r="U162" s="3032"/>
      <c r="V162" s="3032"/>
      <c r="Y162" s="272"/>
      <c r="AB162" s="272"/>
      <c r="AE162" s="272"/>
      <c r="AH162" s="272"/>
      <c r="AK162" s="272"/>
      <c r="AN162" s="272"/>
      <c r="AQ162" s="272"/>
      <c r="AT162" s="272"/>
      <c r="AW162" s="272"/>
      <c r="AZ162" s="272"/>
      <c r="BA162" s="272"/>
      <c r="BB162" s="272"/>
      <c r="BC162" s="272"/>
      <c r="BD162" s="272"/>
      <c r="BE162" s="272"/>
      <c r="BF162" s="272"/>
      <c r="BG162" s="272"/>
      <c r="BH162" s="272"/>
      <c r="BI162" s="272"/>
      <c r="BJ162" s="272"/>
      <c r="BK162" s="272"/>
      <c r="BL162" s="272"/>
      <c r="BM162" s="272"/>
      <c r="BN162" s="272"/>
      <c r="BO162" s="272"/>
      <c r="BP162" s="272"/>
      <c r="BQ162" s="272"/>
      <c r="BR162" s="272"/>
      <c r="BS162" s="272"/>
      <c r="BT162" s="272"/>
      <c r="BU162" s="272"/>
      <c r="BX162" s="272"/>
      <c r="BY162" s="272"/>
      <c r="BZ162" s="272"/>
      <c r="CA162" s="272"/>
      <c r="CB162" s="272"/>
      <c r="CC162" s="272"/>
      <c r="CD162" s="272"/>
      <c r="CE162" s="272"/>
      <c r="CF162" s="272"/>
      <c r="CG162" s="272"/>
      <c r="CJ162" s="272"/>
      <c r="CM162" s="272"/>
      <c r="CP162" s="272"/>
      <c r="CQ162" s="272"/>
      <c r="CR162" s="272"/>
      <c r="CS162" s="272"/>
      <c r="CV162" s="272"/>
      <c r="CY162" s="272"/>
      <c r="DB162" s="272"/>
      <c r="DE162" s="272"/>
      <c r="DH162" s="272"/>
      <c r="DK162" s="272"/>
      <c r="DL162" s="272"/>
      <c r="DM162" s="272"/>
      <c r="DN162" s="272"/>
      <c r="DO162" s="272"/>
      <c r="DP162" s="272"/>
      <c r="DQ162" s="272"/>
      <c r="DT162" s="272"/>
      <c r="DW162" s="272"/>
      <c r="DZ162" s="272"/>
      <c r="EC162" s="272"/>
      <c r="ED162" s="272"/>
      <c r="EE162" s="272"/>
      <c r="EF162" s="272"/>
      <c r="EI162" s="272"/>
      <c r="EJ162" s="272"/>
      <c r="EK162" s="272"/>
      <c r="EL162" s="272"/>
      <c r="EO162" s="272"/>
      <c r="ER162" s="272"/>
      <c r="EU162" s="272"/>
      <c r="EV162" s="272"/>
      <c r="EW162" s="272"/>
      <c r="EX162" s="272"/>
      <c r="EY162" s="272"/>
      <c r="EZ162" s="272"/>
      <c r="FA162" s="272"/>
      <c r="FB162" s="272"/>
      <c r="FC162" s="272"/>
      <c r="FD162" s="272"/>
      <c r="FE162" s="272"/>
      <c r="FF162" s="272"/>
      <c r="FG162" s="272"/>
      <c r="FH162" s="272"/>
      <c r="FI162" s="272"/>
      <c r="FJ162" s="272"/>
      <c r="FK162" s="272"/>
      <c r="FL162" s="272"/>
      <c r="FM162" s="272"/>
      <c r="FN162" s="272"/>
      <c r="FO162" s="272"/>
      <c r="FP162" s="272"/>
      <c r="FQ162" s="272"/>
      <c r="FR162" s="272"/>
      <c r="FS162" s="272"/>
      <c r="FT162" s="272"/>
      <c r="FU162" s="272"/>
      <c r="FV162" s="272"/>
      <c r="FW162" s="272"/>
      <c r="FX162" s="272"/>
      <c r="FY162" s="272"/>
      <c r="FZ162" s="272"/>
      <c r="GA162" s="272"/>
      <c r="GB162" s="272"/>
      <c r="GE162" s="272"/>
      <c r="GH162" s="272"/>
    </row>
    <row r="163" spans="1:192" ht="29.25" customHeight="1">
      <c r="A163" s="526"/>
      <c r="B163" s="30"/>
      <c r="C163" s="375">
        <f t="shared" ref="C163:E181" si="611">ED23</f>
        <v>900</v>
      </c>
      <c r="D163" s="3029" t="str">
        <f t="shared" si="611"/>
        <v>Adultes</v>
      </c>
      <c r="E163" s="3030"/>
      <c r="F163" s="375">
        <f t="shared" ref="F163:H181" si="612">EG23</f>
        <v>901</v>
      </c>
      <c r="G163" s="3029" t="str">
        <f t="shared" si="612"/>
        <v>Adultes</v>
      </c>
      <c r="H163" s="3030"/>
      <c r="I163" s="375">
        <f t="shared" ref="I163:K181" si="613">EJ23</f>
        <v>902</v>
      </c>
      <c r="J163" s="3029" t="str">
        <f t="shared" si="613"/>
        <v>Adultes</v>
      </c>
      <c r="K163" s="3030"/>
      <c r="L163" s="47" t="s">
        <v>131</v>
      </c>
      <c r="M163" s="48"/>
      <c r="N163" s="375">
        <f t="shared" ref="N163:P181" si="614">EM23</f>
        <v>903</v>
      </c>
      <c r="O163" s="3029" t="str">
        <f t="shared" si="614"/>
        <v>Adultes +</v>
      </c>
      <c r="P163" s="3030"/>
      <c r="Q163" s="375">
        <f t="shared" ref="Q163:S181" si="615">EP23</f>
        <v>904</v>
      </c>
      <c r="R163" s="3029" t="str">
        <f t="shared" si="615"/>
        <v>Adultes +</v>
      </c>
      <c r="S163" s="3030"/>
      <c r="T163" s="375">
        <f t="shared" ref="T163:V181" si="616">ES23</f>
        <v>905</v>
      </c>
      <c r="U163" s="3029" t="str">
        <f t="shared" si="616"/>
        <v>Adultes +</v>
      </c>
      <c r="V163" s="3030"/>
      <c r="Y163" s="272"/>
      <c r="AB163" s="272"/>
      <c r="AE163" s="272"/>
      <c r="AH163" s="272"/>
      <c r="AK163" s="272"/>
      <c r="AN163" s="272"/>
      <c r="AQ163" s="272"/>
      <c r="AT163" s="272"/>
      <c r="AW163" s="272"/>
      <c r="AZ163" s="272"/>
      <c r="BA163" s="272"/>
      <c r="BB163" s="272"/>
      <c r="BC163" s="272"/>
      <c r="BD163" s="272"/>
      <c r="BE163" s="272"/>
      <c r="BF163" s="272"/>
      <c r="BG163" s="272"/>
      <c r="BH163" s="272"/>
      <c r="BI163" s="272"/>
      <c r="BJ163" s="272"/>
      <c r="BK163" s="272"/>
      <c r="BL163" s="272"/>
      <c r="BM163" s="272"/>
      <c r="BN163" s="272"/>
      <c r="BO163" s="272"/>
      <c r="BP163" s="272"/>
      <c r="BQ163" s="272"/>
      <c r="BR163" s="272"/>
      <c r="BS163" s="272"/>
      <c r="BT163" s="272"/>
      <c r="BU163" s="272"/>
      <c r="BX163" s="272"/>
      <c r="BY163" s="272"/>
      <c r="BZ163" s="272"/>
      <c r="CA163" s="272"/>
      <c r="CB163" s="272"/>
      <c r="CC163" s="272"/>
      <c r="CD163" s="272"/>
      <c r="CE163" s="272"/>
      <c r="CF163" s="272"/>
      <c r="CG163" s="272"/>
      <c r="CJ163" s="272"/>
      <c r="CM163" s="272"/>
      <c r="CP163" s="272"/>
      <c r="CQ163" s="272"/>
      <c r="CR163" s="272"/>
      <c r="CS163" s="272"/>
      <c r="CV163" s="272"/>
      <c r="CY163" s="272"/>
      <c r="DB163" s="272"/>
      <c r="DE163" s="272"/>
      <c r="DH163" s="272"/>
      <c r="DK163" s="272"/>
      <c r="DL163" s="272"/>
      <c r="DM163" s="272"/>
      <c r="DN163" s="272"/>
      <c r="DO163" s="272"/>
      <c r="DP163" s="272"/>
      <c r="DQ163" s="272"/>
      <c r="DT163" s="272"/>
      <c r="DW163" s="272"/>
      <c r="DZ163" s="272"/>
      <c r="EC163" s="272"/>
      <c r="ED163" s="272"/>
      <c r="EE163" s="272"/>
      <c r="EF163" s="272"/>
      <c r="EI163" s="272"/>
      <c r="EJ163" s="272"/>
      <c r="EK163" s="272"/>
      <c r="EL163" s="272"/>
      <c r="EO163" s="272"/>
      <c r="ER163" s="272"/>
      <c r="EU163" s="272"/>
      <c r="EV163" s="272"/>
      <c r="EW163" s="272"/>
      <c r="EX163" s="272"/>
      <c r="EY163" s="272"/>
      <c r="EZ163" s="272"/>
      <c r="FA163" s="272"/>
      <c r="FB163" s="272"/>
      <c r="FC163" s="272"/>
      <c r="FD163" s="272"/>
      <c r="FE163" s="272"/>
      <c r="FF163" s="272"/>
      <c r="FG163" s="272"/>
      <c r="FH163" s="272"/>
      <c r="FI163" s="272"/>
      <c r="FJ163" s="272"/>
      <c r="FK163" s="272"/>
      <c r="FL163" s="272"/>
      <c r="FM163" s="272"/>
      <c r="FN163" s="272"/>
      <c r="FO163" s="272"/>
      <c r="FP163" s="272"/>
      <c r="FQ163" s="272"/>
      <c r="FR163" s="272"/>
      <c r="FS163" s="272"/>
      <c r="FT163" s="272"/>
      <c r="FU163" s="272"/>
      <c r="FV163" s="272"/>
      <c r="FW163" s="272"/>
      <c r="FX163" s="272"/>
      <c r="FY163" s="272"/>
      <c r="FZ163" s="272"/>
      <c r="GA163" s="272"/>
      <c r="GB163" s="272"/>
      <c r="GE163" s="272"/>
      <c r="GH163" s="272"/>
    </row>
    <row r="164" spans="1:192" ht="24.95" customHeight="1">
      <c r="A164" s="526"/>
      <c r="B164" s="30"/>
      <c r="C164" s="3012" t="str">
        <f t="shared" si="611"/>
        <v>site N° 40</v>
      </c>
      <c r="D164" s="3013"/>
      <c r="E164" s="3014"/>
      <c r="F164" s="3012" t="str">
        <f t="shared" si="612"/>
        <v>site N° 41</v>
      </c>
      <c r="G164" s="3013"/>
      <c r="H164" s="3014"/>
      <c r="I164" s="3012" t="str">
        <f t="shared" si="613"/>
        <v>site N° 42</v>
      </c>
      <c r="J164" s="3013"/>
      <c r="K164" s="3014"/>
      <c r="L164" s="36" t="s">
        <v>130</v>
      </c>
      <c r="M164" s="36"/>
      <c r="N164" s="3012" t="str">
        <f t="shared" si="614"/>
        <v>site N° 43</v>
      </c>
      <c r="O164" s="3013"/>
      <c r="P164" s="3014"/>
      <c r="Q164" s="3012" t="str">
        <f t="shared" si="615"/>
        <v>site N° 44</v>
      </c>
      <c r="R164" s="3013"/>
      <c r="S164" s="3014"/>
      <c r="T164" s="3012" t="str">
        <f t="shared" si="616"/>
        <v>site N° 45</v>
      </c>
      <c r="U164" s="3013"/>
      <c r="V164" s="3014"/>
      <c r="Y164" s="272"/>
      <c r="AB164" s="272"/>
      <c r="AE164" s="272"/>
      <c r="AH164" s="272"/>
      <c r="AK164" s="272"/>
      <c r="AN164" s="272"/>
      <c r="AQ164" s="272"/>
      <c r="AT164" s="272"/>
      <c r="AW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272"/>
      <c r="BX164" s="272"/>
      <c r="BY164" s="272"/>
      <c r="BZ164" s="272"/>
      <c r="CA164" s="272"/>
      <c r="CB164" s="272"/>
      <c r="CC164" s="272"/>
      <c r="CD164" s="272"/>
      <c r="CE164" s="272"/>
      <c r="CF164" s="272"/>
      <c r="CG164" s="272"/>
      <c r="CJ164" s="272"/>
      <c r="CM164" s="272"/>
      <c r="CP164" s="272"/>
      <c r="CQ164" s="272"/>
      <c r="CR164" s="272"/>
      <c r="CS164" s="272"/>
      <c r="CV164" s="272"/>
      <c r="CY164" s="272"/>
      <c r="DB164" s="272"/>
      <c r="DE164" s="272"/>
      <c r="DH164" s="272"/>
      <c r="DK164" s="272"/>
      <c r="DL164" s="272"/>
      <c r="DM164" s="272"/>
      <c r="DN164" s="272"/>
      <c r="DO164" s="272"/>
      <c r="DP164" s="272"/>
      <c r="DQ164" s="272"/>
      <c r="DT164" s="272"/>
      <c r="DW164" s="272"/>
      <c r="DZ164" s="272"/>
      <c r="EC164" s="272"/>
      <c r="ED164" s="272"/>
      <c r="EE164" s="272"/>
      <c r="EF164" s="272"/>
      <c r="EI164" s="272"/>
      <c r="EJ164" s="272"/>
      <c r="EK164" s="272"/>
      <c r="EL164" s="272"/>
      <c r="EO164" s="272"/>
      <c r="ER164" s="272"/>
      <c r="EU164" s="272"/>
      <c r="EV164" s="272"/>
      <c r="EW164" s="272"/>
      <c r="EX164" s="272"/>
      <c r="EY164" s="272"/>
      <c r="EZ164" s="272"/>
      <c r="FA164" s="272"/>
      <c r="FB164" s="272"/>
      <c r="FC164" s="272"/>
      <c r="FD164" s="272"/>
      <c r="FE164" s="272"/>
      <c r="FF164" s="272"/>
      <c r="FG164" s="272"/>
      <c r="FH164" s="272"/>
      <c r="FI164" s="272"/>
      <c r="FJ164" s="272"/>
      <c r="FK164" s="272"/>
      <c r="FL164" s="272"/>
      <c r="FM164" s="272"/>
      <c r="FN164" s="272"/>
      <c r="FO164" s="272"/>
      <c r="FP164" s="272"/>
      <c r="FQ164" s="272"/>
      <c r="FR164" s="272"/>
      <c r="FS164" s="272"/>
      <c r="FT164" s="272"/>
      <c r="FU164" s="272"/>
      <c r="FV164" s="272"/>
      <c r="FW164" s="272"/>
      <c r="FX164" s="272"/>
      <c r="FY164" s="272"/>
      <c r="FZ164" s="272"/>
      <c r="GA164" s="272"/>
      <c r="GB164" s="272"/>
      <c r="GE164" s="272"/>
      <c r="GH164" s="272"/>
    </row>
    <row r="165" spans="1:192" ht="24.95" customHeight="1">
      <c r="A165" s="526"/>
      <c r="B165" s="30"/>
      <c r="C165" s="503" t="str">
        <f t="shared" si="611"/>
        <v>A</v>
      </c>
      <c r="D165" s="504" t="str">
        <f t="shared" si="611"/>
        <v>A</v>
      </c>
      <c r="E165" s="505" t="str">
        <f t="shared" si="611"/>
        <v>A+</v>
      </c>
      <c r="F165" s="503" t="str">
        <f t="shared" si="612"/>
        <v>A</v>
      </c>
      <c r="G165" s="504" t="str">
        <f t="shared" si="612"/>
        <v>A+</v>
      </c>
      <c r="H165" s="505" t="str">
        <f t="shared" si="612"/>
        <v>A+</v>
      </c>
      <c r="I165" s="503" t="str">
        <f t="shared" si="613"/>
        <v>A</v>
      </c>
      <c r="J165" s="504" t="str">
        <f t="shared" si="613"/>
        <v>A</v>
      </c>
      <c r="K165" s="505" t="str">
        <f t="shared" si="613"/>
        <v>A+</v>
      </c>
      <c r="L165" s="36" t="s">
        <v>129</v>
      </c>
      <c r="M165" s="36"/>
      <c r="N165" s="503" t="str">
        <f t="shared" si="614"/>
        <v>A+</v>
      </c>
      <c r="O165" s="504" t="str">
        <f t="shared" si="614"/>
        <v>A+</v>
      </c>
      <c r="P165" s="505" t="str">
        <f t="shared" si="614"/>
        <v>A+</v>
      </c>
      <c r="Q165" s="503" t="str">
        <f t="shared" si="615"/>
        <v>A+</v>
      </c>
      <c r="R165" s="504" t="str">
        <f t="shared" si="615"/>
        <v>A+</v>
      </c>
      <c r="S165" s="505" t="str">
        <f t="shared" si="615"/>
        <v>A+</v>
      </c>
      <c r="T165" s="503" t="str">
        <f t="shared" si="616"/>
        <v>A+</v>
      </c>
      <c r="U165" s="504" t="str">
        <f t="shared" si="616"/>
        <v>A+</v>
      </c>
      <c r="V165" s="505" t="str">
        <f t="shared" si="616"/>
        <v>A+</v>
      </c>
      <c r="Y165" s="272"/>
      <c r="AB165" s="272"/>
      <c r="AE165" s="272"/>
      <c r="AH165" s="272"/>
      <c r="AK165" s="272"/>
      <c r="AN165" s="272"/>
      <c r="AQ165" s="272"/>
      <c r="AT165" s="272"/>
      <c r="AW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X165" s="272"/>
      <c r="BY165" s="272"/>
      <c r="BZ165" s="272"/>
      <c r="CA165" s="272"/>
      <c r="CB165" s="272"/>
      <c r="CC165" s="272"/>
      <c r="CD165" s="272"/>
      <c r="CE165" s="272"/>
      <c r="CF165" s="272"/>
      <c r="CG165" s="272"/>
      <c r="CJ165" s="272"/>
      <c r="CM165" s="272"/>
      <c r="CP165" s="272"/>
      <c r="CQ165" s="272"/>
      <c r="CR165" s="272"/>
      <c r="CS165" s="272"/>
      <c r="CV165" s="272"/>
      <c r="CY165" s="272"/>
      <c r="DB165" s="272"/>
      <c r="DE165" s="272"/>
      <c r="DH165" s="272"/>
      <c r="DK165" s="272"/>
      <c r="DL165" s="272"/>
      <c r="DM165" s="272"/>
      <c r="DN165" s="272"/>
      <c r="DO165" s="272"/>
      <c r="DP165" s="272"/>
      <c r="DQ165" s="272"/>
      <c r="DT165" s="272"/>
      <c r="DW165" s="272"/>
      <c r="DZ165" s="272"/>
      <c r="EC165" s="272"/>
      <c r="ED165" s="272"/>
      <c r="EE165" s="272"/>
      <c r="EF165" s="272"/>
      <c r="EI165" s="272"/>
      <c r="EJ165" s="272"/>
      <c r="EK165" s="272"/>
      <c r="EL165" s="272"/>
      <c r="EO165" s="272"/>
      <c r="ER165" s="272"/>
      <c r="EU165" s="272"/>
      <c r="EV165" s="272"/>
      <c r="EW165" s="272"/>
      <c r="EX165" s="272"/>
      <c r="EY165" s="272"/>
      <c r="EZ165" s="272"/>
      <c r="FA165" s="272"/>
      <c r="FB165" s="272"/>
      <c r="FC165" s="272"/>
      <c r="FD165" s="272"/>
      <c r="FE165" s="272"/>
      <c r="FF165" s="272"/>
      <c r="FG165" s="272"/>
      <c r="FH165" s="272"/>
      <c r="FI165" s="272"/>
      <c r="FJ165" s="272"/>
      <c r="FK165" s="272"/>
      <c r="FL165" s="272"/>
      <c r="FM165" s="272"/>
      <c r="FN165" s="272"/>
      <c r="FO165" s="272"/>
      <c r="FP165" s="272"/>
      <c r="FQ165" s="272"/>
      <c r="FR165" s="272"/>
      <c r="FS165" s="272"/>
      <c r="FT165" s="272"/>
      <c r="FU165" s="272"/>
      <c r="FV165" s="272"/>
      <c r="FW165" s="272"/>
      <c r="FX165" s="272"/>
      <c r="FY165" s="272"/>
      <c r="FZ165" s="272"/>
      <c r="GA165" s="272"/>
      <c r="GB165" s="272"/>
      <c r="GE165" s="272"/>
      <c r="GH165" s="272"/>
    </row>
    <row r="166" spans="1:192" s="278" customFormat="1" ht="15" customHeight="1">
      <c r="A166" s="526"/>
      <c r="B166" s="30"/>
      <c r="C166" s="517">
        <f t="shared" si="611"/>
        <v>0.1</v>
      </c>
      <c r="D166" s="518">
        <f t="shared" si="611"/>
        <v>0.1</v>
      </c>
      <c r="E166" s="519">
        <f t="shared" si="611"/>
        <v>0.1</v>
      </c>
      <c r="F166" s="517">
        <f t="shared" si="612"/>
        <v>0.1</v>
      </c>
      <c r="G166" s="518">
        <f t="shared" si="612"/>
        <v>0.1</v>
      </c>
      <c r="H166" s="519">
        <f t="shared" si="612"/>
        <v>0.1</v>
      </c>
      <c r="I166" s="517">
        <f t="shared" si="613"/>
        <v>0.1</v>
      </c>
      <c r="J166" s="518">
        <f t="shared" si="613"/>
        <v>0.1</v>
      </c>
      <c r="K166" s="519">
        <f t="shared" si="613"/>
        <v>0.1</v>
      </c>
      <c r="L166" s="39" t="s">
        <v>128</v>
      </c>
      <c r="M166" s="39"/>
      <c r="N166" s="517">
        <f t="shared" si="614"/>
        <v>0.1</v>
      </c>
      <c r="O166" s="518">
        <f t="shared" si="614"/>
        <v>0.1</v>
      </c>
      <c r="P166" s="519">
        <f t="shared" si="614"/>
        <v>0.1</v>
      </c>
      <c r="Q166" s="517">
        <f t="shared" si="615"/>
        <v>0.1</v>
      </c>
      <c r="R166" s="518">
        <f t="shared" si="615"/>
        <v>0.1</v>
      </c>
      <c r="S166" s="519">
        <f t="shared" si="615"/>
        <v>0.1</v>
      </c>
      <c r="T166" s="517">
        <f t="shared" si="616"/>
        <v>0.1</v>
      </c>
      <c r="U166" s="518">
        <f t="shared" si="616"/>
        <v>0.1</v>
      </c>
      <c r="V166" s="519">
        <f t="shared" si="616"/>
        <v>0.1</v>
      </c>
      <c r="W166" s="272"/>
      <c r="X166" s="272"/>
      <c r="Y166" s="272"/>
      <c r="Z166" s="272"/>
      <c r="AA166" s="272"/>
      <c r="AB166" s="272"/>
      <c r="AC166" s="272"/>
      <c r="AD166" s="272"/>
      <c r="AE166" s="272"/>
      <c r="AF166" s="272"/>
      <c r="AG166" s="272"/>
      <c r="AH166" s="272"/>
      <c r="AI166" s="272"/>
      <c r="AJ166" s="272"/>
      <c r="AK166" s="272"/>
      <c r="AL166" s="272"/>
      <c r="AM166" s="272"/>
      <c r="AN166" s="272"/>
      <c r="AO166" s="272"/>
      <c r="AP166" s="272"/>
      <c r="AQ166" s="272"/>
      <c r="AR166" s="272"/>
      <c r="AS166" s="272"/>
      <c r="AT166" s="272"/>
      <c r="AU166" s="272"/>
      <c r="AV166" s="272"/>
      <c r="AW166" s="272"/>
      <c r="AX166" s="272"/>
      <c r="AY166" s="272"/>
      <c r="AZ166" s="272"/>
      <c r="BA166" s="272"/>
      <c r="BB166" s="272"/>
      <c r="BC166" s="272"/>
      <c r="BD166" s="272"/>
      <c r="BE166" s="272"/>
      <c r="BF166" s="272"/>
      <c r="BG166" s="272"/>
      <c r="BH166" s="272"/>
      <c r="BI166" s="272"/>
      <c r="BJ166" s="272"/>
      <c r="BK166" s="272"/>
      <c r="BL166" s="272"/>
      <c r="BM166" s="272"/>
      <c r="BN166" s="272"/>
      <c r="BO166" s="272"/>
      <c r="BP166" s="272"/>
      <c r="BQ166" s="272"/>
      <c r="BR166" s="272"/>
      <c r="BS166" s="272"/>
      <c r="BT166" s="272"/>
      <c r="BU166" s="272"/>
      <c r="BV166" s="272"/>
      <c r="BW166" s="272"/>
      <c r="BX166" s="272"/>
      <c r="BY166" s="272"/>
      <c r="BZ166" s="272"/>
      <c r="CA166" s="272"/>
      <c r="CB166" s="272"/>
      <c r="CC166" s="272"/>
      <c r="CD166" s="272"/>
      <c r="CE166" s="272"/>
      <c r="CF166" s="272"/>
      <c r="CG166" s="272"/>
      <c r="CH166" s="272"/>
      <c r="CI166" s="272"/>
      <c r="CJ166" s="272"/>
      <c r="CK166" s="272"/>
      <c r="CL166" s="272"/>
      <c r="CM166" s="272"/>
      <c r="CN166" s="272"/>
      <c r="CO166" s="272"/>
      <c r="CP166" s="272"/>
      <c r="CQ166" s="272"/>
      <c r="CR166" s="272"/>
      <c r="CS166" s="272"/>
      <c r="CT166" s="272"/>
      <c r="CU166" s="272"/>
      <c r="CV166" s="272"/>
      <c r="CW166" s="272"/>
      <c r="CX166" s="272"/>
      <c r="CY166" s="272"/>
      <c r="CZ166" s="272"/>
      <c r="DA166" s="272"/>
      <c r="DB166" s="272"/>
      <c r="DC166" s="272"/>
      <c r="DD166" s="272"/>
      <c r="DE166" s="272"/>
      <c r="DF166" s="272"/>
      <c r="DG166" s="272"/>
      <c r="DH166" s="272"/>
      <c r="DI166" s="272"/>
      <c r="DJ166" s="272"/>
      <c r="DK166" s="272"/>
      <c r="DL166" s="272"/>
      <c r="DM166" s="272"/>
      <c r="DN166" s="272"/>
      <c r="DO166" s="272"/>
      <c r="DP166" s="272"/>
      <c r="DQ166" s="272"/>
      <c r="DR166" s="272"/>
      <c r="DS166" s="272"/>
      <c r="DT166" s="272"/>
      <c r="DU166" s="272"/>
      <c r="DV166" s="272"/>
      <c r="DW166" s="272"/>
      <c r="DX166" s="272"/>
      <c r="DY166" s="272"/>
      <c r="DZ166" s="272"/>
      <c r="EA166" s="272"/>
      <c r="EB166" s="272"/>
      <c r="EC166" s="272"/>
      <c r="ED166" s="272"/>
      <c r="EE166" s="272"/>
      <c r="EF166" s="272"/>
      <c r="EG166" s="272"/>
      <c r="EH166" s="272"/>
      <c r="EI166" s="272"/>
      <c r="EJ166" s="272"/>
      <c r="EK166" s="272"/>
      <c r="EL166" s="272"/>
      <c r="EM166" s="272"/>
      <c r="EN166" s="272"/>
      <c r="EO166" s="272"/>
      <c r="EP166" s="272"/>
      <c r="EQ166" s="272"/>
      <c r="ER166" s="272"/>
      <c r="ES166" s="272"/>
      <c r="ET166" s="272"/>
      <c r="EU166" s="272"/>
      <c r="EV166" s="272"/>
      <c r="EW166" s="272"/>
      <c r="EX166" s="272"/>
      <c r="EY166" s="272"/>
      <c r="EZ166" s="272"/>
      <c r="FA166" s="272"/>
      <c r="FB166" s="272"/>
      <c r="FC166" s="272"/>
      <c r="FD166" s="272"/>
      <c r="FE166" s="272"/>
      <c r="FF166" s="272"/>
      <c r="FG166" s="272"/>
      <c r="FH166" s="272"/>
      <c r="FI166" s="272"/>
      <c r="FJ166" s="272"/>
      <c r="FK166" s="272"/>
      <c r="FL166" s="272"/>
      <c r="FM166" s="272"/>
      <c r="FN166" s="272"/>
      <c r="FO166" s="272"/>
      <c r="FP166" s="272"/>
      <c r="FQ166" s="272"/>
      <c r="FR166" s="272"/>
      <c r="FS166" s="272"/>
      <c r="FT166" s="272"/>
      <c r="FU166" s="272"/>
      <c r="FV166" s="272"/>
      <c r="FW166" s="272"/>
      <c r="FX166" s="272"/>
      <c r="FY166" s="272"/>
      <c r="FZ166" s="272"/>
      <c r="GA166" s="272"/>
      <c r="GB166" s="272"/>
      <c r="GC166" s="272"/>
      <c r="GD166" s="272"/>
      <c r="GE166" s="272"/>
      <c r="GF166" s="272"/>
      <c r="GG166" s="272"/>
      <c r="GH166" s="272"/>
      <c r="GI166" s="272"/>
      <c r="GJ166" s="272"/>
    </row>
    <row r="167" spans="1:192" ht="20.25" customHeight="1">
      <c r="A167" s="526"/>
      <c r="B167" s="30"/>
      <c r="C167" s="530">
        <f t="shared" si="611"/>
        <v>0</v>
      </c>
      <c r="D167" s="531">
        <f t="shared" si="611"/>
        <v>0</v>
      </c>
      <c r="E167" s="532">
        <f t="shared" si="611"/>
        <v>0</v>
      </c>
      <c r="F167" s="530">
        <f t="shared" si="612"/>
        <v>0</v>
      </c>
      <c r="G167" s="531">
        <f t="shared" si="612"/>
        <v>0</v>
      </c>
      <c r="H167" s="532">
        <f t="shared" si="612"/>
        <v>0</v>
      </c>
      <c r="I167" s="530">
        <f t="shared" si="613"/>
        <v>0</v>
      </c>
      <c r="J167" s="531">
        <f t="shared" si="613"/>
        <v>0</v>
      </c>
      <c r="K167" s="532">
        <f t="shared" si="613"/>
        <v>0</v>
      </c>
      <c r="L167" s="40" t="s">
        <v>126</v>
      </c>
      <c r="M167" s="40"/>
      <c r="N167" s="530">
        <f t="shared" si="614"/>
        <v>0</v>
      </c>
      <c r="O167" s="531">
        <f t="shared" si="614"/>
        <v>0</v>
      </c>
      <c r="P167" s="532">
        <f t="shared" si="614"/>
        <v>0</v>
      </c>
      <c r="Q167" s="530">
        <f t="shared" si="615"/>
        <v>0</v>
      </c>
      <c r="R167" s="531">
        <f t="shared" si="615"/>
        <v>0</v>
      </c>
      <c r="S167" s="532">
        <f t="shared" si="615"/>
        <v>0</v>
      </c>
      <c r="T167" s="530">
        <f t="shared" si="616"/>
        <v>0</v>
      </c>
      <c r="U167" s="531">
        <f t="shared" si="616"/>
        <v>0</v>
      </c>
      <c r="V167" s="532">
        <f t="shared" si="616"/>
        <v>0</v>
      </c>
      <c r="Y167" s="272"/>
      <c r="AB167" s="272"/>
      <c r="AE167" s="272"/>
      <c r="AH167" s="272"/>
      <c r="AK167" s="272"/>
      <c r="AN167" s="272"/>
      <c r="AQ167" s="272"/>
      <c r="AT167" s="272"/>
      <c r="AW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X167" s="272"/>
      <c r="BY167" s="272"/>
      <c r="BZ167" s="272"/>
      <c r="CA167" s="272"/>
      <c r="CB167" s="272"/>
      <c r="CC167" s="272"/>
      <c r="CD167" s="272"/>
      <c r="CE167" s="272"/>
      <c r="CF167" s="272"/>
      <c r="CG167" s="272"/>
      <c r="CJ167" s="272"/>
      <c r="CM167" s="272"/>
      <c r="CP167" s="272"/>
      <c r="CQ167" s="272"/>
      <c r="CR167" s="272"/>
      <c r="CS167" s="272"/>
      <c r="CV167" s="272"/>
      <c r="CY167" s="272"/>
      <c r="DB167" s="272"/>
      <c r="DE167" s="272"/>
      <c r="DH167" s="272"/>
      <c r="DK167" s="272"/>
      <c r="DL167" s="272"/>
      <c r="DM167" s="272"/>
      <c r="DN167" s="272"/>
      <c r="DO167" s="272"/>
      <c r="DP167" s="272"/>
      <c r="DQ167" s="272"/>
      <c r="DT167" s="272"/>
      <c r="DW167" s="272"/>
      <c r="DZ167" s="272"/>
      <c r="EC167" s="272"/>
      <c r="ED167" s="272"/>
      <c r="EE167" s="272"/>
      <c r="EF167" s="272"/>
      <c r="EI167" s="272"/>
      <c r="EJ167" s="272"/>
      <c r="EK167" s="272"/>
      <c r="EL167" s="272"/>
      <c r="EO167" s="272"/>
      <c r="ER167" s="272"/>
      <c r="EU167" s="272"/>
      <c r="EV167" s="272"/>
      <c r="EW167" s="272"/>
      <c r="EX167" s="272"/>
      <c r="EY167" s="272"/>
      <c r="EZ167" s="272"/>
      <c r="FA167" s="272"/>
      <c r="FB167" s="272"/>
      <c r="FC167" s="272"/>
      <c r="FD167" s="272"/>
      <c r="FE167" s="272"/>
      <c r="FF167" s="272"/>
      <c r="FG167" s="272"/>
      <c r="FH167" s="272"/>
      <c r="FI167" s="272"/>
      <c r="FJ167" s="272"/>
      <c r="FK167" s="272"/>
      <c r="FL167" s="272"/>
      <c r="FM167" s="272"/>
      <c r="FN167" s="272"/>
      <c r="FO167" s="272"/>
      <c r="FP167" s="272"/>
      <c r="FQ167" s="272"/>
      <c r="FR167" s="272"/>
      <c r="FS167" s="272"/>
      <c r="FT167" s="272"/>
      <c r="FU167" s="272"/>
      <c r="FV167" s="272"/>
      <c r="FW167" s="272"/>
      <c r="FX167" s="272"/>
      <c r="FY167" s="272"/>
      <c r="FZ167" s="272"/>
      <c r="GA167" s="272"/>
      <c r="GB167" s="272"/>
      <c r="GE167" s="272"/>
      <c r="GH167" s="272"/>
    </row>
    <row r="168" spans="1:192" ht="15" customHeight="1">
      <c r="A168" s="526"/>
      <c r="B168" s="30"/>
      <c r="C168" s="376">
        <f t="shared" si="611"/>
        <v>0</v>
      </c>
      <c r="D168" s="377">
        <f t="shared" si="611"/>
        <v>0</v>
      </c>
      <c r="E168" s="378">
        <f t="shared" si="611"/>
        <v>0</v>
      </c>
      <c r="F168" s="376">
        <f t="shared" si="612"/>
        <v>0</v>
      </c>
      <c r="G168" s="377">
        <f t="shared" si="612"/>
        <v>0</v>
      </c>
      <c r="H168" s="378">
        <f t="shared" si="612"/>
        <v>0</v>
      </c>
      <c r="I168" s="376">
        <f t="shared" si="613"/>
        <v>0</v>
      </c>
      <c r="J168" s="377">
        <f t="shared" si="613"/>
        <v>0</v>
      </c>
      <c r="K168" s="378">
        <f t="shared" si="613"/>
        <v>0</v>
      </c>
      <c r="L168" s="41" t="str">
        <f>$J$26</f>
        <v>Kg</v>
      </c>
      <c r="M168" s="41"/>
      <c r="N168" s="376">
        <f t="shared" si="614"/>
        <v>0</v>
      </c>
      <c r="O168" s="377">
        <f t="shared" si="614"/>
        <v>0</v>
      </c>
      <c r="P168" s="378">
        <f t="shared" si="614"/>
        <v>0</v>
      </c>
      <c r="Q168" s="376">
        <f t="shared" si="615"/>
        <v>0</v>
      </c>
      <c r="R168" s="377">
        <f t="shared" si="615"/>
        <v>0</v>
      </c>
      <c r="S168" s="378">
        <f t="shared" si="615"/>
        <v>0</v>
      </c>
      <c r="T168" s="376">
        <f t="shared" si="616"/>
        <v>0</v>
      </c>
      <c r="U168" s="377">
        <f t="shared" si="616"/>
        <v>0</v>
      </c>
      <c r="V168" s="378">
        <f t="shared" si="616"/>
        <v>0</v>
      </c>
      <c r="Y168" s="272"/>
      <c r="AB168" s="272"/>
      <c r="AE168" s="272"/>
      <c r="AH168" s="272"/>
      <c r="AK168" s="272"/>
      <c r="AN168" s="272"/>
      <c r="AQ168" s="272"/>
      <c r="AT168" s="272"/>
      <c r="AW168" s="272"/>
      <c r="AZ168" s="272"/>
      <c r="BA168" s="272"/>
      <c r="BB168" s="272"/>
      <c r="BC168" s="272"/>
      <c r="BD168" s="272"/>
      <c r="BE168" s="272"/>
      <c r="BF168" s="272"/>
      <c r="BG168" s="272"/>
      <c r="BH168" s="272"/>
      <c r="BI168" s="272"/>
      <c r="BJ168" s="272"/>
      <c r="BK168" s="272"/>
      <c r="BL168" s="272"/>
      <c r="BM168" s="272"/>
      <c r="BN168" s="272"/>
      <c r="BO168" s="272"/>
      <c r="BP168" s="272"/>
      <c r="BQ168" s="272"/>
      <c r="BR168" s="272"/>
      <c r="BS168" s="272"/>
      <c r="BT168" s="272"/>
      <c r="BU168" s="272"/>
      <c r="BX168" s="272"/>
      <c r="BY168" s="272"/>
      <c r="BZ168" s="272"/>
      <c r="CA168" s="272"/>
      <c r="CB168" s="272"/>
      <c r="CC168" s="272"/>
      <c r="CD168" s="272"/>
      <c r="CE168" s="272"/>
      <c r="CF168" s="272"/>
      <c r="CG168" s="272"/>
      <c r="CJ168" s="272"/>
      <c r="CM168" s="272"/>
      <c r="CP168" s="272"/>
      <c r="CQ168" s="272"/>
      <c r="CR168" s="272"/>
      <c r="CS168" s="272"/>
      <c r="CV168" s="272"/>
      <c r="CY168" s="272"/>
      <c r="DB168" s="272"/>
      <c r="DE168" s="272"/>
      <c r="DH168" s="272"/>
      <c r="DK168" s="272"/>
      <c r="DL168" s="272"/>
      <c r="DM168" s="272"/>
      <c r="DN168" s="272"/>
      <c r="DO168" s="272"/>
      <c r="DP168" s="272"/>
      <c r="DQ168" s="272"/>
      <c r="DT168" s="272"/>
      <c r="DW168" s="272"/>
      <c r="DZ168" s="272"/>
      <c r="EC168" s="272"/>
      <c r="ED168" s="272"/>
      <c r="EE168" s="272"/>
      <c r="EF168" s="272"/>
      <c r="EI168" s="272"/>
      <c r="EJ168" s="272"/>
      <c r="EK168" s="272"/>
      <c r="EL168" s="272"/>
      <c r="EO168" s="272"/>
      <c r="ER168" s="272"/>
      <c r="EU168" s="272"/>
      <c r="EV168" s="272"/>
      <c r="EW168" s="272"/>
      <c r="EX168" s="272"/>
      <c r="EY168" s="272"/>
      <c r="EZ168" s="272"/>
      <c r="FA168" s="272"/>
      <c r="FB168" s="272"/>
      <c r="FC168" s="272"/>
      <c r="FD168" s="272"/>
      <c r="FE168" s="272"/>
      <c r="FF168" s="272"/>
      <c r="FG168" s="272"/>
      <c r="FH168" s="272"/>
      <c r="FI168" s="272"/>
      <c r="FJ168" s="272"/>
      <c r="FK168" s="272"/>
      <c r="FL168" s="272"/>
      <c r="FM168" s="272"/>
      <c r="FN168" s="272"/>
      <c r="FO168" s="272"/>
      <c r="FP168" s="272"/>
      <c r="FQ168" s="272"/>
      <c r="FR168" s="272"/>
      <c r="FS168" s="272"/>
      <c r="FT168" s="272"/>
      <c r="FU168" s="272"/>
      <c r="FV168" s="272"/>
      <c r="FW168" s="272"/>
      <c r="FX168" s="272"/>
      <c r="FY168" s="272"/>
      <c r="FZ168" s="272"/>
      <c r="GA168" s="272"/>
      <c r="GB168" s="272"/>
      <c r="GE168" s="272"/>
      <c r="GH168" s="272"/>
    </row>
    <row r="169" spans="1:192" ht="21" customHeight="1">
      <c r="A169" s="526"/>
      <c r="B169" s="30"/>
      <c r="C169" s="555">
        <f t="shared" si="611"/>
        <v>0</v>
      </c>
      <c r="D169" s="556">
        <f t="shared" si="611"/>
        <v>0</v>
      </c>
      <c r="E169" s="557">
        <f t="shared" si="611"/>
        <v>0</v>
      </c>
      <c r="F169" s="555">
        <f t="shared" si="612"/>
        <v>0</v>
      </c>
      <c r="G169" s="556">
        <f t="shared" si="612"/>
        <v>0</v>
      </c>
      <c r="H169" s="557">
        <f t="shared" si="612"/>
        <v>0</v>
      </c>
      <c r="I169" s="555">
        <f t="shared" si="613"/>
        <v>0</v>
      </c>
      <c r="J169" s="556">
        <f t="shared" si="613"/>
        <v>0</v>
      </c>
      <c r="K169" s="557">
        <f t="shared" si="613"/>
        <v>0</v>
      </c>
      <c r="L169" s="39" t="s">
        <v>127</v>
      </c>
      <c r="M169" s="39"/>
      <c r="N169" s="555">
        <f t="shared" si="614"/>
        <v>0</v>
      </c>
      <c r="O169" s="556">
        <f t="shared" si="614"/>
        <v>0</v>
      </c>
      <c r="P169" s="557">
        <f t="shared" si="614"/>
        <v>0</v>
      </c>
      <c r="Q169" s="555">
        <f t="shared" si="615"/>
        <v>0</v>
      </c>
      <c r="R169" s="556">
        <f t="shared" si="615"/>
        <v>0</v>
      </c>
      <c r="S169" s="557">
        <f t="shared" si="615"/>
        <v>0</v>
      </c>
      <c r="T169" s="555">
        <f t="shared" si="616"/>
        <v>0</v>
      </c>
      <c r="U169" s="556">
        <f t="shared" si="616"/>
        <v>0</v>
      </c>
      <c r="V169" s="557">
        <f t="shared" si="616"/>
        <v>0</v>
      </c>
      <c r="Y169" s="272"/>
      <c r="AB169" s="272"/>
      <c r="AE169" s="272"/>
      <c r="AH169" s="272"/>
      <c r="AK169" s="272"/>
      <c r="AN169" s="272"/>
      <c r="AQ169" s="272"/>
      <c r="AT169" s="272"/>
      <c r="AW169" s="272"/>
      <c r="AZ169" s="272"/>
      <c r="BA169" s="272"/>
      <c r="BB169" s="272"/>
      <c r="BC169" s="272"/>
      <c r="BD169" s="272"/>
      <c r="BE169" s="272"/>
      <c r="BF169" s="272"/>
      <c r="BG169" s="272"/>
      <c r="BH169" s="272"/>
      <c r="BI169" s="272"/>
      <c r="BJ169" s="272"/>
      <c r="BK169" s="272"/>
      <c r="BL169" s="272"/>
      <c r="BM169" s="272"/>
      <c r="BN169" s="272"/>
      <c r="BO169" s="272"/>
      <c r="BP169" s="272"/>
      <c r="BQ169" s="272"/>
      <c r="BR169" s="272"/>
      <c r="BS169" s="272"/>
      <c r="BT169" s="272"/>
      <c r="BU169" s="272"/>
      <c r="BX169" s="272"/>
      <c r="BY169" s="272"/>
      <c r="BZ169" s="272"/>
      <c r="CA169" s="272"/>
      <c r="CB169" s="272"/>
      <c r="CC169" s="272"/>
      <c r="CD169" s="272"/>
      <c r="CE169" s="272"/>
      <c r="CF169" s="272"/>
      <c r="CG169" s="272"/>
      <c r="CJ169" s="272"/>
      <c r="CM169" s="272"/>
      <c r="CP169" s="272"/>
      <c r="CQ169" s="272"/>
      <c r="CR169" s="272"/>
      <c r="CS169" s="272"/>
      <c r="CV169" s="272"/>
      <c r="CY169" s="272"/>
      <c r="DB169" s="272"/>
      <c r="DE169" s="272"/>
      <c r="DH169" s="272"/>
      <c r="DK169" s="272"/>
      <c r="DL169" s="272"/>
      <c r="DM169" s="272"/>
      <c r="DN169" s="272"/>
      <c r="DO169" s="272"/>
      <c r="DP169" s="272"/>
      <c r="DQ169" s="272"/>
      <c r="DT169" s="272"/>
      <c r="DW169" s="272"/>
      <c r="DZ169" s="272"/>
      <c r="EC169" s="272"/>
      <c r="ED169" s="272"/>
      <c r="EE169" s="272"/>
      <c r="EF169" s="272"/>
      <c r="EI169" s="272"/>
      <c r="EJ169" s="272"/>
      <c r="EK169" s="272"/>
      <c r="EL169" s="272"/>
      <c r="EO169" s="272"/>
      <c r="ER169" s="272"/>
      <c r="EU169" s="272"/>
      <c r="EV169" s="272"/>
      <c r="EW169" s="272"/>
      <c r="EX169" s="272"/>
      <c r="EY169" s="272"/>
      <c r="EZ169" s="272"/>
      <c r="FA169" s="272"/>
      <c r="FB169" s="272"/>
      <c r="FC169" s="272"/>
      <c r="FD169" s="272"/>
      <c r="FE169" s="272"/>
      <c r="FF169" s="272"/>
      <c r="FG169" s="272"/>
      <c r="FH169" s="272"/>
      <c r="FI169" s="272"/>
      <c r="FJ169" s="272"/>
      <c r="FK169" s="272"/>
      <c r="FL169" s="272"/>
      <c r="FM169" s="272"/>
      <c r="FN169" s="272"/>
      <c r="FO169" s="272"/>
      <c r="FP169" s="272"/>
      <c r="FQ169" s="272"/>
      <c r="FR169" s="272"/>
      <c r="FS169" s="272"/>
      <c r="FT169" s="272"/>
      <c r="FU169" s="272"/>
      <c r="FV169" s="272"/>
      <c r="FW169" s="272"/>
      <c r="FX169" s="272"/>
      <c r="FY169" s="272"/>
      <c r="FZ169" s="272"/>
      <c r="GA169" s="272"/>
      <c r="GB169" s="272"/>
      <c r="GE169" s="272"/>
      <c r="GH169" s="272"/>
    </row>
    <row r="170" spans="1:192" ht="12" customHeight="1">
      <c r="A170" s="526"/>
      <c r="B170" s="30"/>
      <c r="C170" s="379">
        <f t="shared" si="611"/>
        <v>0</v>
      </c>
      <c r="D170" s="380">
        <f t="shared" si="611"/>
        <v>0</v>
      </c>
      <c r="E170" s="381">
        <f t="shared" si="611"/>
        <v>0</v>
      </c>
      <c r="F170" s="379">
        <f t="shared" si="612"/>
        <v>0</v>
      </c>
      <c r="G170" s="380">
        <f t="shared" si="612"/>
        <v>0</v>
      </c>
      <c r="H170" s="381">
        <f t="shared" si="612"/>
        <v>0</v>
      </c>
      <c r="I170" s="379">
        <f t="shared" si="613"/>
        <v>0</v>
      </c>
      <c r="J170" s="380">
        <f t="shared" si="613"/>
        <v>0</v>
      </c>
      <c r="K170" s="381">
        <f t="shared" si="613"/>
        <v>0</v>
      </c>
      <c r="L170" s="36" t="s">
        <v>132</v>
      </c>
      <c r="M170" s="36"/>
      <c r="N170" s="379">
        <f t="shared" si="614"/>
        <v>0</v>
      </c>
      <c r="O170" s="380">
        <f t="shared" si="614"/>
        <v>0</v>
      </c>
      <c r="P170" s="381">
        <f t="shared" si="614"/>
        <v>0</v>
      </c>
      <c r="Q170" s="379">
        <f t="shared" si="615"/>
        <v>0</v>
      </c>
      <c r="R170" s="380">
        <f t="shared" si="615"/>
        <v>0</v>
      </c>
      <c r="S170" s="381">
        <f t="shared" si="615"/>
        <v>0</v>
      </c>
      <c r="T170" s="379">
        <f t="shared" si="616"/>
        <v>0</v>
      </c>
      <c r="U170" s="380">
        <f t="shared" si="616"/>
        <v>0</v>
      </c>
      <c r="V170" s="381">
        <f t="shared" si="616"/>
        <v>0</v>
      </c>
      <c r="Y170" s="272"/>
      <c r="AB170" s="272"/>
      <c r="AE170" s="272"/>
      <c r="AH170" s="272"/>
      <c r="AK170" s="272"/>
      <c r="AN170" s="272"/>
      <c r="AQ170" s="272"/>
      <c r="AT170" s="272"/>
      <c r="AW170" s="272"/>
      <c r="AZ170" s="272"/>
      <c r="BA170" s="272"/>
      <c r="BB170" s="272"/>
      <c r="BC170" s="272"/>
      <c r="BD170" s="272"/>
      <c r="BE170" s="272"/>
      <c r="BF170" s="272"/>
      <c r="BG170" s="272"/>
      <c r="BH170" s="272"/>
      <c r="BI170" s="272"/>
      <c r="BJ170" s="272"/>
      <c r="BK170" s="272"/>
      <c r="BL170" s="272"/>
      <c r="BM170" s="272"/>
      <c r="BN170" s="272"/>
      <c r="BO170" s="272"/>
      <c r="BP170" s="272"/>
      <c r="BQ170" s="272"/>
      <c r="BR170" s="272"/>
      <c r="BS170" s="272"/>
      <c r="BT170" s="272"/>
      <c r="BU170" s="272"/>
      <c r="BX170" s="272"/>
      <c r="BY170" s="272"/>
      <c r="BZ170" s="272"/>
      <c r="CA170" s="272"/>
      <c r="CB170" s="272"/>
      <c r="CC170" s="272"/>
      <c r="CD170" s="272"/>
      <c r="CE170" s="272"/>
      <c r="CF170" s="272"/>
      <c r="CG170" s="272"/>
      <c r="CJ170" s="272"/>
      <c r="CM170" s="272"/>
      <c r="CP170" s="272"/>
      <c r="CQ170" s="272"/>
      <c r="CR170" s="272"/>
      <c r="CS170" s="272"/>
      <c r="CV170" s="272"/>
      <c r="CY170" s="272"/>
      <c r="DB170" s="272"/>
      <c r="DE170" s="272"/>
      <c r="DH170" s="272"/>
      <c r="DK170" s="272"/>
      <c r="DL170" s="272"/>
      <c r="DM170" s="272"/>
      <c r="DN170" s="272"/>
      <c r="DO170" s="272"/>
      <c r="DP170" s="272"/>
      <c r="DQ170" s="272"/>
      <c r="DT170" s="272"/>
      <c r="DW170" s="272"/>
      <c r="DZ170" s="272"/>
      <c r="EC170" s="272"/>
      <c r="ED170" s="272"/>
      <c r="EE170" s="272"/>
      <c r="EF170" s="272"/>
      <c r="EI170" s="272"/>
      <c r="EJ170" s="272"/>
      <c r="EK170" s="272"/>
      <c r="EL170" s="272"/>
      <c r="EO170" s="272"/>
      <c r="ER170" s="272"/>
      <c r="EU170" s="272"/>
      <c r="EV170" s="272"/>
      <c r="EW170" s="272"/>
      <c r="EX170" s="272"/>
      <c r="EY170" s="272"/>
      <c r="EZ170" s="272"/>
      <c r="FA170" s="272"/>
      <c r="FB170" s="272"/>
      <c r="FC170" s="272"/>
      <c r="FD170" s="272"/>
      <c r="FE170" s="272"/>
      <c r="FF170" s="272"/>
      <c r="FG170" s="272"/>
      <c r="FH170" s="272"/>
      <c r="FI170" s="272"/>
      <c r="FJ170" s="272"/>
      <c r="FK170" s="272"/>
      <c r="FL170" s="272"/>
      <c r="FM170" s="272"/>
      <c r="FN170" s="272"/>
      <c r="FO170" s="272"/>
      <c r="FP170" s="272"/>
      <c r="FQ170" s="272"/>
      <c r="FR170" s="272"/>
      <c r="FS170" s="272"/>
      <c r="FT170" s="272"/>
      <c r="FU170" s="272"/>
      <c r="FV170" s="272"/>
      <c r="FW170" s="272"/>
      <c r="FX170" s="272"/>
      <c r="FY170" s="272"/>
      <c r="FZ170" s="272"/>
      <c r="GA170" s="272"/>
      <c r="GB170" s="272"/>
      <c r="GE170" s="272"/>
      <c r="GH170" s="272"/>
    </row>
    <row r="171" spans="1:192" ht="18" customHeight="1">
      <c r="A171" s="526"/>
      <c r="B171" s="30"/>
      <c r="C171" s="382">
        <f t="shared" si="611"/>
        <v>0</v>
      </c>
      <c r="D171" s="383">
        <f t="shared" si="611"/>
        <v>0</v>
      </c>
      <c r="E171" s="384">
        <f t="shared" si="611"/>
        <v>0</v>
      </c>
      <c r="F171" s="382">
        <f t="shared" si="612"/>
        <v>0</v>
      </c>
      <c r="G171" s="383">
        <f t="shared" si="612"/>
        <v>0</v>
      </c>
      <c r="H171" s="384">
        <f t="shared" si="612"/>
        <v>0</v>
      </c>
      <c r="I171" s="382">
        <f t="shared" si="613"/>
        <v>0</v>
      </c>
      <c r="J171" s="383">
        <f t="shared" si="613"/>
        <v>0</v>
      </c>
      <c r="K171" s="384">
        <f t="shared" si="613"/>
        <v>0</v>
      </c>
      <c r="L171" s="45" t="s">
        <v>143</v>
      </c>
      <c r="M171" s="46"/>
      <c r="N171" s="382">
        <f t="shared" si="614"/>
        <v>0</v>
      </c>
      <c r="O171" s="383">
        <f t="shared" si="614"/>
        <v>0</v>
      </c>
      <c r="P171" s="384">
        <f t="shared" si="614"/>
        <v>0</v>
      </c>
      <c r="Q171" s="382">
        <f t="shared" si="615"/>
        <v>0</v>
      </c>
      <c r="R171" s="383">
        <f t="shared" si="615"/>
        <v>0</v>
      </c>
      <c r="S171" s="384">
        <f t="shared" si="615"/>
        <v>0</v>
      </c>
      <c r="T171" s="382">
        <f t="shared" si="616"/>
        <v>0</v>
      </c>
      <c r="U171" s="383">
        <f t="shared" si="616"/>
        <v>0</v>
      </c>
      <c r="V171" s="384">
        <f t="shared" si="616"/>
        <v>0</v>
      </c>
      <c r="Y171" s="272"/>
      <c r="AB171" s="272"/>
      <c r="AE171" s="272"/>
      <c r="AH171" s="272"/>
      <c r="AK171" s="272"/>
      <c r="AN171" s="272"/>
      <c r="AQ171" s="272"/>
      <c r="AT171" s="272"/>
      <c r="AW171" s="272"/>
      <c r="AZ171" s="272"/>
      <c r="BA171" s="272"/>
      <c r="BB171" s="272"/>
      <c r="BC171" s="272"/>
      <c r="BD171" s="272"/>
      <c r="BE171" s="272"/>
      <c r="BF171" s="272"/>
      <c r="BG171" s="272"/>
      <c r="BH171" s="272"/>
      <c r="BI171" s="272"/>
      <c r="BJ171" s="272"/>
      <c r="BK171" s="272"/>
      <c r="BL171" s="272"/>
      <c r="BM171" s="272"/>
      <c r="BN171" s="272"/>
      <c r="BO171" s="272"/>
      <c r="BP171" s="272"/>
      <c r="BQ171" s="272"/>
      <c r="BR171" s="272"/>
      <c r="BS171" s="272"/>
      <c r="BT171" s="272"/>
      <c r="BU171" s="272"/>
      <c r="BX171" s="272"/>
      <c r="BY171" s="272"/>
      <c r="BZ171" s="272"/>
      <c r="CA171" s="272"/>
      <c r="CB171" s="272"/>
      <c r="CC171" s="272"/>
      <c r="CD171" s="272"/>
      <c r="CE171" s="272"/>
      <c r="CF171" s="272"/>
      <c r="CG171" s="272"/>
      <c r="CJ171" s="272"/>
      <c r="CM171" s="272"/>
      <c r="CP171" s="272"/>
      <c r="CQ171" s="272"/>
      <c r="CR171" s="272"/>
      <c r="CS171" s="272"/>
      <c r="CV171" s="272"/>
      <c r="CY171" s="272"/>
      <c r="DB171" s="272"/>
      <c r="DE171" s="272"/>
      <c r="DH171" s="272"/>
      <c r="DK171" s="272"/>
      <c r="DL171" s="272"/>
      <c r="DM171" s="272"/>
      <c r="DN171" s="272"/>
      <c r="DO171" s="272"/>
      <c r="DP171" s="272"/>
      <c r="DQ171" s="272"/>
      <c r="DT171" s="272"/>
      <c r="DW171" s="272"/>
      <c r="DZ171" s="272"/>
      <c r="EC171" s="272"/>
      <c r="ED171" s="272"/>
      <c r="EE171" s="272"/>
      <c r="EF171" s="272"/>
      <c r="EI171" s="272"/>
      <c r="EJ171" s="272"/>
      <c r="EK171" s="272"/>
      <c r="EL171" s="272"/>
      <c r="EO171" s="272"/>
      <c r="ER171" s="272"/>
      <c r="EU171" s="272"/>
      <c r="EV171" s="272"/>
      <c r="EW171" s="272"/>
      <c r="EX171" s="272"/>
      <c r="EY171" s="272"/>
      <c r="EZ171" s="272"/>
      <c r="FA171" s="272"/>
      <c r="FB171" s="272"/>
      <c r="FC171" s="272"/>
      <c r="FD171" s="272"/>
      <c r="FE171" s="272"/>
      <c r="FF171" s="272"/>
      <c r="FG171" s="272"/>
      <c r="FH171" s="272"/>
      <c r="FI171" s="272"/>
      <c r="FJ171" s="272"/>
      <c r="FK171" s="272"/>
      <c r="FL171" s="272"/>
      <c r="FM171" s="272"/>
      <c r="FN171" s="272"/>
      <c r="FO171" s="272"/>
      <c r="FP171" s="272"/>
      <c r="FQ171" s="272"/>
      <c r="FR171" s="272"/>
      <c r="FS171" s="272"/>
      <c r="FT171" s="272"/>
      <c r="FU171" s="272"/>
      <c r="FV171" s="272"/>
      <c r="FW171" s="272"/>
      <c r="FX171" s="272"/>
      <c r="FY171" s="272"/>
      <c r="FZ171" s="272"/>
      <c r="GA171" s="272"/>
      <c r="GB171" s="272"/>
      <c r="GE171" s="272"/>
      <c r="GH171" s="272"/>
    </row>
    <row r="172" spans="1:192" ht="21" customHeight="1">
      <c r="A172" s="526"/>
      <c r="B172" s="30"/>
      <c r="C172" s="385">
        <f t="shared" si="611"/>
        <v>0</v>
      </c>
      <c r="D172" s="386">
        <f t="shared" si="611"/>
        <v>0</v>
      </c>
      <c r="E172" s="387">
        <f t="shared" si="611"/>
        <v>0</v>
      </c>
      <c r="F172" s="385">
        <f t="shared" si="612"/>
        <v>0</v>
      </c>
      <c r="G172" s="386">
        <f t="shared" si="612"/>
        <v>0</v>
      </c>
      <c r="H172" s="387">
        <f t="shared" si="612"/>
        <v>0</v>
      </c>
      <c r="I172" s="385">
        <f t="shared" si="613"/>
        <v>0</v>
      </c>
      <c r="J172" s="386">
        <f t="shared" si="613"/>
        <v>0</v>
      </c>
      <c r="K172" s="387">
        <f t="shared" si="613"/>
        <v>0</v>
      </c>
      <c r="L172" s="36" t="s">
        <v>133</v>
      </c>
      <c r="M172" s="36"/>
      <c r="N172" s="385">
        <f t="shared" si="614"/>
        <v>0</v>
      </c>
      <c r="O172" s="386">
        <f t="shared" si="614"/>
        <v>0</v>
      </c>
      <c r="P172" s="387">
        <f t="shared" si="614"/>
        <v>0</v>
      </c>
      <c r="Q172" s="385">
        <f t="shared" si="615"/>
        <v>0</v>
      </c>
      <c r="R172" s="386">
        <f t="shared" si="615"/>
        <v>0</v>
      </c>
      <c r="S172" s="387">
        <f t="shared" si="615"/>
        <v>0</v>
      </c>
      <c r="T172" s="385">
        <f t="shared" si="616"/>
        <v>0</v>
      </c>
      <c r="U172" s="386">
        <f t="shared" si="616"/>
        <v>0</v>
      </c>
      <c r="V172" s="387">
        <f t="shared" si="616"/>
        <v>0</v>
      </c>
      <c r="Y172" s="272"/>
      <c r="AB172" s="272"/>
      <c r="AE172" s="272"/>
      <c r="AH172" s="272"/>
      <c r="AK172" s="272"/>
      <c r="AN172" s="272"/>
      <c r="AQ172" s="272"/>
      <c r="AT172" s="272"/>
      <c r="AW172" s="272"/>
      <c r="AZ172" s="272"/>
      <c r="BA172" s="272"/>
      <c r="BB172" s="272"/>
      <c r="BC172" s="272"/>
      <c r="BD172" s="272"/>
      <c r="BE172" s="272"/>
      <c r="BF172" s="272"/>
      <c r="BG172" s="272"/>
      <c r="BH172" s="272"/>
      <c r="BI172" s="272"/>
      <c r="BJ172" s="272"/>
      <c r="BK172" s="272"/>
      <c r="BL172" s="272"/>
      <c r="BM172" s="272"/>
      <c r="BN172" s="272"/>
      <c r="BO172" s="272"/>
      <c r="BP172" s="272"/>
      <c r="BQ172" s="272"/>
      <c r="BR172" s="272"/>
      <c r="BS172" s="272"/>
      <c r="BT172" s="272"/>
      <c r="BU172" s="272"/>
      <c r="BX172" s="272"/>
      <c r="BY172" s="272"/>
      <c r="BZ172" s="272"/>
      <c r="CA172" s="272"/>
      <c r="CB172" s="272"/>
      <c r="CC172" s="272"/>
      <c r="CD172" s="272"/>
      <c r="CE172" s="272"/>
      <c r="CF172" s="272"/>
      <c r="CG172" s="272"/>
      <c r="CJ172" s="272"/>
      <c r="CM172" s="272"/>
      <c r="CP172" s="272"/>
      <c r="CQ172" s="272"/>
      <c r="CR172" s="272"/>
      <c r="CS172" s="272"/>
      <c r="CV172" s="272"/>
      <c r="CY172" s="272"/>
      <c r="DB172" s="272"/>
      <c r="DE172" s="272"/>
      <c r="DH172" s="272"/>
      <c r="DK172" s="272"/>
      <c r="DL172" s="272"/>
      <c r="DM172" s="272"/>
      <c r="DN172" s="272"/>
      <c r="DO172" s="272"/>
      <c r="DP172" s="272"/>
      <c r="DQ172" s="272"/>
      <c r="DT172" s="272"/>
      <c r="DW172" s="272"/>
      <c r="DZ172" s="272"/>
      <c r="EC172" s="272"/>
      <c r="ED172" s="272"/>
      <c r="EE172" s="272"/>
      <c r="EF172" s="272"/>
      <c r="EI172" s="272"/>
      <c r="EJ172" s="272"/>
      <c r="EK172" s="272"/>
      <c r="EL172" s="272"/>
      <c r="EO172" s="272"/>
      <c r="ER172" s="272"/>
      <c r="EU172" s="272"/>
      <c r="EV172" s="272"/>
      <c r="EW172" s="272"/>
      <c r="EX172" s="272"/>
      <c r="EY172" s="272"/>
      <c r="EZ172" s="272"/>
      <c r="FA172" s="272"/>
      <c r="FB172" s="272"/>
      <c r="FC172" s="272"/>
      <c r="FD172" s="272"/>
      <c r="FE172" s="272"/>
      <c r="FF172" s="272"/>
      <c r="FG172" s="272"/>
      <c r="FH172" s="272"/>
      <c r="FI172" s="272"/>
      <c r="FJ172" s="272"/>
      <c r="FK172" s="272"/>
      <c r="FL172" s="272"/>
      <c r="FM172" s="272"/>
      <c r="FN172" s="272"/>
      <c r="FO172" s="272"/>
      <c r="FP172" s="272"/>
      <c r="FQ172" s="272"/>
      <c r="FR172" s="272"/>
      <c r="FS172" s="272"/>
      <c r="FT172" s="272"/>
      <c r="FU172" s="272"/>
      <c r="FV172" s="272"/>
      <c r="FW172" s="272"/>
      <c r="FX172" s="272"/>
      <c r="FY172" s="272"/>
      <c r="FZ172" s="272"/>
      <c r="GA172" s="272"/>
      <c r="GB172" s="272"/>
      <c r="GE172" s="272"/>
      <c r="GH172" s="272"/>
    </row>
    <row r="173" spans="1:192" ht="18" customHeight="1">
      <c r="A173" s="526"/>
      <c r="B173" s="30"/>
      <c r="C173" s="388">
        <f t="shared" si="611"/>
        <v>0</v>
      </c>
      <c r="D173" s="389">
        <f t="shared" si="611"/>
        <v>0</v>
      </c>
      <c r="E173" s="390">
        <f t="shared" si="611"/>
        <v>0</v>
      </c>
      <c r="F173" s="388">
        <f t="shared" si="612"/>
        <v>0</v>
      </c>
      <c r="G173" s="389">
        <f t="shared" si="612"/>
        <v>0</v>
      </c>
      <c r="H173" s="390">
        <f t="shared" si="612"/>
        <v>0</v>
      </c>
      <c r="I173" s="388">
        <f t="shared" si="613"/>
        <v>0</v>
      </c>
      <c r="J173" s="389">
        <f t="shared" si="613"/>
        <v>0</v>
      </c>
      <c r="K173" s="390">
        <f t="shared" si="613"/>
        <v>0</v>
      </c>
      <c r="L173" s="45" t="s">
        <v>134</v>
      </c>
      <c r="M173" s="46"/>
      <c r="N173" s="388">
        <f t="shared" si="614"/>
        <v>0</v>
      </c>
      <c r="O173" s="389">
        <f t="shared" si="614"/>
        <v>0</v>
      </c>
      <c r="P173" s="390">
        <f t="shared" si="614"/>
        <v>0</v>
      </c>
      <c r="Q173" s="388">
        <f t="shared" si="615"/>
        <v>0</v>
      </c>
      <c r="R173" s="389">
        <f t="shared" si="615"/>
        <v>0</v>
      </c>
      <c r="S173" s="390">
        <f t="shared" si="615"/>
        <v>0</v>
      </c>
      <c r="T173" s="388">
        <f t="shared" si="616"/>
        <v>0</v>
      </c>
      <c r="U173" s="389">
        <f t="shared" si="616"/>
        <v>0</v>
      </c>
      <c r="V173" s="390">
        <f t="shared" si="616"/>
        <v>0</v>
      </c>
      <c r="Y173" s="272"/>
      <c r="AB173" s="272"/>
      <c r="AE173" s="272"/>
      <c r="AH173" s="272"/>
      <c r="AK173" s="272"/>
      <c r="AN173" s="272"/>
      <c r="AQ173" s="272"/>
      <c r="AT173" s="272"/>
      <c r="AW173" s="272"/>
      <c r="AZ173" s="272"/>
      <c r="BA173" s="272"/>
      <c r="BB173" s="272"/>
      <c r="BC173" s="272"/>
      <c r="BD173" s="272"/>
      <c r="BE173" s="272"/>
      <c r="BF173" s="272"/>
      <c r="BG173" s="272"/>
      <c r="BH173" s="272"/>
      <c r="BI173" s="272"/>
      <c r="BJ173" s="272"/>
      <c r="BK173" s="272"/>
      <c r="BL173" s="272"/>
      <c r="BM173" s="272"/>
      <c r="BN173" s="272"/>
      <c r="BO173" s="272"/>
      <c r="BP173" s="272"/>
      <c r="BQ173" s="272"/>
      <c r="BR173" s="272"/>
      <c r="BS173" s="272"/>
      <c r="BT173" s="272"/>
      <c r="BU173" s="272"/>
      <c r="BX173" s="272"/>
      <c r="BY173" s="272"/>
      <c r="BZ173" s="272"/>
      <c r="CA173" s="272"/>
      <c r="CB173" s="272"/>
      <c r="CC173" s="272"/>
      <c r="CD173" s="272"/>
      <c r="CE173" s="272"/>
      <c r="CF173" s="272"/>
      <c r="CG173" s="272"/>
      <c r="CJ173" s="272"/>
      <c r="CM173" s="272"/>
      <c r="CP173" s="272"/>
      <c r="CQ173" s="272"/>
      <c r="CR173" s="272"/>
      <c r="CS173" s="272"/>
      <c r="CV173" s="272"/>
      <c r="CY173" s="272"/>
      <c r="DB173" s="272"/>
      <c r="DE173" s="272"/>
      <c r="DH173" s="272"/>
      <c r="DK173" s="272"/>
      <c r="DL173" s="272"/>
      <c r="DM173" s="272"/>
      <c r="DN173" s="272"/>
      <c r="DO173" s="272"/>
      <c r="DP173" s="272"/>
      <c r="DQ173" s="272"/>
      <c r="DT173" s="272"/>
      <c r="DW173" s="272"/>
      <c r="DZ173" s="272"/>
      <c r="EC173" s="272"/>
      <c r="ED173" s="272"/>
      <c r="EE173" s="272"/>
      <c r="EF173" s="272"/>
      <c r="EI173" s="272"/>
      <c r="EJ173" s="272"/>
      <c r="EK173" s="272"/>
      <c r="EL173" s="272"/>
      <c r="EO173" s="272"/>
      <c r="ER173" s="272"/>
      <c r="EU173" s="272"/>
      <c r="EV173" s="272"/>
      <c r="EW173" s="272"/>
      <c r="EX173" s="272"/>
      <c r="EY173" s="272"/>
      <c r="EZ173" s="272"/>
      <c r="FA173" s="272"/>
      <c r="FB173" s="272"/>
      <c r="FC173" s="272"/>
      <c r="FD173" s="272"/>
      <c r="FE173" s="272"/>
      <c r="FF173" s="272"/>
      <c r="FG173" s="272"/>
      <c r="FH173" s="272"/>
      <c r="FI173" s="272"/>
      <c r="FJ173" s="272"/>
      <c r="FK173" s="272"/>
      <c r="FL173" s="272"/>
      <c r="FM173" s="272"/>
      <c r="FN173" s="272"/>
      <c r="FO173" s="272"/>
      <c r="FP173" s="272"/>
      <c r="FQ173" s="272"/>
      <c r="FR173" s="272"/>
      <c r="FS173" s="272"/>
      <c r="FT173" s="272"/>
      <c r="FU173" s="272"/>
      <c r="FV173" s="272"/>
      <c r="FW173" s="272"/>
      <c r="FX173" s="272"/>
      <c r="FY173" s="272"/>
      <c r="FZ173" s="272"/>
      <c r="GA173" s="272"/>
      <c r="GB173" s="272"/>
      <c r="GE173" s="272"/>
      <c r="GH173" s="272"/>
    </row>
    <row r="174" spans="1:192" ht="21.75" customHeight="1">
      <c r="A174" s="526"/>
      <c r="B174" s="30"/>
      <c r="C174" s="391">
        <f t="shared" si="611"/>
        <v>0</v>
      </c>
      <c r="D174" s="392">
        <f t="shared" si="611"/>
        <v>0</v>
      </c>
      <c r="E174" s="393">
        <f t="shared" si="611"/>
        <v>0</v>
      </c>
      <c r="F174" s="391">
        <f t="shared" si="612"/>
        <v>0</v>
      </c>
      <c r="G174" s="392">
        <f t="shared" si="612"/>
        <v>0</v>
      </c>
      <c r="H174" s="393">
        <f t="shared" si="612"/>
        <v>0</v>
      </c>
      <c r="I174" s="391">
        <f t="shared" si="613"/>
        <v>0</v>
      </c>
      <c r="J174" s="392">
        <f t="shared" si="613"/>
        <v>0</v>
      </c>
      <c r="K174" s="393">
        <f t="shared" si="613"/>
        <v>0</v>
      </c>
      <c r="L174" s="37" t="s">
        <v>135</v>
      </c>
      <c r="M174" s="37"/>
      <c r="N174" s="391">
        <f t="shared" si="614"/>
        <v>0</v>
      </c>
      <c r="O174" s="392">
        <f t="shared" si="614"/>
        <v>0</v>
      </c>
      <c r="P174" s="393">
        <f t="shared" si="614"/>
        <v>0</v>
      </c>
      <c r="Q174" s="391">
        <f t="shared" si="615"/>
        <v>0</v>
      </c>
      <c r="R174" s="392">
        <f t="shared" si="615"/>
        <v>0</v>
      </c>
      <c r="S174" s="393">
        <f t="shared" si="615"/>
        <v>0</v>
      </c>
      <c r="T174" s="391">
        <f t="shared" si="616"/>
        <v>0</v>
      </c>
      <c r="U174" s="392">
        <f t="shared" si="616"/>
        <v>0</v>
      </c>
      <c r="V174" s="393">
        <f t="shared" si="616"/>
        <v>0</v>
      </c>
      <c r="Y174" s="272"/>
      <c r="AB174" s="272"/>
      <c r="AE174" s="272"/>
      <c r="AH174" s="272"/>
      <c r="AK174" s="272"/>
      <c r="AN174" s="272"/>
      <c r="AQ174" s="272"/>
      <c r="AT174" s="272"/>
      <c r="AW174" s="272"/>
      <c r="AZ174" s="272"/>
      <c r="BA174" s="272"/>
      <c r="BB174" s="272"/>
      <c r="BC174" s="272"/>
      <c r="BD174" s="272"/>
      <c r="BE174" s="272"/>
      <c r="BF174" s="272"/>
      <c r="BG174" s="272"/>
      <c r="BH174" s="272"/>
      <c r="BI174" s="272"/>
      <c r="BJ174" s="272"/>
      <c r="BK174" s="272"/>
      <c r="BL174" s="272"/>
      <c r="BM174" s="272"/>
      <c r="BN174" s="272"/>
      <c r="BO174" s="272"/>
      <c r="BP174" s="272"/>
      <c r="BQ174" s="272"/>
      <c r="BR174" s="272"/>
      <c r="BS174" s="272"/>
      <c r="BT174" s="272"/>
      <c r="BU174" s="272"/>
      <c r="BX174" s="272"/>
      <c r="BY174" s="272"/>
      <c r="BZ174" s="272"/>
      <c r="CA174" s="272"/>
      <c r="CB174" s="272"/>
      <c r="CC174" s="272"/>
      <c r="CD174" s="272"/>
      <c r="CE174" s="272"/>
      <c r="CF174" s="272"/>
      <c r="CG174" s="272"/>
      <c r="CJ174" s="272"/>
      <c r="CM174" s="272"/>
      <c r="CP174" s="272"/>
      <c r="CQ174" s="272"/>
      <c r="CR174" s="272"/>
      <c r="CS174" s="272"/>
      <c r="CV174" s="272"/>
      <c r="CY174" s="272"/>
      <c r="DB174" s="272"/>
      <c r="DE174" s="272"/>
      <c r="DH174" s="272"/>
      <c r="DK174" s="272"/>
      <c r="DL174" s="272"/>
      <c r="DM174" s="272"/>
      <c r="DN174" s="272"/>
      <c r="DO174" s="272"/>
      <c r="DP174" s="272"/>
      <c r="DQ174" s="272"/>
      <c r="DT174" s="272"/>
      <c r="DW174" s="272"/>
      <c r="DZ174" s="272"/>
      <c r="EC174" s="272"/>
      <c r="ED174" s="272"/>
      <c r="EE174" s="272"/>
      <c r="EF174" s="272"/>
      <c r="EI174" s="272"/>
      <c r="EJ174" s="272"/>
      <c r="EK174" s="272"/>
      <c r="EL174" s="272"/>
      <c r="EO174" s="272"/>
      <c r="ER174" s="272"/>
      <c r="EU174" s="272"/>
      <c r="EV174" s="272"/>
      <c r="EW174" s="272"/>
      <c r="EX174" s="272"/>
      <c r="EY174" s="272"/>
      <c r="EZ174" s="272"/>
      <c r="FA174" s="272"/>
      <c r="FB174" s="272"/>
      <c r="FC174" s="272"/>
      <c r="FD174" s="272"/>
      <c r="FE174" s="272"/>
      <c r="FF174" s="272"/>
      <c r="FG174" s="272"/>
      <c r="FH174" s="272"/>
      <c r="FI174" s="272"/>
      <c r="FJ174" s="272"/>
      <c r="FK174" s="272"/>
      <c r="FL174" s="272"/>
      <c r="FM174" s="272"/>
      <c r="FN174" s="272"/>
      <c r="FO174" s="272"/>
      <c r="FP174" s="272"/>
      <c r="FQ174" s="272"/>
      <c r="FR174" s="272"/>
      <c r="FS174" s="272"/>
      <c r="FT174" s="272"/>
      <c r="FU174" s="272"/>
      <c r="FV174" s="272"/>
      <c r="FW174" s="272"/>
      <c r="FX174" s="272"/>
      <c r="FY174" s="272"/>
      <c r="FZ174" s="272"/>
      <c r="GA174" s="272"/>
      <c r="GB174" s="272"/>
      <c r="GE174" s="272"/>
      <c r="GH174" s="272"/>
    </row>
    <row r="175" spans="1:192" ht="20.25" customHeight="1">
      <c r="A175" s="526"/>
      <c r="B175" s="30"/>
      <c r="C175" s="599">
        <f t="shared" si="611"/>
        <v>4</v>
      </c>
      <c r="D175" s="600">
        <f t="shared" si="611"/>
        <v>2</v>
      </c>
      <c r="E175" s="601">
        <f t="shared" si="611"/>
        <v>1</v>
      </c>
      <c r="F175" s="599">
        <f t="shared" si="612"/>
        <v>4</v>
      </c>
      <c r="G175" s="600">
        <f t="shared" si="612"/>
        <v>2</v>
      </c>
      <c r="H175" s="601">
        <f t="shared" si="612"/>
        <v>1</v>
      </c>
      <c r="I175" s="599">
        <f t="shared" si="613"/>
        <v>4</v>
      </c>
      <c r="J175" s="600">
        <f t="shared" si="613"/>
        <v>2</v>
      </c>
      <c r="K175" s="601">
        <f t="shared" si="613"/>
        <v>1</v>
      </c>
      <c r="L175" s="36" t="s">
        <v>136</v>
      </c>
      <c r="M175" s="36"/>
      <c r="N175" s="599">
        <f t="shared" si="614"/>
        <v>4</v>
      </c>
      <c r="O175" s="600">
        <f t="shared" si="614"/>
        <v>2</v>
      </c>
      <c r="P175" s="601">
        <f t="shared" si="614"/>
        <v>1</v>
      </c>
      <c r="Q175" s="599">
        <f t="shared" si="615"/>
        <v>4</v>
      </c>
      <c r="R175" s="600">
        <f t="shared" si="615"/>
        <v>2</v>
      </c>
      <c r="S175" s="601">
        <f t="shared" si="615"/>
        <v>1</v>
      </c>
      <c r="T175" s="599">
        <f t="shared" si="616"/>
        <v>4</v>
      </c>
      <c r="U175" s="600">
        <f t="shared" si="616"/>
        <v>2</v>
      </c>
      <c r="V175" s="601">
        <f t="shared" si="616"/>
        <v>1</v>
      </c>
      <c r="Y175" s="272"/>
      <c r="AB175" s="272"/>
      <c r="AE175" s="272"/>
      <c r="AH175" s="272"/>
      <c r="AK175" s="272"/>
      <c r="AN175" s="272"/>
      <c r="AQ175" s="272"/>
      <c r="AT175" s="272"/>
      <c r="AW175" s="272"/>
      <c r="AZ175" s="272"/>
      <c r="BA175" s="272"/>
      <c r="BB175" s="272"/>
      <c r="BC175" s="272"/>
      <c r="BD175" s="272"/>
      <c r="BE175" s="272"/>
      <c r="BF175" s="272"/>
      <c r="BG175" s="272"/>
      <c r="BH175" s="272"/>
      <c r="BI175" s="272"/>
      <c r="BJ175" s="272"/>
      <c r="BK175" s="272"/>
      <c r="BL175" s="272"/>
      <c r="BM175" s="272"/>
      <c r="BN175" s="272"/>
      <c r="BO175" s="272"/>
      <c r="BP175" s="272"/>
      <c r="BQ175" s="272"/>
      <c r="BR175" s="272"/>
      <c r="BS175" s="272"/>
      <c r="BT175" s="272"/>
      <c r="BU175" s="272"/>
      <c r="BX175" s="272"/>
      <c r="BY175" s="272"/>
      <c r="BZ175" s="272"/>
      <c r="CA175" s="272"/>
      <c r="CB175" s="272"/>
      <c r="CC175" s="272"/>
      <c r="CD175" s="272"/>
      <c r="CE175" s="272"/>
      <c r="CF175" s="272"/>
      <c r="CG175" s="272"/>
      <c r="CJ175" s="272"/>
      <c r="CM175" s="272"/>
      <c r="CP175" s="272"/>
      <c r="CQ175" s="272"/>
      <c r="CR175" s="272"/>
      <c r="CS175" s="272"/>
      <c r="CV175" s="272"/>
      <c r="CY175" s="272"/>
      <c r="DB175" s="272"/>
      <c r="DE175" s="272"/>
      <c r="DH175" s="272"/>
      <c r="DK175" s="272"/>
      <c r="DL175" s="272"/>
      <c r="DM175" s="272"/>
      <c r="DN175" s="272"/>
      <c r="DO175" s="272"/>
      <c r="DP175" s="272"/>
      <c r="DQ175" s="272"/>
      <c r="DT175" s="272"/>
      <c r="DW175" s="272"/>
      <c r="DZ175" s="272"/>
      <c r="EC175" s="272"/>
      <c r="ED175" s="272"/>
      <c r="EE175" s="272"/>
      <c r="EF175" s="272"/>
      <c r="EI175" s="272"/>
      <c r="EJ175" s="272"/>
      <c r="EK175" s="272"/>
      <c r="EL175" s="272"/>
      <c r="EO175" s="272"/>
      <c r="ER175" s="272"/>
      <c r="EU175" s="272"/>
      <c r="EV175" s="272"/>
      <c r="EW175" s="272"/>
      <c r="EX175" s="272"/>
      <c r="EY175" s="272"/>
      <c r="EZ175" s="272"/>
      <c r="FA175" s="272"/>
      <c r="FB175" s="272"/>
      <c r="FC175" s="272"/>
      <c r="FD175" s="272"/>
      <c r="FE175" s="272"/>
      <c r="FF175" s="272"/>
      <c r="FG175" s="272"/>
      <c r="FH175" s="272"/>
      <c r="FI175" s="272"/>
      <c r="FJ175" s="272"/>
      <c r="FK175" s="272"/>
      <c r="FL175" s="272"/>
      <c r="FM175" s="272"/>
      <c r="FN175" s="272"/>
      <c r="FO175" s="272"/>
      <c r="FP175" s="272"/>
      <c r="FQ175" s="272"/>
      <c r="FR175" s="272"/>
      <c r="FS175" s="272"/>
      <c r="FT175" s="272"/>
      <c r="FU175" s="272"/>
      <c r="FV175" s="272"/>
      <c r="FW175" s="272"/>
      <c r="FX175" s="272"/>
      <c r="FY175" s="272"/>
      <c r="FZ175" s="272"/>
      <c r="GA175" s="272"/>
      <c r="GB175" s="272"/>
      <c r="GE175" s="272"/>
      <c r="GH175" s="272"/>
    </row>
    <row r="176" spans="1:192" ht="20.25" customHeight="1">
      <c r="A176" s="526"/>
      <c r="B176" s="30"/>
      <c r="C176" s="394">
        <f t="shared" si="611"/>
        <v>0</v>
      </c>
      <c r="D176" s="395">
        <f t="shared" si="611"/>
        <v>0</v>
      </c>
      <c r="E176" s="396">
        <f t="shared" si="611"/>
        <v>0</v>
      </c>
      <c r="F176" s="394">
        <f t="shared" si="612"/>
        <v>0</v>
      </c>
      <c r="G176" s="395">
        <f t="shared" si="612"/>
        <v>0</v>
      </c>
      <c r="H176" s="396">
        <f t="shared" si="612"/>
        <v>0</v>
      </c>
      <c r="I176" s="394">
        <f t="shared" si="613"/>
        <v>0</v>
      </c>
      <c r="J176" s="395">
        <f t="shared" si="613"/>
        <v>0</v>
      </c>
      <c r="K176" s="396">
        <f t="shared" si="613"/>
        <v>0</v>
      </c>
      <c r="L176" s="45" t="s">
        <v>137</v>
      </c>
      <c r="M176" s="46"/>
      <c r="N176" s="394">
        <f t="shared" si="614"/>
        <v>0</v>
      </c>
      <c r="O176" s="395">
        <f t="shared" si="614"/>
        <v>0</v>
      </c>
      <c r="P176" s="396">
        <f t="shared" si="614"/>
        <v>0</v>
      </c>
      <c r="Q176" s="394">
        <f t="shared" si="615"/>
        <v>0</v>
      </c>
      <c r="R176" s="395">
        <f t="shared" si="615"/>
        <v>0</v>
      </c>
      <c r="S176" s="396">
        <f t="shared" si="615"/>
        <v>0</v>
      </c>
      <c r="T176" s="394">
        <f t="shared" si="616"/>
        <v>0</v>
      </c>
      <c r="U176" s="395">
        <f t="shared" si="616"/>
        <v>0</v>
      </c>
      <c r="V176" s="396">
        <f t="shared" si="616"/>
        <v>0</v>
      </c>
      <c r="Y176" s="272"/>
      <c r="AB176" s="272"/>
      <c r="AE176" s="272"/>
      <c r="AH176" s="272"/>
      <c r="AK176" s="272"/>
      <c r="AN176" s="272"/>
      <c r="AQ176" s="272"/>
      <c r="AT176" s="272"/>
      <c r="AW176" s="272"/>
      <c r="AZ176" s="272"/>
      <c r="BA176" s="272"/>
      <c r="BB176" s="272"/>
      <c r="BC176" s="272"/>
      <c r="BD176" s="272"/>
      <c r="BE176" s="272"/>
      <c r="BF176" s="272"/>
      <c r="BG176" s="272"/>
      <c r="BH176" s="272"/>
      <c r="BI176" s="272"/>
      <c r="BJ176" s="272"/>
      <c r="BK176" s="272"/>
      <c r="BL176" s="272"/>
      <c r="BM176" s="272"/>
      <c r="BN176" s="272"/>
      <c r="BO176" s="272"/>
      <c r="BP176" s="272"/>
      <c r="BQ176" s="272"/>
      <c r="BR176" s="272"/>
      <c r="BS176" s="272"/>
      <c r="BT176" s="272"/>
      <c r="BU176" s="272"/>
      <c r="BX176" s="272"/>
      <c r="BY176" s="272"/>
      <c r="BZ176" s="272"/>
      <c r="CA176" s="272"/>
      <c r="CB176" s="272"/>
      <c r="CC176" s="272"/>
      <c r="CD176" s="272"/>
      <c r="CE176" s="272"/>
      <c r="CF176" s="272"/>
      <c r="CG176" s="272"/>
      <c r="CJ176" s="272"/>
      <c r="CM176" s="272"/>
      <c r="CP176" s="272"/>
      <c r="CQ176" s="272"/>
      <c r="CR176" s="272"/>
      <c r="CS176" s="272"/>
      <c r="CV176" s="272"/>
      <c r="CY176" s="272"/>
      <c r="DB176" s="272"/>
      <c r="DE176" s="272"/>
      <c r="DH176" s="272"/>
      <c r="DK176" s="272"/>
      <c r="DL176" s="272"/>
      <c r="DM176" s="272"/>
      <c r="DN176" s="272"/>
      <c r="DO176" s="272"/>
      <c r="DP176" s="272"/>
      <c r="DQ176" s="272"/>
      <c r="DT176" s="272"/>
      <c r="DW176" s="272"/>
      <c r="DZ176" s="272"/>
      <c r="EC176" s="272"/>
      <c r="ED176" s="272"/>
      <c r="EE176" s="272"/>
      <c r="EF176" s="272"/>
      <c r="EI176" s="272"/>
      <c r="EJ176" s="272"/>
      <c r="EK176" s="272"/>
      <c r="EL176" s="272"/>
      <c r="EO176" s="272"/>
      <c r="ER176" s="272"/>
      <c r="EU176" s="272"/>
      <c r="EV176" s="272"/>
      <c r="EW176" s="272"/>
      <c r="EX176" s="272"/>
      <c r="EY176" s="272"/>
      <c r="EZ176" s="272"/>
      <c r="FA176" s="272"/>
      <c r="FB176" s="272"/>
      <c r="FC176" s="272"/>
      <c r="FD176" s="272"/>
      <c r="FE176" s="272"/>
      <c r="FF176" s="272"/>
      <c r="FG176" s="272"/>
      <c r="FH176" s="272"/>
      <c r="FI176" s="272"/>
      <c r="FJ176" s="272"/>
      <c r="FK176" s="272"/>
      <c r="FL176" s="272"/>
      <c r="FM176" s="272"/>
      <c r="FN176" s="272"/>
      <c r="FO176" s="272"/>
      <c r="FP176" s="272"/>
      <c r="FQ176" s="272"/>
      <c r="FR176" s="272"/>
      <c r="FS176" s="272"/>
      <c r="FT176" s="272"/>
      <c r="FU176" s="272"/>
      <c r="FV176" s="272"/>
      <c r="FW176" s="272"/>
      <c r="FX176" s="272"/>
      <c r="FY176" s="272"/>
      <c r="FZ176" s="272"/>
      <c r="GA176" s="272"/>
      <c r="GB176" s="272"/>
      <c r="GE176" s="272"/>
      <c r="GH176" s="272"/>
    </row>
    <row r="177" spans="1:192" ht="19.5" customHeight="1">
      <c r="A177" s="526"/>
      <c r="B177" s="30"/>
      <c r="C177" s="397">
        <f t="shared" si="611"/>
        <v>0</v>
      </c>
      <c r="D177" s="392">
        <f t="shared" si="611"/>
        <v>0</v>
      </c>
      <c r="E177" s="393">
        <f t="shared" si="611"/>
        <v>0</v>
      </c>
      <c r="F177" s="397">
        <f t="shared" si="612"/>
        <v>0</v>
      </c>
      <c r="G177" s="392">
        <f t="shared" si="612"/>
        <v>0</v>
      </c>
      <c r="H177" s="393">
        <f t="shared" si="612"/>
        <v>0</v>
      </c>
      <c r="I177" s="397">
        <f t="shared" si="613"/>
        <v>0</v>
      </c>
      <c r="J177" s="392">
        <f t="shared" si="613"/>
        <v>0</v>
      </c>
      <c r="K177" s="393">
        <f t="shared" si="613"/>
        <v>0</v>
      </c>
      <c r="L177" s="38" t="s">
        <v>138</v>
      </c>
      <c r="M177" s="38"/>
      <c r="N177" s="397">
        <f t="shared" si="614"/>
        <v>0</v>
      </c>
      <c r="O177" s="392">
        <f t="shared" si="614"/>
        <v>0</v>
      </c>
      <c r="P177" s="393">
        <f t="shared" si="614"/>
        <v>0</v>
      </c>
      <c r="Q177" s="397">
        <f t="shared" si="615"/>
        <v>0</v>
      </c>
      <c r="R177" s="392">
        <f t="shared" si="615"/>
        <v>0</v>
      </c>
      <c r="S177" s="393">
        <f t="shared" si="615"/>
        <v>0</v>
      </c>
      <c r="T177" s="397">
        <f t="shared" si="616"/>
        <v>0</v>
      </c>
      <c r="U177" s="392">
        <f t="shared" si="616"/>
        <v>0</v>
      </c>
      <c r="V177" s="393">
        <f t="shared" si="616"/>
        <v>0</v>
      </c>
      <c r="Y177" s="272"/>
      <c r="AB177" s="272"/>
      <c r="AE177" s="272"/>
      <c r="AH177" s="272"/>
      <c r="AK177" s="272"/>
      <c r="AN177" s="272"/>
      <c r="AQ177" s="272"/>
      <c r="AT177" s="272"/>
      <c r="AW177" s="272"/>
      <c r="AZ177" s="272"/>
      <c r="BA177" s="272"/>
      <c r="BB177" s="272"/>
      <c r="BC177" s="272"/>
      <c r="BD177" s="272"/>
      <c r="BE177" s="272"/>
      <c r="BF177" s="272"/>
      <c r="BG177" s="272"/>
      <c r="BH177" s="272"/>
      <c r="BI177" s="272"/>
      <c r="BJ177" s="272"/>
      <c r="BK177" s="272"/>
      <c r="BL177" s="272"/>
      <c r="BM177" s="272"/>
      <c r="BN177" s="272"/>
      <c r="BO177" s="272"/>
      <c r="BP177" s="272"/>
      <c r="BQ177" s="272"/>
      <c r="BR177" s="272"/>
      <c r="BS177" s="272"/>
      <c r="BT177" s="272"/>
      <c r="BU177" s="272"/>
      <c r="BX177" s="272"/>
      <c r="BY177" s="272"/>
      <c r="BZ177" s="272"/>
      <c r="CA177" s="272"/>
      <c r="CB177" s="272"/>
      <c r="CC177" s="272"/>
      <c r="CD177" s="272"/>
      <c r="CE177" s="272"/>
      <c r="CF177" s="272"/>
      <c r="CG177" s="272"/>
      <c r="CJ177" s="272"/>
      <c r="CM177" s="272"/>
      <c r="CP177" s="272"/>
      <c r="CQ177" s="272"/>
      <c r="CR177" s="272"/>
      <c r="CS177" s="272"/>
      <c r="CV177" s="272"/>
      <c r="CY177" s="272"/>
      <c r="DB177" s="272"/>
      <c r="DE177" s="272"/>
      <c r="DH177" s="272"/>
      <c r="DK177" s="272"/>
      <c r="DL177" s="272"/>
      <c r="DM177" s="272"/>
      <c r="DN177" s="272"/>
      <c r="DO177" s="272"/>
      <c r="DP177" s="272"/>
      <c r="DQ177" s="272"/>
      <c r="DT177" s="272"/>
      <c r="DW177" s="272"/>
      <c r="DZ177" s="272"/>
      <c r="EC177" s="272"/>
      <c r="ED177" s="272"/>
      <c r="EE177" s="272"/>
      <c r="EF177" s="272"/>
      <c r="EI177" s="272"/>
      <c r="EJ177" s="272"/>
      <c r="EK177" s="272"/>
      <c r="EL177" s="272"/>
      <c r="EO177" s="272"/>
      <c r="ER177" s="272"/>
      <c r="EU177" s="272"/>
      <c r="EV177" s="272"/>
      <c r="EW177" s="272"/>
      <c r="EX177" s="272"/>
      <c r="EY177" s="272"/>
      <c r="EZ177" s="272"/>
      <c r="FA177" s="272"/>
      <c r="FB177" s="272"/>
      <c r="FC177" s="272"/>
      <c r="FD177" s="272"/>
      <c r="FE177" s="272"/>
      <c r="FF177" s="272"/>
      <c r="FG177" s="272"/>
      <c r="FH177" s="272"/>
      <c r="FI177" s="272"/>
      <c r="FJ177" s="272"/>
      <c r="FK177" s="272"/>
      <c r="FL177" s="272"/>
      <c r="FM177" s="272"/>
      <c r="FN177" s="272"/>
      <c r="FO177" s="272"/>
      <c r="FP177" s="272"/>
      <c r="FQ177" s="272"/>
      <c r="FR177" s="272"/>
      <c r="FS177" s="272"/>
      <c r="FT177" s="272"/>
      <c r="FU177" s="272"/>
      <c r="FV177" s="272"/>
      <c r="FW177" s="272"/>
      <c r="FX177" s="272"/>
      <c r="FY177" s="272"/>
      <c r="FZ177" s="272"/>
      <c r="GA177" s="272"/>
      <c r="GB177" s="272"/>
      <c r="GE177" s="272"/>
      <c r="GH177" s="272"/>
    </row>
    <row r="178" spans="1:192" ht="16.5" customHeight="1">
      <c r="A178" s="526"/>
      <c r="B178" s="30"/>
      <c r="C178" s="398">
        <f t="shared" si="611"/>
        <v>0</v>
      </c>
      <c r="D178" s="399">
        <f t="shared" si="611"/>
        <v>0</v>
      </c>
      <c r="E178" s="400">
        <f t="shared" si="611"/>
        <v>0</v>
      </c>
      <c r="F178" s="398">
        <f t="shared" si="612"/>
        <v>0</v>
      </c>
      <c r="G178" s="399">
        <f t="shared" si="612"/>
        <v>0</v>
      </c>
      <c r="H178" s="400">
        <f t="shared" si="612"/>
        <v>0</v>
      </c>
      <c r="I178" s="398">
        <f t="shared" si="613"/>
        <v>0</v>
      </c>
      <c r="J178" s="399">
        <f t="shared" si="613"/>
        <v>0</v>
      </c>
      <c r="K178" s="400">
        <f t="shared" si="613"/>
        <v>0</v>
      </c>
      <c r="L178" s="36" t="s">
        <v>139</v>
      </c>
      <c r="M178" s="36"/>
      <c r="N178" s="398">
        <f t="shared" si="614"/>
        <v>0</v>
      </c>
      <c r="O178" s="399">
        <f t="shared" si="614"/>
        <v>0</v>
      </c>
      <c r="P178" s="400">
        <f t="shared" si="614"/>
        <v>0</v>
      </c>
      <c r="Q178" s="398">
        <f t="shared" si="615"/>
        <v>0</v>
      </c>
      <c r="R178" s="399">
        <f t="shared" si="615"/>
        <v>0</v>
      </c>
      <c r="S178" s="400">
        <f t="shared" si="615"/>
        <v>0</v>
      </c>
      <c r="T178" s="398">
        <f t="shared" si="616"/>
        <v>0</v>
      </c>
      <c r="U178" s="399">
        <f t="shared" si="616"/>
        <v>0</v>
      </c>
      <c r="V178" s="400">
        <f t="shared" si="616"/>
        <v>0</v>
      </c>
      <c r="Y178" s="272"/>
      <c r="AB178" s="272"/>
      <c r="AE178" s="272"/>
      <c r="AH178" s="272"/>
      <c r="AK178" s="272"/>
      <c r="AN178" s="272"/>
      <c r="AQ178" s="272"/>
      <c r="AT178" s="272"/>
      <c r="AW178" s="272"/>
      <c r="AZ178" s="272"/>
      <c r="BA178" s="272"/>
      <c r="BB178" s="272"/>
      <c r="BC178" s="272"/>
      <c r="BD178" s="272"/>
      <c r="BE178" s="272"/>
      <c r="BF178" s="272"/>
      <c r="BG178" s="272"/>
      <c r="BH178" s="272"/>
      <c r="BI178" s="272"/>
      <c r="BJ178" s="272"/>
      <c r="BK178" s="272"/>
      <c r="BL178" s="272"/>
      <c r="BM178" s="272"/>
      <c r="BN178" s="272"/>
      <c r="BO178" s="272"/>
      <c r="BP178" s="272"/>
      <c r="BQ178" s="272"/>
      <c r="BR178" s="272"/>
      <c r="BS178" s="272"/>
      <c r="BT178" s="272"/>
      <c r="BU178" s="272"/>
      <c r="BX178" s="272"/>
      <c r="BY178" s="272"/>
      <c r="BZ178" s="272"/>
      <c r="CA178" s="272"/>
      <c r="CB178" s="272"/>
      <c r="CC178" s="272"/>
      <c r="CD178" s="272"/>
      <c r="CE178" s="272"/>
      <c r="CF178" s="272"/>
      <c r="CG178" s="272"/>
      <c r="CJ178" s="272"/>
      <c r="CM178" s="272"/>
      <c r="CP178" s="272"/>
      <c r="CQ178" s="272"/>
      <c r="CR178" s="272"/>
      <c r="CS178" s="272"/>
      <c r="CV178" s="272"/>
      <c r="CY178" s="272"/>
      <c r="DB178" s="272"/>
      <c r="DE178" s="272"/>
      <c r="DH178" s="272"/>
      <c r="DK178" s="272"/>
      <c r="DL178" s="272"/>
      <c r="DM178" s="272"/>
      <c r="DN178" s="272"/>
      <c r="DO178" s="272"/>
      <c r="DP178" s="272"/>
      <c r="DQ178" s="272"/>
      <c r="DT178" s="272"/>
      <c r="DW178" s="272"/>
      <c r="DZ178" s="272"/>
      <c r="EC178" s="272"/>
      <c r="ED178" s="272"/>
      <c r="EE178" s="272"/>
      <c r="EF178" s="272"/>
      <c r="EI178" s="272"/>
      <c r="EJ178" s="272"/>
      <c r="EK178" s="272"/>
      <c r="EL178" s="272"/>
      <c r="EO178" s="272"/>
      <c r="ER178" s="272"/>
      <c r="EU178" s="272"/>
      <c r="EV178" s="272"/>
      <c r="EW178" s="272"/>
      <c r="EX178" s="272"/>
      <c r="EY178" s="272"/>
      <c r="EZ178" s="272"/>
      <c r="FA178" s="272"/>
      <c r="FB178" s="272"/>
      <c r="FC178" s="272"/>
      <c r="FD178" s="272"/>
      <c r="FE178" s="272"/>
      <c r="FF178" s="272"/>
      <c r="FG178" s="272"/>
      <c r="FH178" s="272"/>
      <c r="FI178" s="272"/>
      <c r="FJ178" s="272"/>
      <c r="FK178" s="272"/>
      <c r="FL178" s="272"/>
      <c r="FM178" s="272"/>
      <c r="FN178" s="272"/>
      <c r="FO178" s="272"/>
      <c r="FP178" s="272"/>
      <c r="FQ178" s="272"/>
      <c r="FR178" s="272"/>
      <c r="FS178" s="272"/>
      <c r="FT178" s="272"/>
      <c r="FU178" s="272"/>
      <c r="FV178" s="272"/>
      <c r="FW178" s="272"/>
      <c r="FX178" s="272"/>
      <c r="FY178" s="272"/>
      <c r="FZ178" s="272"/>
      <c r="GA178" s="272"/>
      <c r="GB178" s="272"/>
      <c r="GE178" s="272"/>
      <c r="GH178" s="272"/>
    </row>
    <row r="179" spans="1:192" ht="18" customHeight="1">
      <c r="A179" s="526"/>
      <c r="B179" s="30"/>
      <c r="C179" s="401">
        <f t="shared" si="611"/>
        <v>0</v>
      </c>
      <c r="D179" s="402">
        <f t="shared" si="611"/>
        <v>0</v>
      </c>
      <c r="E179" s="403">
        <f t="shared" si="611"/>
        <v>0</v>
      </c>
      <c r="F179" s="401">
        <f t="shared" si="612"/>
        <v>0</v>
      </c>
      <c r="G179" s="402">
        <f t="shared" si="612"/>
        <v>0</v>
      </c>
      <c r="H179" s="403">
        <f t="shared" si="612"/>
        <v>0</v>
      </c>
      <c r="I179" s="401">
        <f t="shared" si="613"/>
        <v>0</v>
      </c>
      <c r="J179" s="402">
        <f t="shared" si="613"/>
        <v>0</v>
      </c>
      <c r="K179" s="403">
        <f t="shared" si="613"/>
        <v>0</v>
      </c>
      <c r="L179" s="36" t="s">
        <v>140</v>
      </c>
      <c r="M179" s="36"/>
      <c r="N179" s="401">
        <f t="shared" si="614"/>
        <v>0</v>
      </c>
      <c r="O179" s="402">
        <f t="shared" si="614"/>
        <v>0</v>
      </c>
      <c r="P179" s="403">
        <f t="shared" si="614"/>
        <v>0</v>
      </c>
      <c r="Q179" s="401">
        <f t="shared" si="615"/>
        <v>0</v>
      </c>
      <c r="R179" s="402">
        <f t="shared" si="615"/>
        <v>0</v>
      </c>
      <c r="S179" s="403">
        <f t="shared" si="615"/>
        <v>0</v>
      </c>
      <c r="T179" s="401">
        <f t="shared" si="616"/>
        <v>0</v>
      </c>
      <c r="U179" s="402">
        <f t="shared" si="616"/>
        <v>0</v>
      </c>
      <c r="V179" s="403">
        <f t="shared" si="616"/>
        <v>0</v>
      </c>
      <c r="Y179" s="272"/>
      <c r="AB179" s="272"/>
      <c r="AE179" s="272"/>
      <c r="AH179" s="272"/>
      <c r="AK179" s="272"/>
      <c r="AN179" s="272"/>
      <c r="AQ179" s="272"/>
      <c r="AT179" s="272"/>
      <c r="AW179" s="272"/>
      <c r="AZ179" s="272"/>
      <c r="BA179" s="272"/>
      <c r="BB179" s="272"/>
      <c r="BC179" s="272"/>
      <c r="BD179" s="272"/>
      <c r="BE179" s="272"/>
      <c r="BF179" s="272"/>
      <c r="BG179" s="272"/>
      <c r="BH179" s="272"/>
      <c r="BI179" s="272"/>
      <c r="BJ179" s="272"/>
      <c r="BK179" s="272"/>
      <c r="BL179" s="272"/>
      <c r="BM179" s="272"/>
      <c r="BN179" s="272"/>
      <c r="BO179" s="272"/>
      <c r="BP179" s="272"/>
      <c r="BQ179" s="272"/>
      <c r="BR179" s="272"/>
      <c r="BS179" s="272"/>
      <c r="BT179" s="272"/>
      <c r="BU179" s="272"/>
      <c r="BX179" s="272"/>
      <c r="BY179" s="272"/>
      <c r="BZ179" s="272"/>
      <c r="CA179" s="272"/>
      <c r="CB179" s="272"/>
      <c r="CC179" s="272"/>
      <c r="CD179" s="272"/>
      <c r="CE179" s="272"/>
      <c r="CF179" s="272"/>
      <c r="CG179" s="272"/>
      <c r="CJ179" s="272"/>
      <c r="CM179" s="272"/>
      <c r="CP179" s="272"/>
      <c r="CQ179" s="272"/>
      <c r="CR179" s="272"/>
      <c r="CS179" s="272"/>
      <c r="CV179" s="272"/>
      <c r="CY179" s="272"/>
      <c r="DB179" s="272"/>
      <c r="DE179" s="272"/>
      <c r="DH179" s="272"/>
      <c r="DK179" s="272"/>
      <c r="DL179" s="272"/>
      <c r="DM179" s="272"/>
      <c r="DN179" s="272"/>
      <c r="DO179" s="272"/>
      <c r="DP179" s="272"/>
      <c r="DQ179" s="272"/>
      <c r="DT179" s="272"/>
      <c r="DW179" s="272"/>
      <c r="DZ179" s="272"/>
      <c r="EC179" s="272"/>
      <c r="ED179" s="272"/>
      <c r="EE179" s="272"/>
      <c r="EF179" s="272"/>
      <c r="EI179" s="272"/>
      <c r="EJ179" s="272"/>
      <c r="EK179" s="272"/>
      <c r="EL179" s="272"/>
      <c r="EO179" s="272"/>
      <c r="ER179" s="272"/>
      <c r="EU179" s="272"/>
      <c r="EV179" s="272"/>
      <c r="EW179" s="272"/>
      <c r="EX179" s="272"/>
      <c r="EY179" s="272"/>
      <c r="EZ179" s="272"/>
      <c r="FA179" s="272"/>
      <c r="FB179" s="272"/>
      <c r="FC179" s="272"/>
      <c r="FD179" s="272"/>
      <c r="FE179" s="272"/>
      <c r="FF179" s="272"/>
      <c r="FG179" s="272"/>
      <c r="FH179" s="272"/>
      <c r="FI179" s="272"/>
      <c r="FJ179" s="272"/>
      <c r="FK179" s="272"/>
      <c r="FL179" s="272"/>
      <c r="FM179" s="272"/>
      <c r="FN179" s="272"/>
      <c r="FO179" s="272"/>
      <c r="FP179" s="272"/>
      <c r="FQ179" s="272"/>
      <c r="FR179" s="272"/>
      <c r="FS179" s="272"/>
      <c r="FT179" s="272"/>
      <c r="FU179" s="272"/>
      <c r="FV179" s="272"/>
      <c r="FW179" s="272"/>
      <c r="FX179" s="272"/>
      <c r="FY179" s="272"/>
      <c r="FZ179" s="272"/>
      <c r="GA179" s="272"/>
      <c r="GB179" s="272"/>
      <c r="GE179" s="272"/>
      <c r="GH179" s="272"/>
    </row>
    <row r="180" spans="1:192" ht="15" customHeight="1">
      <c r="A180" s="526"/>
      <c r="B180" s="30"/>
      <c r="C180" s="404" t="str">
        <f t="shared" si="611"/>
        <v>Kg</v>
      </c>
      <c r="D180" s="405" t="str">
        <f t="shared" si="611"/>
        <v>Kg</v>
      </c>
      <c r="E180" s="406" t="str">
        <f t="shared" si="611"/>
        <v>Kg</v>
      </c>
      <c r="F180" s="404" t="str">
        <f t="shared" si="612"/>
        <v>Kg</v>
      </c>
      <c r="G180" s="405" t="str">
        <f t="shared" si="612"/>
        <v>Kg</v>
      </c>
      <c r="H180" s="406" t="str">
        <f t="shared" si="612"/>
        <v>Kg</v>
      </c>
      <c r="I180" s="404" t="str">
        <f t="shared" si="613"/>
        <v>Kg</v>
      </c>
      <c r="J180" s="405" t="str">
        <f t="shared" si="613"/>
        <v>Kg</v>
      </c>
      <c r="K180" s="406" t="str">
        <f t="shared" si="613"/>
        <v>Kg</v>
      </c>
      <c r="L180" s="36" t="s">
        <v>141</v>
      </c>
      <c r="M180" s="36"/>
      <c r="N180" s="404" t="str">
        <f t="shared" si="614"/>
        <v>Kg</v>
      </c>
      <c r="O180" s="405" t="str">
        <f t="shared" si="614"/>
        <v>Kg</v>
      </c>
      <c r="P180" s="406" t="str">
        <f t="shared" si="614"/>
        <v>Kg</v>
      </c>
      <c r="Q180" s="404" t="str">
        <f t="shared" si="615"/>
        <v>Kg</v>
      </c>
      <c r="R180" s="405" t="str">
        <f t="shared" si="615"/>
        <v>Kg</v>
      </c>
      <c r="S180" s="406" t="str">
        <f t="shared" si="615"/>
        <v>Kg</v>
      </c>
      <c r="T180" s="404" t="str">
        <f t="shared" si="616"/>
        <v>Kg</v>
      </c>
      <c r="U180" s="405" t="str">
        <f t="shared" si="616"/>
        <v>Kg</v>
      </c>
      <c r="V180" s="406" t="str">
        <f t="shared" si="616"/>
        <v>Kg</v>
      </c>
      <c r="Y180" s="272"/>
      <c r="AB180" s="272"/>
      <c r="AE180" s="272"/>
      <c r="AH180" s="272"/>
      <c r="AK180" s="272"/>
      <c r="AN180" s="272"/>
      <c r="AQ180" s="272"/>
      <c r="AT180" s="272"/>
      <c r="AW180" s="272"/>
      <c r="AZ180" s="272"/>
      <c r="BA180" s="272"/>
      <c r="BB180" s="272"/>
      <c r="BC180" s="272"/>
      <c r="BD180" s="272"/>
      <c r="BE180" s="272"/>
      <c r="BF180" s="272"/>
      <c r="BG180" s="272"/>
      <c r="BH180" s="272"/>
      <c r="BI180" s="272"/>
      <c r="BJ180" s="272"/>
      <c r="BK180" s="272"/>
      <c r="BL180" s="272"/>
      <c r="BM180" s="272"/>
      <c r="BN180" s="272"/>
      <c r="BO180" s="272"/>
      <c r="BP180" s="272"/>
      <c r="BQ180" s="272"/>
      <c r="BR180" s="272"/>
      <c r="BS180" s="272"/>
      <c r="BT180" s="272"/>
      <c r="BU180" s="272"/>
      <c r="BX180" s="272"/>
      <c r="BY180" s="272"/>
      <c r="BZ180" s="272"/>
      <c r="CA180" s="272"/>
      <c r="CB180" s="272"/>
      <c r="CC180" s="272"/>
      <c r="CD180" s="272"/>
      <c r="CE180" s="272"/>
      <c r="CF180" s="272"/>
      <c r="CG180" s="272"/>
      <c r="CJ180" s="272"/>
      <c r="CM180" s="272"/>
      <c r="CP180" s="272"/>
      <c r="CQ180" s="272"/>
      <c r="CR180" s="272"/>
      <c r="CS180" s="272"/>
      <c r="CV180" s="272"/>
      <c r="CY180" s="272"/>
      <c r="DB180" s="272"/>
      <c r="DE180" s="272"/>
      <c r="DH180" s="272"/>
      <c r="DK180" s="272"/>
      <c r="DL180" s="272"/>
      <c r="DM180" s="272"/>
      <c r="DN180" s="272"/>
      <c r="DO180" s="272"/>
      <c r="DP180" s="272"/>
      <c r="DQ180" s="272"/>
      <c r="DT180" s="272"/>
      <c r="DW180" s="272"/>
      <c r="DZ180" s="272"/>
      <c r="EC180" s="272"/>
      <c r="ED180" s="272"/>
      <c r="EE180" s="272"/>
      <c r="EF180" s="272"/>
      <c r="EI180" s="272"/>
      <c r="EJ180" s="272"/>
      <c r="EK180" s="272"/>
      <c r="EL180" s="272"/>
      <c r="EO180" s="272"/>
      <c r="ER180" s="272"/>
      <c r="EU180" s="272"/>
      <c r="EV180" s="272"/>
      <c r="EW180" s="272"/>
      <c r="EX180" s="272"/>
      <c r="EY180" s="272"/>
      <c r="EZ180" s="272"/>
      <c r="FA180" s="272"/>
      <c r="FB180" s="272"/>
      <c r="FC180" s="272"/>
      <c r="FD180" s="272"/>
      <c r="FE180" s="272"/>
      <c r="FF180" s="272"/>
      <c r="FG180" s="272"/>
      <c r="FH180" s="272"/>
      <c r="FI180" s="272"/>
      <c r="FJ180" s="272"/>
      <c r="FK180" s="272"/>
      <c r="FL180" s="272"/>
      <c r="FM180" s="272"/>
      <c r="FN180" s="272"/>
      <c r="FO180" s="272"/>
      <c r="FP180" s="272"/>
      <c r="FQ180" s="272"/>
      <c r="FR180" s="272"/>
      <c r="FS180" s="272"/>
      <c r="FT180" s="272"/>
      <c r="FU180" s="272"/>
      <c r="FV180" s="272"/>
      <c r="FW180" s="272"/>
      <c r="FX180" s="272"/>
      <c r="FY180" s="272"/>
      <c r="FZ180" s="272"/>
      <c r="GA180" s="272"/>
      <c r="GB180" s="272"/>
      <c r="GE180" s="272"/>
      <c r="GH180" s="272"/>
    </row>
    <row r="181" spans="1:192" ht="21" customHeight="1" thickBot="1">
      <c r="A181" s="526"/>
      <c r="B181" s="30"/>
      <c r="C181" s="407">
        <f t="shared" si="611"/>
        <v>0</v>
      </c>
      <c r="D181" s="408">
        <f t="shared" si="611"/>
        <v>0</v>
      </c>
      <c r="E181" s="409">
        <f t="shared" si="611"/>
        <v>0</v>
      </c>
      <c r="F181" s="407">
        <f t="shared" si="612"/>
        <v>0</v>
      </c>
      <c r="G181" s="408">
        <f t="shared" si="612"/>
        <v>0</v>
      </c>
      <c r="H181" s="409">
        <f t="shared" si="612"/>
        <v>0</v>
      </c>
      <c r="I181" s="407">
        <f t="shared" si="613"/>
        <v>0</v>
      </c>
      <c r="J181" s="408">
        <f t="shared" si="613"/>
        <v>0</v>
      </c>
      <c r="K181" s="409">
        <f t="shared" si="613"/>
        <v>0</v>
      </c>
      <c r="L181" s="49" t="s">
        <v>142</v>
      </c>
      <c r="M181" s="50"/>
      <c r="N181" s="407">
        <f t="shared" si="614"/>
        <v>0</v>
      </c>
      <c r="O181" s="408">
        <f t="shared" si="614"/>
        <v>0</v>
      </c>
      <c r="P181" s="409">
        <f t="shared" si="614"/>
        <v>0</v>
      </c>
      <c r="Q181" s="407">
        <f t="shared" si="615"/>
        <v>0</v>
      </c>
      <c r="R181" s="408">
        <f t="shared" si="615"/>
        <v>0</v>
      </c>
      <c r="S181" s="409">
        <f t="shared" si="615"/>
        <v>0</v>
      </c>
      <c r="T181" s="407">
        <f t="shared" si="616"/>
        <v>0</v>
      </c>
      <c r="U181" s="408">
        <f t="shared" si="616"/>
        <v>0</v>
      </c>
      <c r="V181" s="409">
        <f t="shared" si="616"/>
        <v>0</v>
      </c>
      <c r="Y181" s="272"/>
      <c r="AB181" s="272"/>
      <c r="AE181" s="272"/>
      <c r="AH181" s="272"/>
      <c r="AK181" s="272"/>
      <c r="AN181" s="272"/>
      <c r="AQ181" s="272"/>
      <c r="AT181" s="272"/>
      <c r="AW181" s="272"/>
      <c r="AZ181" s="272"/>
      <c r="BA181" s="272"/>
      <c r="BB181" s="272"/>
      <c r="BC181" s="272"/>
      <c r="BD181" s="272"/>
      <c r="BE181" s="272"/>
      <c r="BF181" s="272"/>
      <c r="BG181" s="272"/>
      <c r="BH181" s="272"/>
      <c r="BI181" s="272"/>
      <c r="BJ181" s="272"/>
      <c r="BK181" s="272"/>
      <c r="BL181" s="272"/>
      <c r="BM181" s="272"/>
      <c r="BN181" s="272"/>
      <c r="BO181" s="272"/>
      <c r="BP181" s="272"/>
      <c r="BQ181" s="272"/>
      <c r="BR181" s="272"/>
      <c r="BS181" s="272"/>
      <c r="BT181" s="272"/>
      <c r="BU181" s="272"/>
      <c r="BX181" s="272"/>
      <c r="BY181" s="272"/>
      <c r="BZ181" s="272"/>
      <c r="CA181" s="272"/>
      <c r="CB181" s="272"/>
      <c r="CC181" s="272"/>
      <c r="CD181" s="272"/>
      <c r="CE181" s="272"/>
      <c r="CF181" s="272"/>
      <c r="CG181" s="272"/>
      <c r="CJ181" s="272"/>
      <c r="CM181" s="272"/>
      <c r="CP181" s="272"/>
      <c r="CQ181" s="272"/>
      <c r="CR181" s="272"/>
      <c r="CS181" s="272"/>
      <c r="CV181" s="272"/>
      <c r="CY181" s="272"/>
      <c r="DB181" s="272"/>
      <c r="DE181" s="272"/>
      <c r="DH181" s="272"/>
      <c r="DK181" s="272"/>
      <c r="DL181" s="272"/>
      <c r="DM181" s="272"/>
      <c r="DN181" s="272"/>
      <c r="DO181" s="272"/>
      <c r="DP181" s="272"/>
      <c r="DQ181" s="272"/>
      <c r="DT181" s="272"/>
      <c r="DW181" s="272"/>
      <c r="DZ181" s="272"/>
      <c r="EC181" s="272"/>
      <c r="ED181" s="272"/>
      <c r="EE181" s="272"/>
      <c r="EF181" s="272"/>
      <c r="EI181" s="272"/>
      <c r="EJ181" s="272"/>
      <c r="EK181" s="272"/>
      <c r="EL181" s="272"/>
      <c r="EO181" s="272"/>
      <c r="ER181" s="272"/>
      <c r="EU181" s="272"/>
      <c r="EV181" s="272"/>
      <c r="EW181" s="272"/>
      <c r="EX181" s="272"/>
      <c r="EY181" s="272"/>
      <c r="EZ181" s="272"/>
      <c r="FA181" s="272"/>
      <c r="FB181" s="272"/>
      <c r="FC181" s="272"/>
      <c r="FD181" s="272"/>
      <c r="FE181" s="272"/>
      <c r="FF181" s="272"/>
      <c r="FG181" s="272"/>
      <c r="FH181" s="272"/>
      <c r="FI181" s="272"/>
      <c r="FJ181" s="272"/>
      <c r="FK181" s="272"/>
      <c r="FL181" s="272"/>
      <c r="FM181" s="272"/>
      <c r="FN181" s="272"/>
      <c r="FO181" s="272"/>
      <c r="FP181" s="272"/>
      <c r="FQ181" s="272"/>
      <c r="FR181" s="272"/>
      <c r="FS181" s="272"/>
      <c r="FT181" s="272"/>
      <c r="FU181" s="272"/>
      <c r="FV181" s="272"/>
      <c r="FW181" s="272"/>
      <c r="FX181" s="272"/>
      <c r="FY181" s="272"/>
      <c r="FZ181" s="272"/>
      <c r="GA181" s="272"/>
      <c r="GB181" s="272"/>
      <c r="GE181" s="272"/>
      <c r="GH181" s="272"/>
    </row>
    <row r="182" spans="1:192" ht="15" customHeight="1" thickBot="1">
      <c r="A182" s="526"/>
      <c r="B182" s="30"/>
      <c r="C182" s="57" t="str">
        <f>$D$10</f>
        <v>Nom du plat</v>
      </c>
      <c r="D182" s="52"/>
      <c r="E182" s="53"/>
      <c r="F182" s="54"/>
      <c r="G182" s="55"/>
      <c r="H182" s="55"/>
      <c r="I182" s="55"/>
      <c r="J182" s="55"/>
      <c r="K182" s="55"/>
      <c r="L182" s="56"/>
      <c r="M182" s="56" t="s">
        <v>14</v>
      </c>
      <c r="N182" s="3031">
        <f>$D$11</f>
        <v>43102</v>
      </c>
      <c r="O182" s="3031"/>
      <c r="P182" s="3031"/>
      <c r="Q182" s="136"/>
      <c r="R182" s="51" t="s">
        <v>144</v>
      </c>
      <c r="S182" s="3032">
        <f ca="1">NOW()</f>
        <v>45233.415158912037</v>
      </c>
      <c r="T182" s="3032"/>
      <c r="U182" s="3032"/>
      <c r="V182" s="3032"/>
      <c r="Y182" s="272"/>
      <c r="AB182" s="272"/>
      <c r="AE182" s="272"/>
      <c r="AH182" s="272"/>
      <c r="AK182" s="272"/>
      <c r="AN182" s="272"/>
      <c r="AQ182" s="272"/>
      <c r="AT182" s="272"/>
      <c r="AW182" s="272"/>
      <c r="AZ182" s="272"/>
      <c r="BA182" s="272"/>
      <c r="BB182" s="272"/>
      <c r="BC182" s="272"/>
      <c r="BD182" s="272"/>
      <c r="BE182" s="272"/>
      <c r="BF182" s="272"/>
      <c r="BG182" s="272"/>
      <c r="BH182" s="272"/>
      <c r="BI182" s="272"/>
      <c r="BJ182" s="272"/>
      <c r="BK182" s="272"/>
      <c r="BL182" s="272"/>
      <c r="BM182" s="272"/>
      <c r="BN182" s="272"/>
      <c r="BO182" s="272"/>
      <c r="BP182" s="272"/>
      <c r="BQ182" s="272"/>
      <c r="BR182" s="272"/>
      <c r="BS182" s="272"/>
      <c r="BT182" s="272"/>
      <c r="BU182" s="272"/>
      <c r="BX182" s="272"/>
      <c r="BY182" s="272"/>
      <c r="BZ182" s="272"/>
      <c r="CA182" s="272"/>
      <c r="CB182" s="272"/>
      <c r="CC182" s="272"/>
      <c r="CD182" s="272"/>
      <c r="CE182" s="272"/>
      <c r="CF182" s="272"/>
      <c r="CG182" s="272"/>
      <c r="CJ182" s="272"/>
      <c r="CM182" s="272"/>
      <c r="CP182" s="272"/>
      <c r="CQ182" s="272"/>
      <c r="CR182" s="272"/>
      <c r="CS182" s="272"/>
      <c r="CV182" s="272"/>
      <c r="CY182" s="272"/>
      <c r="DB182" s="272"/>
      <c r="DE182" s="272"/>
      <c r="DH182" s="272"/>
      <c r="DK182" s="272"/>
      <c r="DL182" s="272"/>
      <c r="DM182" s="272"/>
      <c r="DN182" s="272"/>
      <c r="DO182" s="272"/>
      <c r="DP182" s="272"/>
      <c r="DQ182" s="272"/>
      <c r="DT182" s="272"/>
      <c r="DW182" s="272"/>
      <c r="DZ182" s="272"/>
      <c r="EC182" s="272"/>
      <c r="ED182" s="272"/>
      <c r="EE182" s="272"/>
      <c r="EF182" s="272"/>
      <c r="EI182" s="272"/>
      <c r="EJ182" s="272"/>
      <c r="EK182" s="272"/>
      <c r="EL182" s="272"/>
      <c r="EO182" s="272"/>
      <c r="ER182" s="272"/>
      <c r="EU182" s="272"/>
      <c r="EV182" s="272"/>
      <c r="EW182" s="272"/>
      <c r="EX182" s="272"/>
      <c r="EY182" s="272"/>
      <c r="EZ182" s="272"/>
      <c r="FA182" s="272"/>
      <c r="FB182" s="272"/>
      <c r="FC182" s="272"/>
      <c r="FD182" s="272"/>
      <c r="FE182" s="272"/>
      <c r="FF182" s="272"/>
      <c r="FG182" s="272"/>
      <c r="FH182" s="272"/>
      <c r="FI182" s="272"/>
      <c r="FJ182" s="272"/>
      <c r="FK182" s="272"/>
      <c r="FL182" s="272"/>
      <c r="FM182" s="272"/>
      <c r="FN182" s="272"/>
      <c r="FO182" s="272"/>
      <c r="FP182" s="272"/>
      <c r="FQ182" s="272"/>
      <c r="FR182" s="272"/>
      <c r="FS182" s="272"/>
      <c r="FT182" s="272"/>
      <c r="FU182" s="272"/>
      <c r="FV182" s="272"/>
      <c r="FW182" s="272"/>
      <c r="FX182" s="272"/>
      <c r="FY182" s="272"/>
      <c r="FZ182" s="272"/>
      <c r="GA182" s="272"/>
      <c r="GB182" s="272"/>
      <c r="GE182" s="272"/>
      <c r="GH182" s="272"/>
    </row>
    <row r="183" spans="1:192" ht="29.25" customHeight="1">
      <c r="A183" s="526"/>
      <c r="B183" s="30"/>
      <c r="C183" s="375">
        <f t="shared" ref="C183:E201" si="617">EV23</f>
        <v>906</v>
      </c>
      <c r="D183" s="3029" t="str">
        <f t="shared" si="617"/>
        <v>Adultes +</v>
      </c>
      <c r="E183" s="3030"/>
      <c r="F183" s="375">
        <f t="shared" ref="F183:H201" si="618">EY23</f>
        <v>907</v>
      </c>
      <c r="G183" s="3029" t="str">
        <f t="shared" si="618"/>
        <v>Adultes +</v>
      </c>
      <c r="H183" s="3030"/>
      <c r="I183" s="375">
        <f t="shared" ref="I183:K201" si="619">FB23</f>
        <v>908</v>
      </c>
      <c r="J183" s="3029" t="str">
        <f t="shared" si="619"/>
        <v>Adultes +</v>
      </c>
      <c r="K183" s="3030"/>
      <c r="L183" s="47" t="s">
        <v>131</v>
      </c>
      <c r="M183" s="48"/>
      <c r="N183" s="375">
        <f>FE23</f>
        <v>909</v>
      </c>
      <c r="O183" s="3029" t="str">
        <f>FF23</f>
        <v>Adultes +</v>
      </c>
      <c r="P183" s="3030"/>
      <c r="Q183" s="375">
        <f>FH23</f>
        <v>910</v>
      </c>
      <c r="R183" s="3029" t="str">
        <f>FI23</f>
        <v>Adultes</v>
      </c>
      <c r="S183" s="3030"/>
      <c r="T183" s="375" t="str">
        <f>FK23</f>
        <v>.</v>
      </c>
      <c r="U183" s="3029" t="str">
        <f>FL23</f>
        <v>Adultes</v>
      </c>
      <c r="V183" s="3030"/>
      <c r="Y183" s="272"/>
      <c r="AB183" s="272"/>
      <c r="AE183" s="272"/>
      <c r="AH183" s="272"/>
      <c r="AK183" s="272"/>
      <c r="AN183" s="272"/>
      <c r="AQ183" s="272"/>
      <c r="AT183" s="272"/>
      <c r="AW183" s="272"/>
      <c r="AZ183" s="272"/>
      <c r="BA183" s="272"/>
      <c r="BB183" s="272"/>
      <c r="BC183" s="272"/>
      <c r="BD183" s="272"/>
      <c r="BE183" s="272"/>
      <c r="BF183" s="272"/>
      <c r="BG183" s="272"/>
      <c r="BH183" s="272"/>
      <c r="BI183" s="272"/>
      <c r="BJ183" s="272"/>
      <c r="BK183" s="272"/>
      <c r="BL183" s="272"/>
      <c r="BM183" s="272"/>
      <c r="BN183" s="272"/>
      <c r="BO183" s="272"/>
      <c r="BP183" s="272"/>
      <c r="BQ183" s="272"/>
      <c r="BR183" s="272"/>
      <c r="BS183" s="272"/>
      <c r="BT183" s="272"/>
      <c r="BU183" s="272"/>
      <c r="BX183" s="272"/>
      <c r="BY183" s="272"/>
      <c r="BZ183" s="272"/>
      <c r="CA183" s="272"/>
      <c r="CB183" s="272"/>
      <c r="CC183" s="272"/>
      <c r="CD183" s="272"/>
      <c r="CE183" s="272"/>
      <c r="CF183" s="272"/>
      <c r="CG183" s="272"/>
      <c r="CJ183" s="272"/>
      <c r="CM183" s="272"/>
      <c r="CP183" s="272"/>
      <c r="CQ183" s="272"/>
      <c r="CR183" s="272"/>
      <c r="CS183" s="272"/>
      <c r="CV183" s="272"/>
      <c r="CY183" s="272"/>
      <c r="DB183" s="272"/>
      <c r="DE183" s="272"/>
      <c r="DH183" s="272"/>
      <c r="DK183" s="272"/>
      <c r="DL183" s="272"/>
      <c r="DM183" s="272"/>
      <c r="DN183" s="272"/>
      <c r="DO183" s="272"/>
      <c r="DP183" s="272"/>
      <c r="DQ183" s="272"/>
      <c r="DT183" s="272"/>
      <c r="DW183" s="272"/>
      <c r="DZ183" s="272"/>
      <c r="EC183" s="272"/>
      <c r="ED183" s="272"/>
      <c r="EE183" s="272"/>
      <c r="EF183" s="272"/>
      <c r="EI183" s="272"/>
      <c r="EJ183" s="272"/>
      <c r="EK183" s="272"/>
      <c r="EL183" s="272"/>
      <c r="EO183" s="272"/>
      <c r="ER183" s="272"/>
      <c r="EU183" s="272"/>
      <c r="EV183" s="272"/>
      <c r="EW183" s="272"/>
      <c r="EX183" s="272"/>
      <c r="EY183" s="272"/>
      <c r="EZ183" s="272"/>
      <c r="FA183" s="272"/>
      <c r="FB183" s="272"/>
      <c r="FC183" s="272"/>
      <c r="FD183" s="272"/>
      <c r="FE183" s="272"/>
      <c r="FF183" s="272"/>
      <c r="FG183" s="272"/>
      <c r="FH183" s="272"/>
      <c r="FI183" s="272"/>
      <c r="FJ183" s="272"/>
      <c r="FK183" s="272"/>
      <c r="FL183" s="272"/>
      <c r="FM183" s="272"/>
      <c r="FN183" s="272"/>
      <c r="FO183" s="272"/>
      <c r="FP183" s="272"/>
      <c r="FQ183" s="272"/>
      <c r="FR183" s="272"/>
      <c r="FS183" s="272"/>
      <c r="FT183" s="272"/>
      <c r="FU183" s="272"/>
      <c r="FV183" s="272"/>
      <c r="FW183" s="272"/>
      <c r="FX183" s="272"/>
      <c r="FY183" s="272"/>
      <c r="FZ183" s="272"/>
      <c r="GA183" s="272"/>
      <c r="GB183" s="272"/>
      <c r="GE183" s="272"/>
      <c r="GH183" s="272"/>
    </row>
    <row r="184" spans="1:192" ht="24.95" customHeight="1">
      <c r="A184" s="526"/>
      <c r="B184" s="30"/>
      <c r="C184" s="3012" t="str">
        <f t="shared" si="617"/>
        <v>site N° 46</v>
      </c>
      <c r="D184" s="3013"/>
      <c r="E184" s="3014"/>
      <c r="F184" s="3012" t="str">
        <f t="shared" si="618"/>
        <v>site N° 47</v>
      </c>
      <c r="G184" s="3013"/>
      <c r="H184" s="3014"/>
      <c r="I184" s="3012" t="str">
        <f t="shared" si="619"/>
        <v>site N° 48</v>
      </c>
      <c r="J184" s="3013"/>
      <c r="K184" s="3014"/>
      <c r="L184" s="36" t="s">
        <v>130</v>
      </c>
      <c r="M184" s="36"/>
      <c r="N184" s="3012" t="str">
        <f t="shared" ref="N184:P201" si="620">FE24</f>
        <v>site N° 49</v>
      </c>
      <c r="O184" s="3013"/>
      <c r="P184" s="3014"/>
      <c r="Q184" s="3012" t="str">
        <f t="shared" ref="Q184:S201" si="621">FH24</f>
        <v>site N° 50</v>
      </c>
      <c r="R184" s="3013"/>
      <c r="S184" s="3014"/>
      <c r="T184" s="3012" t="str">
        <f t="shared" ref="T184:V201" si="622">FK24</f>
        <v>site N° 51</v>
      </c>
      <c r="U184" s="3013"/>
      <c r="V184" s="3014"/>
      <c r="Y184" s="272"/>
      <c r="AB184" s="272"/>
      <c r="AE184" s="272"/>
      <c r="AH184" s="272"/>
      <c r="AK184" s="272"/>
      <c r="AN184" s="272"/>
      <c r="AQ184" s="272"/>
      <c r="AT184" s="272"/>
      <c r="AW184" s="272"/>
      <c r="AZ184" s="272"/>
      <c r="BA184" s="272"/>
      <c r="BB184" s="272"/>
      <c r="BC184" s="272"/>
      <c r="BD184" s="272"/>
      <c r="BE184" s="272"/>
      <c r="BF184" s="272"/>
      <c r="BG184" s="272"/>
      <c r="BH184" s="272"/>
      <c r="BI184" s="272"/>
      <c r="BJ184" s="272"/>
      <c r="BK184" s="272"/>
      <c r="BL184" s="272"/>
      <c r="BM184" s="272"/>
      <c r="BN184" s="272"/>
      <c r="BO184" s="272"/>
      <c r="BP184" s="272"/>
      <c r="BQ184" s="272"/>
      <c r="BR184" s="272"/>
      <c r="BS184" s="272"/>
      <c r="BT184" s="272"/>
      <c r="BU184" s="272"/>
      <c r="BX184" s="272"/>
      <c r="BY184" s="272"/>
      <c r="BZ184" s="272"/>
      <c r="CA184" s="272"/>
      <c r="CB184" s="272"/>
      <c r="CC184" s="272"/>
      <c r="CD184" s="272"/>
      <c r="CE184" s="272"/>
      <c r="CF184" s="272"/>
      <c r="CG184" s="272"/>
      <c r="CJ184" s="272"/>
      <c r="CM184" s="272"/>
      <c r="CP184" s="272"/>
      <c r="CQ184" s="272"/>
      <c r="CR184" s="272"/>
      <c r="CS184" s="272"/>
      <c r="CV184" s="272"/>
      <c r="CY184" s="272"/>
      <c r="DB184" s="272"/>
      <c r="DE184" s="272"/>
      <c r="DH184" s="272"/>
      <c r="DK184" s="272"/>
      <c r="DL184" s="272"/>
      <c r="DM184" s="272"/>
      <c r="DN184" s="272"/>
      <c r="DO184" s="272"/>
      <c r="DP184" s="272"/>
      <c r="DQ184" s="272"/>
      <c r="DT184" s="272"/>
      <c r="DW184" s="272"/>
      <c r="DZ184" s="272"/>
      <c r="EC184" s="272"/>
      <c r="ED184" s="272"/>
      <c r="EE184" s="272"/>
      <c r="EF184" s="272"/>
      <c r="EI184" s="272"/>
      <c r="EJ184" s="272"/>
      <c r="EK184" s="272"/>
      <c r="EL184" s="272"/>
      <c r="EO184" s="272"/>
      <c r="ER184" s="272"/>
      <c r="EU184" s="272"/>
      <c r="EV184" s="272"/>
      <c r="EW184" s="272"/>
      <c r="EX184" s="272"/>
      <c r="EY184" s="272"/>
      <c r="EZ184" s="272"/>
      <c r="FA184" s="272"/>
      <c r="FB184" s="272"/>
      <c r="FC184" s="272"/>
      <c r="FD184" s="272"/>
      <c r="FE184" s="272"/>
      <c r="FF184" s="272"/>
      <c r="FG184" s="272"/>
      <c r="FH184" s="272"/>
      <c r="FI184" s="272"/>
      <c r="FJ184" s="272"/>
      <c r="FK184" s="272"/>
      <c r="FL184" s="272"/>
      <c r="FM184" s="272"/>
      <c r="FN184" s="272"/>
      <c r="FO184" s="272"/>
      <c r="FP184" s="272"/>
      <c r="FQ184" s="272"/>
      <c r="FR184" s="272"/>
      <c r="FS184" s="272"/>
      <c r="FT184" s="272"/>
      <c r="FU184" s="272"/>
      <c r="FV184" s="272"/>
      <c r="FW184" s="272"/>
      <c r="FX184" s="272"/>
      <c r="FY184" s="272"/>
      <c r="FZ184" s="272"/>
      <c r="GA184" s="272"/>
      <c r="GB184" s="272"/>
      <c r="GE184" s="272"/>
      <c r="GH184" s="272"/>
    </row>
    <row r="185" spans="1:192" ht="24.95" customHeight="1">
      <c r="A185" s="526"/>
      <c r="B185" s="30"/>
      <c r="C185" s="503" t="str">
        <f t="shared" si="617"/>
        <v>A+</v>
      </c>
      <c r="D185" s="504" t="str">
        <f t="shared" si="617"/>
        <v>A+</v>
      </c>
      <c r="E185" s="505" t="str">
        <f t="shared" si="617"/>
        <v>A+</v>
      </c>
      <c r="F185" s="503" t="str">
        <f t="shared" si="618"/>
        <v>A+</v>
      </c>
      <c r="G185" s="504" t="str">
        <f t="shared" si="618"/>
        <v>A+</v>
      </c>
      <c r="H185" s="505" t="str">
        <f t="shared" si="618"/>
        <v>A+</v>
      </c>
      <c r="I185" s="503" t="str">
        <f t="shared" si="619"/>
        <v>A+</v>
      </c>
      <c r="J185" s="504" t="str">
        <f t="shared" si="619"/>
        <v>A+</v>
      </c>
      <c r="K185" s="505" t="str">
        <f t="shared" si="619"/>
        <v>A+</v>
      </c>
      <c r="L185" s="36" t="s">
        <v>129</v>
      </c>
      <c r="M185" s="36"/>
      <c r="N185" s="503" t="str">
        <f t="shared" si="620"/>
        <v>A+</v>
      </c>
      <c r="O185" s="504" t="str">
        <f t="shared" si="620"/>
        <v>A+</v>
      </c>
      <c r="P185" s="505" t="str">
        <f t="shared" si="620"/>
        <v>A+</v>
      </c>
      <c r="Q185" s="503" t="str">
        <f t="shared" si="621"/>
        <v>A</v>
      </c>
      <c r="R185" s="504" t="str">
        <f t="shared" si="621"/>
        <v>A</v>
      </c>
      <c r="S185" s="505" t="str">
        <f t="shared" si="621"/>
        <v>A+</v>
      </c>
      <c r="T185" s="503" t="str">
        <f t="shared" si="622"/>
        <v>A</v>
      </c>
      <c r="U185" s="504" t="str">
        <f t="shared" si="622"/>
        <v>A</v>
      </c>
      <c r="V185" s="505" t="str">
        <f t="shared" si="622"/>
        <v>A+</v>
      </c>
      <c r="Y185" s="272"/>
      <c r="AB185" s="272"/>
      <c r="AE185" s="272"/>
      <c r="AH185" s="272"/>
      <c r="AK185" s="272"/>
      <c r="AN185" s="272"/>
      <c r="AQ185" s="272"/>
      <c r="AT185" s="272"/>
      <c r="AW185" s="272"/>
      <c r="AZ185" s="272"/>
      <c r="BA185" s="272"/>
      <c r="BB185" s="272"/>
      <c r="BC185" s="272"/>
      <c r="BD185" s="272"/>
      <c r="BE185" s="272"/>
      <c r="BF185" s="272"/>
      <c r="BG185" s="272"/>
      <c r="BH185" s="272"/>
      <c r="BI185" s="272"/>
      <c r="BJ185" s="272"/>
      <c r="BK185" s="272"/>
      <c r="BL185" s="272"/>
      <c r="BM185" s="272"/>
      <c r="BN185" s="272"/>
      <c r="BO185" s="272"/>
      <c r="BP185" s="272"/>
      <c r="BQ185" s="272"/>
      <c r="BR185" s="272"/>
      <c r="BS185" s="272"/>
      <c r="BT185" s="272"/>
      <c r="BU185" s="272"/>
      <c r="BX185" s="272"/>
      <c r="BY185" s="272"/>
      <c r="BZ185" s="272"/>
      <c r="CA185" s="272"/>
      <c r="CB185" s="272"/>
      <c r="CC185" s="272"/>
      <c r="CD185" s="272"/>
      <c r="CE185" s="272"/>
      <c r="CF185" s="272"/>
      <c r="CG185" s="272"/>
      <c r="CJ185" s="272"/>
      <c r="CM185" s="272"/>
      <c r="CP185" s="272"/>
      <c r="CQ185" s="272"/>
      <c r="CR185" s="272"/>
      <c r="CS185" s="272"/>
      <c r="CV185" s="272"/>
      <c r="CY185" s="272"/>
      <c r="DB185" s="272"/>
      <c r="DE185" s="272"/>
      <c r="DH185" s="272"/>
      <c r="DK185" s="272"/>
      <c r="DL185" s="272"/>
      <c r="DM185" s="272"/>
      <c r="DN185" s="272"/>
      <c r="DO185" s="272"/>
      <c r="DP185" s="272"/>
      <c r="DQ185" s="272"/>
      <c r="DT185" s="272"/>
      <c r="DW185" s="272"/>
      <c r="DZ185" s="272"/>
      <c r="EC185" s="272"/>
      <c r="ED185" s="272"/>
      <c r="EE185" s="272"/>
      <c r="EF185" s="272"/>
      <c r="EI185" s="272"/>
      <c r="EJ185" s="272"/>
      <c r="EK185" s="272"/>
      <c r="EL185" s="272"/>
      <c r="EO185" s="272"/>
      <c r="ER185" s="272"/>
      <c r="EU185" s="272"/>
      <c r="EV185" s="272"/>
      <c r="EW185" s="272"/>
      <c r="EX185" s="272"/>
      <c r="EY185" s="272"/>
      <c r="EZ185" s="272"/>
      <c r="FA185" s="272"/>
      <c r="FB185" s="272"/>
      <c r="FC185" s="272"/>
      <c r="FD185" s="272"/>
      <c r="FE185" s="272"/>
      <c r="FF185" s="272"/>
      <c r="FG185" s="272"/>
      <c r="FH185" s="272"/>
      <c r="FI185" s="272"/>
      <c r="FJ185" s="272"/>
      <c r="FK185" s="272"/>
      <c r="FL185" s="272"/>
      <c r="FM185" s="272"/>
      <c r="FN185" s="272"/>
      <c r="FO185" s="272"/>
      <c r="FP185" s="272"/>
      <c r="FQ185" s="272"/>
      <c r="FR185" s="272"/>
      <c r="FS185" s="272"/>
      <c r="FT185" s="272"/>
      <c r="FU185" s="272"/>
      <c r="FV185" s="272"/>
      <c r="FW185" s="272"/>
      <c r="FX185" s="272"/>
      <c r="FY185" s="272"/>
      <c r="FZ185" s="272"/>
      <c r="GA185" s="272"/>
      <c r="GB185" s="272"/>
      <c r="GE185" s="272"/>
      <c r="GH185" s="272"/>
    </row>
    <row r="186" spans="1:192" s="278" customFormat="1" ht="15" customHeight="1">
      <c r="A186" s="526"/>
      <c r="B186" s="30"/>
      <c r="C186" s="517">
        <f t="shared" si="617"/>
        <v>0.1</v>
      </c>
      <c r="D186" s="518">
        <f t="shared" si="617"/>
        <v>0.1</v>
      </c>
      <c r="E186" s="519">
        <f t="shared" si="617"/>
        <v>0.1</v>
      </c>
      <c r="F186" s="517">
        <f t="shared" si="618"/>
        <v>0.1</v>
      </c>
      <c r="G186" s="518">
        <f t="shared" si="618"/>
        <v>0.1</v>
      </c>
      <c r="H186" s="519">
        <f t="shared" si="618"/>
        <v>0.1</v>
      </c>
      <c r="I186" s="517">
        <f t="shared" si="619"/>
        <v>0.1</v>
      </c>
      <c r="J186" s="518">
        <f t="shared" si="619"/>
        <v>0.1</v>
      </c>
      <c r="K186" s="519">
        <f t="shared" si="619"/>
        <v>0.1</v>
      </c>
      <c r="L186" s="39" t="s">
        <v>128</v>
      </c>
      <c r="M186" s="39"/>
      <c r="N186" s="517">
        <f t="shared" si="620"/>
        <v>0.1</v>
      </c>
      <c r="O186" s="518">
        <f t="shared" si="620"/>
        <v>0.1</v>
      </c>
      <c r="P186" s="519">
        <f t="shared" si="620"/>
        <v>0.1</v>
      </c>
      <c r="Q186" s="517">
        <f t="shared" si="621"/>
        <v>0.1</v>
      </c>
      <c r="R186" s="518">
        <f t="shared" si="621"/>
        <v>0.1</v>
      </c>
      <c r="S186" s="519">
        <f t="shared" si="621"/>
        <v>0.1</v>
      </c>
      <c r="T186" s="517">
        <f t="shared" si="622"/>
        <v>0.1</v>
      </c>
      <c r="U186" s="518">
        <f t="shared" si="622"/>
        <v>0.1</v>
      </c>
      <c r="V186" s="519">
        <f t="shared" si="622"/>
        <v>0.1</v>
      </c>
      <c r="W186" s="272"/>
      <c r="X186" s="272"/>
      <c r="Y186" s="272"/>
      <c r="Z186" s="272"/>
      <c r="AA186" s="272"/>
      <c r="AB186" s="272"/>
      <c r="AC186" s="272"/>
      <c r="AD186" s="272"/>
      <c r="AE186" s="272"/>
      <c r="AF186" s="272"/>
      <c r="AG186" s="272"/>
      <c r="AH186" s="272"/>
      <c r="AI186" s="272"/>
      <c r="AJ186" s="272"/>
      <c r="AK186" s="272"/>
      <c r="AL186" s="272"/>
      <c r="AM186" s="272"/>
      <c r="AN186" s="272"/>
      <c r="AO186" s="272"/>
      <c r="AP186" s="272"/>
      <c r="AQ186" s="272"/>
      <c r="AR186" s="272"/>
      <c r="AS186" s="272"/>
      <c r="AT186" s="272"/>
      <c r="AU186" s="272"/>
      <c r="AV186" s="272"/>
      <c r="AW186" s="272"/>
      <c r="AX186" s="272"/>
      <c r="AY186" s="272"/>
      <c r="AZ186" s="272"/>
      <c r="BA186" s="272"/>
      <c r="BB186" s="272"/>
      <c r="BC186" s="272"/>
      <c r="BD186" s="272"/>
      <c r="BE186" s="272"/>
      <c r="BF186" s="272"/>
      <c r="BG186" s="272"/>
      <c r="BH186" s="272"/>
      <c r="BI186" s="272"/>
      <c r="BJ186" s="272"/>
      <c r="BK186" s="272"/>
      <c r="BL186" s="272"/>
      <c r="BM186" s="272"/>
      <c r="BN186" s="272"/>
      <c r="BO186" s="272"/>
      <c r="BP186" s="272"/>
      <c r="BQ186" s="272"/>
      <c r="BR186" s="272"/>
      <c r="BS186" s="272"/>
      <c r="BT186" s="272"/>
      <c r="BU186" s="272"/>
      <c r="BV186" s="272"/>
      <c r="BW186" s="272"/>
      <c r="BX186" s="272"/>
      <c r="BY186" s="272"/>
      <c r="BZ186" s="272"/>
      <c r="CA186" s="272"/>
      <c r="CB186" s="272"/>
      <c r="CC186" s="272"/>
      <c r="CD186" s="272"/>
      <c r="CE186" s="272"/>
      <c r="CF186" s="272"/>
      <c r="CG186" s="272"/>
      <c r="CH186" s="272"/>
      <c r="CI186" s="272"/>
      <c r="CJ186" s="272"/>
      <c r="CK186" s="272"/>
      <c r="CL186" s="272"/>
      <c r="CM186" s="272"/>
      <c r="CN186" s="272"/>
      <c r="CO186" s="272"/>
      <c r="CP186" s="272"/>
      <c r="CQ186" s="272"/>
      <c r="CR186" s="272"/>
      <c r="CS186" s="272"/>
      <c r="CT186" s="272"/>
      <c r="CU186" s="272"/>
      <c r="CV186" s="272"/>
      <c r="CW186" s="272"/>
      <c r="CX186" s="272"/>
      <c r="CY186" s="272"/>
      <c r="CZ186" s="272"/>
      <c r="DA186" s="272"/>
      <c r="DB186" s="272"/>
      <c r="DC186" s="272"/>
      <c r="DD186" s="272"/>
      <c r="DE186" s="272"/>
      <c r="DF186" s="272"/>
      <c r="DG186" s="272"/>
      <c r="DH186" s="272"/>
      <c r="DI186" s="272"/>
      <c r="DJ186" s="272"/>
      <c r="DK186" s="272"/>
      <c r="DL186" s="272"/>
      <c r="DM186" s="272"/>
      <c r="DN186" s="272"/>
      <c r="DO186" s="272"/>
      <c r="DP186" s="272"/>
      <c r="DQ186" s="272"/>
      <c r="DR186" s="272"/>
      <c r="DS186" s="272"/>
      <c r="DT186" s="272"/>
      <c r="DU186" s="272"/>
      <c r="DV186" s="272"/>
      <c r="DW186" s="272"/>
      <c r="DX186" s="272"/>
      <c r="DY186" s="272"/>
      <c r="DZ186" s="272"/>
      <c r="EA186" s="272"/>
      <c r="EB186" s="272"/>
      <c r="EC186" s="272"/>
      <c r="ED186" s="272"/>
      <c r="EE186" s="272"/>
      <c r="EF186" s="272"/>
      <c r="EG186" s="272"/>
      <c r="EH186" s="272"/>
      <c r="EI186" s="272"/>
      <c r="EJ186" s="272"/>
      <c r="EK186" s="272"/>
      <c r="EL186" s="272"/>
      <c r="EM186" s="272"/>
      <c r="EN186" s="272"/>
      <c r="EO186" s="272"/>
      <c r="EP186" s="272"/>
      <c r="EQ186" s="272"/>
      <c r="ER186" s="272"/>
      <c r="ES186" s="272"/>
      <c r="ET186" s="272"/>
      <c r="EU186" s="272"/>
      <c r="EV186" s="272"/>
      <c r="EW186" s="272"/>
      <c r="EX186" s="272"/>
      <c r="EY186" s="272"/>
      <c r="EZ186" s="272"/>
      <c r="FA186" s="272"/>
      <c r="FB186" s="272"/>
      <c r="FC186" s="272"/>
      <c r="FD186" s="272"/>
      <c r="FE186" s="272"/>
      <c r="FF186" s="272"/>
      <c r="FG186" s="272"/>
      <c r="FH186" s="272"/>
      <c r="FI186" s="272"/>
      <c r="FJ186" s="272"/>
      <c r="FK186" s="272"/>
      <c r="FL186" s="272"/>
      <c r="FM186" s="272"/>
      <c r="FN186" s="272"/>
      <c r="FO186" s="272"/>
      <c r="FP186" s="272"/>
      <c r="FQ186" s="272"/>
      <c r="FR186" s="272"/>
      <c r="FS186" s="272"/>
      <c r="FT186" s="272"/>
      <c r="FU186" s="272"/>
      <c r="FV186" s="272"/>
      <c r="FW186" s="272"/>
      <c r="FX186" s="272"/>
      <c r="FY186" s="272"/>
      <c r="FZ186" s="272"/>
      <c r="GA186" s="272"/>
      <c r="GB186" s="272"/>
      <c r="GC186" s="272"/>
      <c r="GD186" s="272"/>
      <c r="GE186" s="272"/>
      <c r="GF186" s="272"/>
      <c r="GG186" s="272"/>
      <c r="GH186" s="272"/>
      <c r="GI186" s="272"/>
      <c r="GJ186" s="272"/>
    </row>
    <row r="187" spans="1:192" ht="20.25" customHeight="1">
      <c r="A187" s="526"/>
      <c r="B187" s="30"/>
      <c r="C187" s="530">
        <f t="shared" si="617"/>
        <v>0</v>
      </c>
      <c r="D187" s="531">
        <f t="shared" si="617"/>
        <v>0</v>
      </c>
      <c r="E187" s="532">
        <f t="shared" si="617"/>
        <v>0</v>
      </c>
      <c r="F187" s="530">
        <f t="shared" si="618"/>
        <v>0</v>
      </c>
      <c r="G187" s="531">
        <f t="shared" si="618"/>
        <v>0</v>
      </c>
      <c r="H187" s="532">
        <f t="shared" si="618"/>
        <v>0</v>
      </c>
      <c r="I187" s="530">
        <f t="shared" si="619"/>
        <v>0</v>
      </c>
      <c r="J187" s="531">
        <f t="shared" si="619"/>
        <v>0</v>
      </c>
      <c r="K187" s="532">
        <f t="shared" si="619"/>
        <v>0</v>
      </c>
      <c r="L187" s="40" t="s">
        <v>126</v>
      </c>
      <c r="M187" s="40"/>
      <c r="N187" s="530">
        <f t="shared" si="620"/>
        <v>0</v>
      </c>
      <c r="O187" s="531">
        <f t="shared" si="620"/>
        <v>0</v>
      </c>
      <c r="P187" s="532">
        <f t="shared" si="620"/>
        <v>0</v>
      </c>
      <c r="Q187" s="530">
        <f t="shared" si="621"/>
        <v>0</v>
      </c>
      <c r="R187" s="531">
        <f t="shared" si="621"/>
        <v>0</v>
      </c>
      <c r="S187" s="532">
        <f t="shared" si="621"/>
        <v>0</v>
      </c>
      <c r="T187" s="530">
        <f t="shared" si="622"/>
        <v>0</v>
      </c>
      <c r="U187" s="531">
        <f t="shared" si="622"/>
        <v>0</v>
      </c>
      <c r="V187" s="532">
        <f t="shared" si="622"/>
        <v>0</v>
      </c>
      <c r="Y187" s="272"/>
      <c r="AB187" s="272"/>
      <c r="AE187" s="272"/>
      <c r="AH187" s="272"/>
      <c r="AK187" s="272"/>
      <c r="AN187" s="272"/>
      <c r="AQ187" s="272"/>
      <c r="AT187" s="272"/>
      <c r="AW187" s="272"/>
      <c r="AZ187" s="272"/>
      <c r="BA187" s="272"/>
      <c r="BB187" s="272"/>
      <c r="BC187" s="272"/>
      <c r="BD187" s="272"/>
      <c r="BE187" s="272"/>
      <c r="BF187" s="272"/>
      <c r="BG187" s="272"/>
      <c r="BH187" s="272"/>
      <c r="BI187" s="272"/>
      <c r="BJ187" s="272"/>
      <c r="BK187" s="272"/>
      <c r="BL187" s="272"/>
      <c r="BM187" s="272"/>
      <c r="BN187" s="272"/>
      <c r="BO187" s="272"/>
      <c r="BP187" s="272"/>
      <c r="BQ187" s="272"/>
      <c r="BR187" s="272"/>
      <c r="BS187" s="272"/>
      <c r="BT187" s="272"/>
      <c r="BU187" s="272"/>
      <c r="BX187" s="272"/>
      <c r="BY187" s="272"/>
      <c r="BZ187" s="272"/>
      <c r="CA187" s="272"/>
      <c r="CB187" s="272"/>
      <c r="CC187" s="272"/>
      <c r="CD187" s="272"/>
      <c r="CE187" s="272"/>
      <c r="CF187" s="272"/>
      <c r="CG187" s="272"/>
      <c r="CJ187" s="272"/>
      <c r="CM187" s="272"/>
      <c r="CP187" s="272"/>
      <c r="CQ187" s="272"/>
      <c r="CR187" s="272"/>
      <c r="CS187" s="272"/>
      <c r="CV187" s="272"/>
      <c r="CY187" s="272"/>
      <c r="DB187" s="272"/>
      <c r="DE187" s="272"/>
      <c r="DH187" s="272"/>
      <c r="DK187" s="272"/>
      <c r="DL187" s="272"/>
      <c r="DM187" s="272"/>
      <c r="DN187" s="272"/>
      <c r="DO187" s="272"/>
      <c r="DP187" s="272"/>
      <c r="DQ187" s="272"/>
      <c r="DT187" s="272"/>
      <c r="DW187" s="272"/>
      <c r="DZ187" s="272"/>
      <c r="EC187" s="272"/>
      <c r="ED187" s="272"/>
      <c r="EE187" s="272"/>
      <c r="EF187" s="272"/>
      <c r="EI187" s="272"/>
      <c r="EJ187" s="272"/>
      <c r="EK187" s="272"/>
      <c r="EL187" s="272"/>
      <c r="EO187" s="272"/>
      <c r="ER187" s="272"/>
      <c r="EU187" s="272"/>
      <c r="EV187" s="272"/>
      <c r="EW187" s="272"/>
      <c r="EX187" s="272"/>
      <c r="EY187" s="272"/>
      <c r="EZ187" s="272"/>
      <c r="FA187" s="272"/>
      <c r="FB187" s="272"/>
      <c r="FC187" s="272"/>
      <c r="FD187" s="272"/>
      <c r="FE187" s="272"/>
      <c r="FF187" s="272"/>
      <c r="FG187" s="272"/>
      <c r="FH187" s="272"/>
      <c r="FI187" s="272"/>
      <c r="FJ187" s="272"/>
      <c r="FK187" s="272"/>
      <c r="FL187" s="272"/>
      <c r="FM187" s="272"/>
      <c r="FN187" s="272"/>
      <c r="FO187" s="272"/>
      <c r="FP187" s="272"/>
      <c r="FQ187" s="272"/>
      <c r="FR187" s="272"/>
      <c r="FS187" s="272"/>
      <c r="FT187" s="272"/>
      <c r="FU187" s="272"/>
      <c r="FV187" s="272"/>
      <c r="FW187" s="272"/>
      <c r="FX187" s="272"/>
      <c r="FY187" s="272"/>
      <c r="FZ187" s="272"/>
      <c r="GA187" s="272"/>
      <c r="GB187" s="272"/>
      <c r="GE187" s="272"/>
      <c r="GH187" s="272"/>
    </row>
    <row r="188" spans="1:192" ht="15" customHeight="1">
      <c r="A188" s="526"/>
      <c r="B188" s="30"/>
      <c r="C188" s="376">
        <f t="shared" si="617"/>
        <v>0</v>
      </c>
      <c r="D188" s="377">
        <f t="shared" si="617"/>
        <v>0</v>
      </c>
      <c r="E188" s="378">
        <f t="shared" si="617"/>
        <v>0</v>
      </c>
      <c r="F188" s="376">
        <f t="shared" si="618"/>
        <v>0</v>
      </c>
      <c r="G188" s="377">
        <f t="shared" si="618"/>
        <v>0</v>
      </c>
      <c r="H188" s="378">
        <f t="shared" si="618"/>
        <v>0</v>
      </c>
      <c r="I188" s="376">
        <f t="shared" si="619"/>
        <v>0</v>
      </c>
      <c r="J188" s="377">
        <f t="shared" si="619"/>
        <v>0</v>
      </c>
      <c r="K188" s="378">
        <f t="shared" si="619"/>
        <v>0</v>
      </c>
      <c r="L188" s="41" t="str">
        <f>$J$26</f>
        <v>Kg</v>
      </c>
      <c r="M188" s="41"/>
      <c r="N188" s="376">
        <f t="shared" si="620"/>
        <v>0</v>
      </c>
      <c r="O188" s="377">
        <f t="shared" si="620"/>
        <v>0</v>
      </c>
      <c r="P188" s="378">
        <f t="shared" si="620"/>
        <v>0</v>
      </c>
      <c r="Q188" s="376">
        <f t="shared" si="621"/>
        <v>0</v>
      </c>
      <c r="R188" s="377">
        <f t="shared" si="621"/>
        <v>0</v>
      </c>
      <c r="S188" s="378">
        <f t="shared" si="621"/>
        <v>0</v>
      </c>
      <c r="T188" s="376">
        <f t="shared" si="622"/>
        <v>0</v>
      </c>
      <c r="U188" s="377">
        <f t="shared" si="622"/>
        <v>0</v>
      </c>
      <c r="V188" s="378">
        <f t="shared" si="622"/>
        <v>0</v>
      </c>
      <c r="Y188" s="272"/>
      <c r="AB188" s="272"/>
      <c r="AE188" s="272"/>
      <c r="AH188" s="272"/>
      <c r="AK188" s="272"/>
      <c r="AN188" s="272"/>
      <c r="AQ188" s="272"/>
      <c r="AT188" s="272"/>
      <c r="AW188" s="272"/>
      <c r="AZ188" s="272"/>
      <c r="BA188" s="272"/>
      <c r="BB188" s="272"/>
      <c r="BC188" s="272"/>
      <c r="BD188" s="272"/>
      <c r="BE188" s="272"/>
      <c r="BF188" s="272"/>
      <c r="BG188" s="272"/>
      <c r="BH188" s="272"/>
      <c r="BI188" s="272"/>
      <c r="BJ188" s="272"/>
      <c r="BK188" s="272"/>
      <c r="BL188" s="272"/>
      <c r="BM188" s="272"/>
      <c r="BN188" s="272"/>
      <c r="BO188" s="272"/>
      <c r="BP188" s="272"/>
      <c r="BQ188" s="272"/>
      <c r="BR188" s="272"/>
      <c r="BS188" s="272"/>
      <c r="BT188" s="272"/>
      <c r="BU188" s="272"/>
      <c r="BX188" s="272"/>
      <c r="BY188" s="272"/>
      <c r="BZ188" s="272"/>
      <c r="CA188" s="272"/>
      <c r="CB188" s="272"/>
      <c r="CC188" s="272"/>
      <c r="CD188" s="272"/>
      <c r="CE188" s="272"/>
      <c r="CF188" s="272"/>
      <c r="CG188" s="272"/>
      <c r="CJ188" s="272"/>
      <c r="CM188" s="272"/>
      <c r="CP188" s="272"/>
      <c r="CQ188" s="272"/>
      <c r="CR188" s="272"/>
      <c r="CS188" s="272"/>
      <c r="CV188" s="272"/>
      <c r="CY188" s="272"/>
      <c r="DB188" s="272"/>
      <c r="DE188" s="272"/>
      <c r="DH188" s="272"/>
      <c r="DK188" s="272"/>
      <c r="DL188" s="272"/>
      <c r="DM188" s="272"/>
      <c r="DN188" s="272"/>
      <c r="DO188" s="272"/>
      <c r="DP188" s="272"/>
      <c r="DQ188" s="272"/>
      <c r="DT188" s="272"/>
      <c r="DW188" s="272"/>
      <c r="DZ188" s="272"/>
      <c r="EC188" s="272"/>
      <c r="ED188" s="272"/>
      <c r="EE188" s="272"/>
      <c r="EF188" s="272"/>
      <c r="EI188" s="272"/>
      <c r="EJ188" s="272"/>
      <c r="EK188" s="272"/>
      <c r="EL188" s="272"/>
      <c r="EO188" s="272"/>
      <c r="ER188" s="272"/>
      <c r="EU188" s="272"/>
      <c r="EV188" s="272"/>
      <c r="EW188" s="272"/>
      <c r="EX188" s="272"/>
      <c r="EY188" s="272"/>
      <c r="EZ188" s="272"/>
      <c r="FA188" s="272"/>
      <c r="FB188" s="272"/>
      <c r="FC188" s="272"/>
      <c r="FD188" s="272"/>
      <c r="FE188" s="272"/>
      <c r="FF188" s="272"/>
      <c r="FG188" s="272"/>
      <c r="FH188" s="272"/>
      <c r="FI188" s="272"/>
      <c r="FJ188" s="272"/>
      <c r="FK188" s="272"/>
      <c r="FL188" s="272"/>
      <c r="FM188" s="272"/>
      <c r="FN188" s="272"/>
      <c r="FO188" s="272"/>
      <c r="FP188" s="272"/>
      <c r="FQ188" s="272"/>
      <c r="FR188" s="272"/>
      <c r="FS188" s="272"/>
      <c r="FT188" s="272"/>
      <c r="FU188" s="272"/>
      <c r="FV188" s="272"/>
      <c r="FW188" s="272"/>
      <c r="FX188" s="272"/>
      <c r="FY188" s="272"/>
      <c r="FZ188" s="272"/>
      <c r="GA188" s="272"/>
      <c r="GB188" s="272"/>
      <c r="GE188" s="272"/>
      <c r="GH188" s="272"/>
    </row>
    <row r="189" spans="1:192" ht="21" customHeight="1">
      <c r="A189" s="526"/>
      <c r="B189" s="30"/>
      <c r="C189" s="555">
        <f t="shared" si="617"/>
        <v>0</v>
      </c>
      <c r="D189" s="556">
        <f t="shared" si="617"/>
        <v>0</v>
      </c>
      <c r="E189" s="557">
        <f t="shared" si="617"/>
        <v>0</v>
      </c>
      <c r="F189" s="555">
        <f t="shared" si="618"/>
        <v>0</v>
      </c>
      <c r="G189" s="556">
        <f t="shared" si="618"/>
        <v>0</v>
      </c>
      <c r="H189" s="557">
        <f t="shared" si="618"/>
        <v>0</v>
      </c>
      <c r="I189" s="555">
        <f t="shared" si="619"/>
        <v>0</v>
      </c>
      <c r="J189" s="556">
        <f t="shared" si="619"/>
        <v>0</v>
      </c>
      <c r="K189" s="557">
        <f t="shared" si="619"/>
        <v>0</v>
      </c>
      <c r="L189" s="39" t="s">
        <v>127</v>
      </c>
      <c r="M189" s="39"/>
      <c r="N189" s="555">
        <f t="shared" si="620"/>
        <v>0</v>
      </c>
      <c r="O189" s="556">
        <f t="shared" si="620"/>
        <v>0</v>
      </c>
      <c r="P189" s="557">
        <f t="shared" si="620"/>
        <v>0</v>
      </c>
      <c r="Q189" s="555">
        <f t="shared" si="621"/>
        <v>0</v>
      </c>
      <c r="R189" s="556">
        <f t="shared" si="621"/>
        <v>0</v>
      </c>
      <c r="S189" s="557">
        <f t="shared" si="621"/>
        <v>0</v>
      </c>
      <c r="T189" s="555">
        <f t="shared" si="622"/>
        <v>0</v>
      </c>
      <c r="U189" s="556">
        <f t="shared" si="622"/>
        <v>0</v>
      </c>
      <c r="V189" s="557">
        <f t="shared" si="622"/>
        <v>0</v>
      </c>
      <c r="Y189" s="272"/>
      <c r="AB189" s="272"/>
      <c r="AE189" s="272"/>
      <c r="AH189" s="272"/>
      <c r="AK189" s="272"/>
      <c r="AN189" s="272"/>
      <c r="AQ189" s="272"/>
      <c r="AT189" s="272"/>
      <c r="AW189" s="272"/>
      <c r="AZ189" s="272"/>
      <c r="BA189" s="272"/>
      <c r="BB189" s="272"/>
      <c r="BC189" s="272"/>
      <c r="BD189" s="272"/>
      <c r="BE189" s="272"/>
      <c r="BF189" s="272"/>
      <c r="BG189" s="272"/>
      <c r="BH189" s="272"/>
      <c r="BI189" s="272"/>
      <c r="BJ189" s="272"/>
      <c r="BK189" s="272"/>
      <c r="BL189" s="272"/>
      <c r="BM189" s="272"/>
      <c r="BN189" s="272"/>
      <c r="BO189" s="272"/>
      <c r="BP189" s="272"/>
      <c r="BQ189" s="272"/>
      <c r="BR189" s="272"/>
      <c r="BS189" s="272"/>
      <c r="BT189" s="272"/>
      <c r="BU189" s="272"/>
      <c r="BX189" s="272"/>
      <c r="BY189" s="272"/>
      <c r="BZ189" s="272"/>
      <c r="CA189" s="272"/>
      <c r="CB189" s="272"/>
      <c r="CC189" s="272"/>
      <c r="CD189" s="272"/>
      <c r="CE189" s="272"/>
      <c r="CF189" s="272"/>
      <c r="CG189" s="272"/>
      <c r="CJ189" s="272"/>
      <c r="CM189" s="272"/>
      <c r="CP189" s="272"/>
      <c r="CQ189" s="272"/>
      <c r="CR189" s="272"/>
      <c r="CS189" s="272"/>
      <c r="CV189" s="272"/>
      <c r="CY189" s="272"/>
      <c r="DB189" s="272"/>
      <c r="DE189" s="272"/>
      <c r="DH189" s="272"/>
      <c r="DK189" s="272"/>
      <c r="DL189" s="272"/>
      <c r="DM189" s="272"/>
      <c r="DN189" s="272"/>
      <c r="DO189" s="272"/>
      <c r="DP189" s="272"/>
      <c r="DQ189" s="272"/>
      <c r="DT189" s="272"/>
      <c r="DW189" s="272"/>
      <c r="DZ189" s="272"/>
      <c r="EC189" s="272"/>
      <c r="ED189" s="272"/>
      <c r="EE189" s="272"/>
      <c r="EF189" s="272"/>
      <c r="EI189" s="272"/>
      <c r="EJ189" s="272"/>
      <c r="EK189" s="272"/>
      <c r="EL189" s="272"/>
      <c r="EO189" s="272"/>
      <c r="ER189" s="272"/>
      <c r="EU189" s="272"/>
      <c r="EV189" s="272"/>
      <c r="EW189" s="272"/>
      <c r="EX189" s="272"/>
      <c r="EY189" s="272"/>
      <c r="EZ189" s="272"/>
      <c r="FA189" s="272"/>
      <c r="FB189" s="272"/>
      <c r="FC189" s="272"/>
      <c r="FD189" s="272"/>
      <c r="FE189" s="272"/>
      <c r="FF189" s="272"/>
      <c r="FG189" s="272"/>
      <c r="FH189" s="272"/>
      <c r="FI189" s="272"/>
      <c r="FJ189" s="272"/>
      <c r="FK189" s="272"/>
      <c r="FL189" s="272"/>
      <c r="FM189" s="272"/>
      <c r="FN189" s="272"/>
      <c r="FO189" s="272"/>
      <c r="FP189" s="272"/>
      <c r="FQ189" s="272"/>
      <c r="FR189" s="272"/>
      <c r="FS189" s="272"/>
      <c r="FT189" s="272"/>
      <c r="FU189" s="272"/>
      <c r="FV189" s="272"/>
      <c r="FW189" s="272"/>
      <c r="FX189" s="272"/>
      <c r="FY189" s="272"/>
      <c r="FZ189" s="272"/>
      <c r="GA189" s="272"/>
      <c r="GB189" s="272"/>
      <c r="GE189" s="272"/>
      <c r="GH189" s="272"/>
    </row>
    <row r="190" spans="1:192" ht="12" customHeight="1">
      <c r="A190" s="526"/>
      <c r="B190" s="30"/>
      <c r="C190" s="379">
        <f t="shared" si="617"/>
        <v>0</v>
      </c>
      <c r="D190" s="380">
        <f t="shared" si="617"/>
        <v>0</v>
      </c>
      <c r="E190" s="381">
        <f t="shared" si="617"/>
        <v>0</v>
      </c>
      <c r="F190" s="379">
        <f t="shared" si="618"/>
        <v>0</v>
      </c>
      <c r="G190" s="380">
        <f t="shared" si="618"/>
        <v>0</v>
      </c>
      <c r="H190" s="381">
        <f t="shared" si="618"/>
        <v>0</v>
      </c>
      <c r="I190" s="379">
        <f t="shared" si="619"/>
        <v>0</v>
      </c>
      <c r="J190" s="380">
        <f t="shared" si="619"/>
        <v>0</v>
      </c>
      <c r="K190" s="381">
        <f t="shared" si="619"/>
        <v>0</v>
      </c>
      <c r="L190" s="36" t="s">
        <v>132</v>
      </c>
      <c r="M190" s="36"/>
      <c r="N190" s="379">
        <f t="shared" si="620"/>
        <v>0</v>
      </c>
      <c r="O190" s="380">
        <f t="shared" si="620"/>
        <v>0</v>
      </c>
      <c r="P190" s="381">
        <f t="shared" si="620"/>
        <v>0</v>
      </c>
      <c r="Q190" s="379">
        <f t="shared" si="621"/>
        <v>0</v>
      </c>
      <c r="R190" s="380">
        <f t="shared" si="621"/>
        <v>0</v>
      </c>
      <c r="S190" s="381">
        <f t="shared" si="621"/>
        <v>0</v>
      </c>
      <c r="T190" s="379">
        <f t="shared" si="622"/>
        <v>0</v>
      </c>
      <c r="U190" s="380">
        <f t="shared" si="622"/>
        <v>0</v>
      </c>
      <c r="V190" s="381">
        <f t="shared" si="622"/>
        <v>0</v>
      </c>
      <c r="Y190" s="272"/>
      <c r="AB190" s="272"/>
      <c r="AE190" s="272"/>
      <c r="AH190" s="272"/>
      <c r="AK190" s="272"/>
      <c r="AN190" s="272"/>
      <c r="AQ190" s="272"/>
      <c r="AT190" s="272"/>
      <c r="AW190" s="272"/>
      <c r="AZ190" s="272"/>
      <c r="BA190" s="272"/>
      <c r="BB190" s="272"/>
      <c r="BC190" s="272"/>
      <c r="BD190" s="272"/>
      <c r="BE190" s="272"/>
      <c r="BF190" s="272"/>
      <c r="BG190" s="272"/>
      <c r="BH190" s="272"/>
      <c r="BI190" s="272"/>
      <c r="BJ190" s="272"/>
      <c r="BK190" s="272"/>
      <c r="BL190" s="272"/>
      <c r="BM190" s="272"/>
      <c r="BN190" s="272"/>
      <c r="BO190" s="272"/>
      <c r="BP190" s="272"/>
      <c r="BQ190" s="272"/>
      <c r="BR190" s="272"/>
      <c r="BS190" s="272"/>
      <c r="BT190" s="272"/>
      <c r="BU190" s="272"/>
      <c r="BX190" s="272"/>
      <c r="BY190" s="272"/>
      <c r="BZ190" s="272"/>
      <c r="CA190" s="272"/>
      <c r="CB190" s="272"/>
      <c r="CC190" s="272"/>
      <c r="CD190" s="272"/>
      <c r="CE190" s="272"/>
      <c r="CF190" s="272"/>
      <c r="CG190" s="272"/>
      <c r="CJ190" s="272"/>
      <c r="CM190" s="272"/>
      <c r="CP190" s="272"/>
      <c r="CQ190" s="272"/>
      <c r="CR190" s="272"/>
      <c r="CS190" s="272"/>
      <c r="CV190" s="272"/>
      <c r="CY190" s="272"/>
      <c r="DB190" s="272"/>
      <c r="DE190" s="272"/>
      <c r="DH190" s="272"/>
      <c r="DK190" s="272"/>
      <c r="DL190" s="272"/>
      <c r="DM190" s="272"/>
      <c r="DN190" s="272"/>
      <c r="DO190" s="272"/>
      <c r="DP190" s="272"/>
      <c r="DQ190" s="272"/>
      <c r="DT190" s="272"/>
      <c r="DW190" s="272"/>
      <c r="DZ190" s="272"/>
      <c r="EC190" s="272"/>
      <c r="ED190" s="272"/>
      <c r="EE190" s="272"/>
      <c r="EF190" s="272"/>
      <c r="EI190" s="272"/>
      <c r="EJ190" s="272"/>
      <c r="EK190" s="272"/>
      <c r="EL190" s="272"/>
      <c r="EO190" s="272"/>
      <c r="ER190" s="272"/>
      <c r="EU190" s="272"/>
      <c r="EV190" s="272"/>
      <c r="EW190" s="272"/>
      <c r="EX190" s="272"/>
      <c r="EY190" s="272"/>
      <c r="EZ190" s="272"/>
      <c r="FA190" s="272"/>
      <c r="FB190" s="272"/>
      <c r="FC190" s="272"/>
      <c r="FD190" s="272"/>
      <c r="FE190" s="272"/>
      <c r="FF190" s="272"/>
      <c r="FG190" s="272"/>
      <c r="FH190" s="272"/>
      <c r="FI190" s="272"/>
      <c r="FJ190" s="272"/>
      <c r="FK190" s="272"/>
      <c r="FL190" s="272"/>
      <c r="FM190" s="272"/>
      <c r="FN190" s="272"/>
      <c r="FO190" s="272"/>
      <c r="FP190" s="272"/>
      <c r="FQ190" s="272"/>
      <c r="FR190" s="272"/>
      <c r="FS190" s="272"/>
      <c r="FT190" s="272"/>
      <c r="FU190" s="272"/>
      <c r="FV190" s="272"/>
      <c r="FW190" s="272"/>
      <c r="FX190" s="272"/>
      <c r="FY190" s="272"/>
      <c r="FZ190" s="272"/>
      <c r="GA190" s="272"/>
      <c r="GB190" s="272"/>
      <c r="GE190" s="272"/>
      <c r="GH190" s="272"/>
    </row>
    <row r="191" spans="1:192" ht="18" customHeight="1">
      <c r="A191" s="526"/>
      <c r="B191" s="30"/>
      <c r="C191" s="382">
        <f t="shared" si="617"/>
        <v>0</v>
      </c>
      <c r="D191" s="383">
        <f t="shared" si="617"/>
        <v>0</v>
      </c>
      <c r="E191" s="384">
        <f t="shared" si="617"/>
        <v>0</v>
      </c>
      <c r="F191" s="382">
        <f t="shared" si="618"/>
        <v>0</v>
      </c>
      <c r="G191" s="383">
        <f t="shared" si="618"/>
        <v>0</v>
      </c>
      <c r="H191" s="384">
        <f t="shared" si="618"/>
        <v>0</v>
      </c>
      <c r="I191" s="382">
        <f t="shared" si="619"/>
        <v>0</v>
      </c>
      <c r="J191" s="383">
        <f t="shared" si="619"/>
        <v>0</v>
      </c>
      <c r="K191" s="384">
        <f t="shared" si="619"/>
        <v>0</v>
      </c>
      <c r="L191" s="45" t="s">
        <v>143</v>
      </c>
      <c r="M191" s="46"/>
      <c r="N191" s="382">
        <f t="shared" si="620"/>
        <v>0</v>
      </c>
      <c r="O191" s="383">
        <f t="shared" si="620"/>
        <v>0</v>
      </c>
      <c r="P191" s="384">
        <f t="shared" si="620"/>
        <v>0</v>
      </c>
      <c r="Q191" s="382">
        <f t="shared" si="621"/>
        <v>0</v>
      </c>
      <c r="R191" s="383">
        <f t="shared" si="621"/>
        <v>0</v>
      </c>
      <c r="S191" s="384">
        <f t="shared" si="621"/>
        <v>0</v>
      </c>
      <c r="T191" s="382">
        <f t="shared" si="622"/>
        <v>0</v>
      </c>
      <c r="U191" s="383">
        <f t="shared" si="622"/>
        <v>0</v>
      </c>
      <c r="V191" s="384">
        <f t="shared" si="622"/>
        <v>0</v>
      </c>
      <c r="Y191" s="272"/>
      <c r="AB191" s="272"/>
      <c r="AE191" s="272"/>
      <c r="AH191" s="272"/>
      <c r="AK191" s="272"/>
      <c r="AN191" s="272"/>
      <c r="AQ191" s="272"/>
      <c r="AT191" s="272"/>
      <c r="AW191" s="272"/>
      <c r="AZ191" s="272"/>
      <c r="BA191" s="272"/>
      <c r="BB191" s="272"/>
      <c r="BC191" s="272"/>
      <c r="BD191" s="272"/>
      <c r="BE191" s="272"/>
      <c r="BF191" s="272"/>
      <c r="BG191" s="272"/>
      <c r="BH191" s="272"/>
      <c r="BI191" s="272"/>
      <c r="BJ191" s="272"/>
      <c r="BK191" s="272"/>
      <c r="BL191" s="272"/>
      <c r="BM191" s="272"/>
      <c r="BN191" s="272"/>
      <c r="BO191" s="272"/>
      <c r="BP191" s="272"/>
      <c r="BQ191" s="272"/>
      <c r="BR191" s="272"/>
      <c r="BS191" s="272"/>
      <c r="BT191" s="272"/>
      <c r="BU191" s="272"/>
      <c r="BX191" s="272"/>
      <c r="BY191" s="272"/>
      <c r="BZ191" s="272"/>
      <c r="CA191" s="272"/>
      <c r="CB191" s="272"/>
      <c r="CC191" s="272"/>
      <c r="CD191" s="272"/>
      <c r="CE191" s="272"/>
      <c r="CF191" s="272"/>
      <c r="CG191" s="272"/>
      <c r="CJ191" s="272"/>
      <c r="CM191" s="272"/>
      <c r="CP191" s="272"/>
      <c r="CQ191" s="272"/>
      <c r="CR191" s="272"/>
      <c r="CS191" s="272"/>
      <c r="CV191" s="272"/>
      <c r="CY191" s="272"/>
      <c r="DB191" s="272"/>
      <c r="DE191" s="272"/>
      <c r="DH191" s="272"/>
      <c r="DK191" s="272"/>
      <c r="DL191" s="272"/>
      <c r="DM191" s="272"/>
      <c r="DN191" s="272"/>
      <c r="DO191" s="272"/>
      <c r="DP191" s="272"/>
      <c r="DQ191" s="272"/>
      <c r="DT191" s="272"/>
      <c r="DW191" s="272"/>
      <c r="DZ191" s="272"/>
      <c r="EC191" s="272"/>
      <c r="ED191" s="272"/>
      <c r="EE191" s="272"/>
      <c r="EF191" s="272"/>
      <c r="EI191" s="272"/>
      <c r="EJ191" s="272"/>
      <c r="EK191" s="272"/>
      <c r="EL191" s="272"/>
      <c r="EO191" s="272"/>
      <c r="ER191" s="272"/>
      <c r="EU191" s="272"/>
      <c r="EV191" s="272"/>
      <c r="EW191" s="272"/>
      <c r="EX191" s="272"/>
      <c r="EY191" s="272"/>
      <c r="EZ191" s="272"/>
      <c r="FA191" s="272"/>
      <c r="FB191" s="272"/>
      <c r="FC191" s="272"/>
      <c r="FD191" s="272"/>
      <c r="FE191" s="272"/>
      <c r="FF191" s="272"/>
      <c r="FG191" s="272"/>
      <c r="FH191" s="272"/>
      <c r="FI191" s="272"/>
      <c r="FJ191" s="272"/>
      <c r="FK191" s="272"/>
      <c r="FL191" s="272"/>
      <c r="FM191" s="272"/>
      <c r="FN191" s="272"/>
      <c r="FO191" s="272"/>
      <c r="FP191" s="272"/>
      <c r="FQ191" s="272"/>
      <c r="FR191" s="272"/>
      <c r="FS191" s="272"/>
      <c r="FT191" s="272"/>
      <c r="FU191" s="272"/>
      <c r="FV191" s="272"/>
      <c r="FW191" s="272"/>
      <c r="FX191" s="272"/>
      <c r="FY191" s="272"/>
      <c r="FZ191" s="272"/>
      <c r="GA191" s="272"/>
      <c r="GB191" s="272"/>
      <c r="GE191" s="272"/>
      <c r="GH191" s="272"/>
    </row>
    <row r="192" spans="1:192" ht="21" customHeight="1">
      <c r="A192" s="526"/>
      <c r="B192" s="30"/>
      <c r="C192" s="385">
        <f t="shared" si="617"/>
        <v>0</v>
      </c>
      <c r="D192" s="386">
        <f t="shared" si="617"/>
        <v>0</v>
      </c>
      <c r="E192" s="387">
        <f t="shared" si="617"/>
        <v>0</v>
      </c>
      <c r="F192" s="385">
        <f t="shared" si="618"/>
        <v>0</v>
      </c>
      <c r="G192" s="386">
        <f t="shared" si="618"/>
        <v>0</v>
      </c>
      <c r="H192" s="387">
        <f t="shared" si="618"/>
        <v>0</v>
      </c>
      <c r="I192" s="385">
        <f t="shared" si="619"/>
        <v>0</v>
      </c>
      <c r="J192" s="386">
        <f t="shared" si="619"/>
        <v>0</v>
      </c>
      <c r="K192" s="387">
        <f t="shared" si="619"/>
        <v>0</v>
      </c>
      <c r="L192" s="36" t="s">
        <v>133</v>
      </c>
      <c r="M192" s="36"/>
      <c r="N192" s="385">
        <f t="shared" si="620"/>
        <v>0</v>
      </c>
      <c r="O192" s="386">
        <f t="shared" si="620"/>
        <v>0</v>
      </c>
      <c r="P192" s="387">
        <f t="shared" si="620"/>
        <v>0</v>
      </c>
      <c r="Q192" s="385">
        <f t="shared" si="621"/>
        <v>0</v>
      </c>
      <c r="R192" s="386">
        <f t="shared" si="621"/>
        <v>0</v>
      </c>
      <c r="S192" s="387">
        <f t="shared" si="621"/>
        <v>0</v>
      </c>
      <c r="T192" s="385">
        <f t="shared" si="622"/>
        <v>0</v>
      </c>
      <c r="U192" s="386">
        <f t="shared" si="622"/>
        <v>0</v>
      </c>
      <c r="V192" s="387">
        <f t="shared" si="622"/>
        <v>0</v>
      </c>
      <c r="Y192" s="272"/>
      <c r="AB192" s="272"/>
      <c r="AE192" s="272"/>
      <c r="AH192" s="272"/>
      <c r="AK192" s="272"/>
      <c r="AN192" s="272"/>
      <c r="AQ192" s="272"/>
      <c r="AT192" s="272"/>
      <c r="AW192" s="272"/>
      <c r="AZ192" s="272"/>
      <c r="BA192" s="272"/>
      <c r="BB192" s="272"/>
      <c r="BC192" s="272"/>
      <c r="BD192" s="272"/>
      <c r="BE192" s="272"/>
      <c r="BF192" s="272"/>
      <c r="BG192" s="272"/>
      <c r="BH192" s="272"/>
      <c r="BI192" s="272"/>
      <c r="BJ192" s="272"/>
      <c r="BK192" s="272"/>
      <c r="BL192" s="272"/>
      <c r="BM192" s="272"/>
      <c r="BN192" s="272"/>
      <c r="BO192" s="272"/>
      <c r="BP192" s="272"/>
      <c r="BQ192" s="272"/>
      <c r="BR192" s="272"/>
      <c r="BS192" s="272"/>
      <c r="BT192" s="272"/>
      <c r="BU192" s="272"/>
      <c r="BX192" s="272"/>
      <c r="BY192" s="272"/>
      <c r="BZ192" s="272"/>
      <c r="CA192" s="272"/>
      <c r="CB192" s="272"/>
      <c r="CC192" s="272"/>
      <c r="CD192" s="272"/>
      <c r="CE192" s="272"/>
      <c r="CF192" s="272"/>
      <c r="CG192" s="272"/>
      <c r="CJ192" s="272"/>
      <c r="CM192" s="272"/>
      <c r="CP192" s="272"/>
      <c r="CQ192" s="272"/>
      <c r="CR192" s="272"/>
      <c r="CS192" s="272"/>
      <c r="CV192" s="272"/>
      <c r="CY192" s="272"/>
      <c r="DB192" s="272"/>
      <c r="DE192" s="272"/>
      <c r="DH192" s="272"/>
      <c r="DK192" s="272"/>
      <c r="DL192" s="272"/>
      <c r="DM192" s="272"/>
      <c r="DN192" s="272"/>
      <c r="DO192" s="272"/>
      <c r="DP192" s="272"/>
      <c r="DQ192" s="272"/>
      <c r="DT192" s="272"/>
      <c r="DW192" s="272"/>
      <c r="DZ192" s="272"/>
      <c r="EC192" s="272"/>
      <c r="ED192" s="272"/>
      <c r="EE192" s="272"/>
      <c r="EF192" s="272"/>
      <c r="EI192" s="272"/>
      <c r="EJ192" s="272"/>
      <c r="EK192" s="272"/>
      <c r="EL192" s="272"/>
      <c r="EO192" s="272"/>
      <c r="ER192" s="272"/>
      <c r="EU192" s="272"/>
      <c r="EV192" s="272"/>
      <c r="EW192" s="272"/>
      <c r="EX192" s="272"/>
      <c r="EY192" s="272"/>
      <c r="EZ192" s="272"/>
      <c r="FA192" s="272"/>
      <c r="FB192" s="272"/>
      <c r="FC192" s="272"/>
      <c r="FD192" s="272"/>
      <c r="FE192" s="272"/>
      <c r="FF192" s="272"/>
      <c r="FG192" s="272"/>
      <c r="FH192" s="272"/>
      <c r="FI192" s="272"/>
      <c r="FJ192" s="272"/>
      <c r="FK192" s="272"/>
      <c r="FL192" s="272"/>
      <c r="FM192" s="272"/>
      <c r="FN192" s="272"/>
      <c r="FO192" s="272"/>
      <c r="FP192" s="272"/>
      <c r="FQ192" s="272"/>
      <c r="FR192" s="272"/>
      <c r="FS192" s="272"/>
      <c r="FT192" s="272"/>
      <c r="FU192" s="272"/>
      <c r="FV192" s="272"/>
      <c r="FW192" s="272"/>
      <c r="FX192" s="272"/>
      <c r="FY192" s="272"/>
      <c r="FZ192" s="272"/>
      <c r="GA192" s="272"/>
      <c r="GB192" s="272"/>
      <c r="GE192" s="272"/>
      <c r="GH192" s="272"/>
    </row>
    <row r="193" spans="1:192" ht="18" customHeight="1">
      <c r="A193" s="526"/>
      <c r="B193" s="30"/>
      <c r="C193" s="388">
        <f t="shared" si="617"/>
        <v>0</v>
      </c>
      <c r="D193" s="389">
        <f t="shared" si="617"/>
        <v>0</v>
      </c>
      <c r="E193" s="390">
        <f t="shared" si="617"/>
        <v>0</v>
      </c>
      <c r="F193" s="388">
        <f t="shared" si="618"/>
        <v>0</v>
      </c>
      <c r="G193" s="389">
        <f t="shared" si="618"/>
        <v>0</v>
      </c>
      <c r="H193" s="390">
        <f t="shared" si="618"/>
        <v>0</v>
      </c>
      <c r="I193" s="388">
        <f t="shared" si="619"/>
        <v>0</v>
      </c>
      <c r="J193" s="389">
        <f t="shared" si="619"/>
        <v>0</v>
      </c>
      <c r="K193" s="390">
        <f t="shared" si="619"/>
        <v>0</v>
      </c>
      <c r="L193" s="45" t="s">
        <v>134</v>
      </c>
      <c r="M193" s="46"/>
      <c r="N193" s="388">
        <f t="shared" si="620"/>
        <v>0</v>
      </c>
      <c r="O193" s="389">
        <f t="shared" si="620"/>
        <v>0</v>
      </c>
      <c r="P193" s="390">
        <f t="shared" si="620"/>
        <v>0</v>
      </c>
      <c r="Q193" s="388">
        <f t="shared" si="621"/>
        <v>0</v>
      </c>
      <c r="R193" s="389">
        <f t="shared" si="621"/>
        <v>0</v>
      </c>
      <c r="S193" s="390">
        <f t="shared" si="621"/>
        <v>0</v>
      </c>
      <c r="T193" s="388">
        <f t="shared" si="622"/>
        <v>0</v>
      </c>
      <c r="U193" s="389">
        <f t="shared" si="622"/>
        <v>0</v>
      </c>
      <c r="V193" s="390">
        <f t="shared" si="622"/>
        <v>0</v>
      </c>
      <c r="Y193" s="272"/>
      <c r="AB193" s="272"/>
      <c r="AE193" s="272"/>
      <c r="AH193" s="272"/>
      <c r="AK193" s="272"/>
      <c r="AN193" s="272"/>
      <c r="AQ193" s="272"/>
      <c r="AT193" s="272"/>
      <c r="AW193" s="272"/>
      <c r="AZ193" s="272"/>
      <c r="BA193" s="272"/>
      <c r="BB193" s="272"/>
      <c r="BC193" s="272"/>
      <c r="BD193" s="272"/>
      <c r="BE193" s="272"/>
      <c r="BF193" s="272"/>
      <c r="BG193" s="272"/>
      <c r="BH193" s="272"/>
      <c r="BI193" s="272"/>
      <c r="BJ193" s="272"/>
      <c r="BK193" s="272"/>
      <c r="BL193" s="272"/>
      <c r="BM193" s="272"/>
      <c r="BN193" s="272"/>
      <c r="BO193" s="272"/>
      <c r="BP193" s="272"/>
      <c r="BQ193" s="272"/>
      <c r="BR193" s="272"/>
      <c r="BS193" s="272"/>
      <c r="BT193" s="272"/>
      <c r="BU193" s="272"/>
      <c r="BX193" s="272"/>
      <c r="BY193" s="272"/>
      <c r="BZ193" s="272"/>
      <c r="CA193" s="272"/>
      <c r="CB193" s="272"/>
      <c r="CC193" s="272"/>
      <c r="CD193" s="272"/>
      <c r="CE193" s="272"/>
      <c r="CF193" s="272"/>
      <c r="CG193" s="272"/>
      <c r="CJ193" s="272"/>
      <c r="CM193" s="272"/>
      <c r="CP193" s="272"/>
      <c r="CQ193" s="272"/>
      <c r="CR193" s="272"/>
      <c r="CS193" s="272"/>
      <c r="CV193" s="272"/>
      <c r="CY193" s="272"/>
      <c r="DB193" s="272"/>
      <c r="DE193" s="272"/>
      <c r="DH193" s="272"/>
      <c r="DK193" s="272"/>
      <c r="DL193" s="272"/>
      <c r="DM193" s="272"/>
      <c r="DN193" s="272"/>
      <c r="DO193" s="272"/>
      <c r="DP193" s="272"/>
      <c r="DQ193" s="272"/>
      <c r="DT193" s="272"/>
      <c r="DW193" s="272"/>
      <c r="DZ193" s="272"/>
      <c r="EC193" s="272"/>
      <c r="ED193" s="272"/>
      <c r="EE193" s="272"/>
      <c r="EF193" s="272"/>
      <c r="EI193" s="272"/>
      <c r="EJ193" s="272"/>
      <c r="EK193" s="272"/>
      <c r="EL193" s="272"/>
      <c r="EO193" s="272"/>
      <c r="ER193" s="272"/>
      <c r="EU193" s="272"/>
      <c r="EV193" s="272"/>
      <c r="EW193" s="272"/>
      <c r="EX193" s="272"/>
      <c r="EY193" s="272"/>
      <c r="EZ193" s="272"/>
      <c r="FA193" s="272"/>
      <c r="FB193" s="272"/>
      <c r="FC193" s="272"/>
      <c r="FD193" s="272"/>
      <c r="FE193" s="272"/>
      <c r="FF193" s="272"/>
      <c r="FG193" s="272"/>
      <c r="FH193" s="272"/>
      <c r="FI193" s="272"/>
      <c r="FJ193" s="272"/>
      <c r="FK193" s="272"/>
      <c r="FL193" s="272"/>
      <c r="FM193" s="272"/>
      <c r="FN193" s="272"/>
      <c r="FO193" s="272"/>
      <c r="FP193" s="272"/>
      <c r="FQ193" s="272"/>
      <c r="FR193" s="272"/>
      <c r="FS193" s="272"/>
      <c r="FT193" s="272"/>
      <c r="FU193" s="272"/>
      <c r="FV193" s="272"/>
      <c r="FW193" s="272"/>
      <c r="FX193" s="272"/>
      <c r="FY193" s="272"/>
      <c r="FZ193" s="272"/>
      <c r="GA193" s="272"/>
      <c r="GB193" s="272"/>
      <c r="GE193" s="272"/>
      <c r="GH193" s="272"/>
    </row>
    <row r="194" spans="1:192" ht="21.75" customHeight="1">
      <c r="A194" s="526"/>
      <c r="B194" s="30"/>
      <c r="C194" s="391">
        <f t="shared" si="617"/>
        <v>0</v>
      </c>
      <c r="D194" s="392">
        <f t="shared" si="617"/>
        <v>0</v>
      </c>
      <c r="E194" s="393">
        <f t="shared" si="617"/>
        <v>0</v>
      </c>
      <c r="F194" s="391">
        <f t="shared" si="618"/>
        <v>0</v>
      </c>
      <c r="G194" s="392">
        <f t="shared" si="618"/>
        <v>0</v>
      </c>
      <c r="H194" s="393">
        <f t="shared" si="618"/>
        <v>0</v>
      </c>
      <c r="I194" s="391">
        <f t="shared" si="619"/>
        <v>0</v>
      </c>
      <c r="J194" s="392">
        <f t="shared" si="619"/>
        <v>0</v>
      </c>
      <c r="K194" s="393">
        <f t="shared" si="619"/>
        <v>0</v>
      </c>
      <c r="L194" s="37" t="s">
        <v>135</v>
      </c>
      <c r="M194" s="37"/>
      <c r="N194" s="391">
        <f t="shared" si="620"/>
        <v>0</v>
      </c>
      <c r="O194" s="392">
        <f t="shared" si="620"/>
        <v>0</v>
      </c>
      <c r="P194" s="393">
        <f t="shared" si="620"/>
        <v>0</v>
      </c>
      <c r="Q194" s="391">
        <f t="shared" si="621"/>
        <v>0</v>
      </c>
      <c r="R194" s="392">
        <f t="shared" si="621"/>
        <v>0</v>
      </c>
      <c r="S194" s="393">
        <f t="shared" si="621"/>
        <v>0</v>
      </c>
      <c r="T194" s="391">
        <f t="shared" si="622"/>
        <v>0</v>
      </c>
      <c r="U194" s="392">
        <f t="shared" si="622"/>
        <v>0</v>
      </c>
      <c r="V194" s="393">
        <f t="shared" si="622"/>
        <v>0</v>
      </c>
      <c r="Y194" s="272"/>
      <c r="AB194" s="272"/>
      <c r="AE194" s="272"/>
      <c r="AH194" s="272"/>
      <c r="AK194" s="272"/>
      <c r="AN194" s="272"/>
      <c r="AQ194" s="272"/>
      <c r="AT194" s="272"/>
      <c r="AW194" s="272"/>
      <c r="AZ194" s="272"/>
      <c r="BA194" s="272"/>
      <c r="BB194" s="272"/>
      <c r="BC194" s="272"/>
      <c r="BD194" s="272"/>
      <c r="BE194" s="272"/>
      <c r="BF194" s="272"/>
      <c r="BG194" s="272"/>
      <c r="BH194" s="272"/>
      <c r="BI194" s="272"/>
      <c r="BJ194" s="272"/>
      <c r="BK194" s="272"/>
      <c r="BL194" s="272"/>
      <c r="BM194" s="272"/>
      <c r="BN194" s="272"/>
      <c r="BO194" s="272"/>
      <c r="BP194" s="272"/>
      <c r="BQ194" s="272"/>
      <c r="BR194" s="272"/>
      <c r="BS194" s="272"/>
      <c r="BT194" s="272"/>
      <c r="BU194" s="272"/>
      <c r="BX194" s="272"/>
      <c r="BY194" s="272"/>
      <c r="BZ194" s="272"/>
      <c r="CA194" s="272"/>
      <c r="CB194" s="272"/>
      <c r="CC194" s="272"/>
      <c r="CD194" s="272"/>
      <c r="CE194" s="272"/>
      <c r="CF194" s="272"/>
      <c r="CG194" s="272"/>
      <c r="CJ194" s="272"/>
      <c r="CM194" s="272"/>
      <c r="CP194" s="272"/>
      <c r="CQ194" s="272"/>
      <c r="CR194" s="272"/>
      <c r="CS194" s="272"/>
      <c r="CV194" s="272"/>
      <c r="CY194" s="272"/>
      <c r="DB194" s="272"/>
      <c r="DE194" s="272"/>
      <c r="DH194" s="272"/>
      <c r="DK194" s="272"/>
      <c r="DL194" s="272"/>
      <c r="DM194" s="272"/>
      <c r="DN194" s="272"/>
      <c r="DO194" s="272"/>
      <c r="DP194" s="272"/>
      <c r="DQ194" s="272"/>
      <c r="DT194" s="272"/>
      <c r="DW194" s="272"/>
      <c r="DZ194" s="272"/>
      <c r="EC194" s="272"/>
      <c r="ED194" s="272"/>
      <c r="EE194" s="272"/>
      <c r="EF194" s="272"/>
      <c r="EI194" s="272"/>
      <c r="EJ194" s="272"/>
      <c r="EK194" s="272"/>
      <c r="EL194" s="272"/>
      <c r="EO194" s="272"/>
      <c r="ER194" s="272"/>
      <c r="EU194" s="272"/>
      <c r="EV194" s="272"/>
      <c r="EW194" s="272"/>
      <c r="EX194" s="272"/>
      <c r="EY194" s="272"/>
      <c r="EZ194" s="272"/>
      <c r="FA194" s="272"/>
      <c r="FB194" s="272"/>
      <c r="FC194" s="272"/>
      <c r="FD194" s="272"/>
      <c r="FE194" s="272"/>
      <c r="FF194" s="272"/>
      <c r="FG194" s="272"/>
      <c r="FH194" s="272"/>
      <c r="FI194" s="272"/>
      <c r="FJ194" s="272"/>
      <c r="FK194" s="272"/>
      <c r="FL194" s="272"/>
      <c r="FM194" s="272"/>
      <c r="FN194" s="272"/>
      <c r="FO194" s="272"/>
      <c r="FP194" s="272"/>
      <c r="FQ194" s="272"/>
      <c r="FR194" s="272"/>
      <c r="FS194" s="272"/>
      <c r="FT194" s="272"/>
      <c r="FU194" s="272"/>
      <c r="FV194" s="272"/>
      <c r="FW194" s="272"/>
      <c r="FX194" s="272"/>
      <c r="FY194" s="272"/>
      <c r="FZ194" s="272"/>
      <c r="GA194" s="272"/>
      <c r="GB194" s="272"/>
      <c r="GE194" s="272"/>
      <c r="GH194" s="272"/>
    </row>
    <row r="195" spans="1:192" ht="20.25" customHeight="1">
      <c r="A195" s="526"/>
      <c r="B195" s="30"/>
      <c r="C195" s="599">
        <f t="shared" si="617"/>
        <v>4</v>
      </c>
      <c r="D195" s="600">
        <f t="shared" si="617"/>
        <v>2</v>
      </c>
      <c r="E195" s="601">
        <f t="shared" si="617"/>
        <v>1</v>
      </c>
      <c r="F195" s="599">
        <f t="shared" si="618"/>
        <v>4</v>
      </c>
      <c r="G195" s="600">
        <f t="shared" si="618"/>
        <v>2</v>
      </c>
      <c r="H195" s="601">
        <f t="shared" si="618"/>
        <v>1</v>
      </c>
      <c r="I195" s="599">
        <f t="shared" si="619"/>
        <v>4</v>
      </c>
      <c r="J195" s="600">
        <f t="shared" si="619"/>
        <v>2</v>
      </c>
      <c r="K195" s="601">
        <f t="shared" si="619"/>
        <v>1</v>
      </c>
      <c r="L195" s="36" t="s">
        <v>136</v>
      </c>
      <c r="M195" s="36"/>
      <c r="N195" s="599">
        <f t="shared" si="620"/>
        <v>4</v>
      </c>
      <c r="O195" s="600">
        <f t="shared" si="620"/>
        <v>2</v>
      </c>
      <c r="P195" s="601">
        <f t="shared" si="620"/>
        <v>1</v>
      </c>
      <c r="Q195" s="599">
        <f t="shared" si="621"/>
        <v>4</v>
      </c>
      <c r="R195" s="600">
        <f t="shared" si="621"/>
        <v>2</v>
      </c>
      <c r="S195" s="601">
        <f t="shared" si="621"/>
        <v>1</v>
      </c>
      <c r="T195" s="599">
        <f t="shared" si="622"/>
        <v>4</v>
      </c>
      <c r="U195" s="600">
        <f t="shared" si="622"/>
        <v>2</v>
      </c>
      <c r="V195" s="601">
        <f t="shared" si="622"/>
        <v>1</v>
      </c>
      <c r="Y195" s="272"/>
      <c r="AB195" s="272"/>
      <c r="AE195" s="272"/>
      <c r="AH195" s="272"/>
      <c r="AK195" s="272"/>
      <c r="AN195" s="272"/>
      <c r="AQ195" s="272"/>
      <c r="AT195" s="272"/>
      <c r="AW195" s="272"/>
      <c r="AZ195" s="272"/>
      <c r="BA195" s="272"/>
      <c r="BB195" s="272"/>
      <c r="BC195" s="272"/>
      <c r="BD195" s="272"/>
      <c r="BE195" s="272"/>
      <c r="BF195" s="272"/>
      <c r="BG195" s="272"/>
      <c r="BH195" s="272"/>
      <c r="BI195" s="272"/>
      <c r="BJ195" s="272"/>
      <c r="BK195" s="272"/>
      <c r="BL195" s="272"/>
      <c r="BM195" s="272"/>
      <c r="BN195" s="272"/>
      <c r="BO195" s="272"/>
      <c r="BP195" s="272"/>
      <c r="BQ195" s="272"/>
      <c r="BR195" s="272"/>
      <c r="BS195" s="272"/>
      <c r="BT195" s="272"/>
      <c r="BU195" s="272"/>
      <c r="BX195" s="272"/>
      <c r="BY195" s="272"/>
      <c r="BZ195" s="272"/>
      <c r="CA195" s="272"/>
      <c r="CB195" s="272"/>
      <c r="CC195" s="272"/>
      <c r="CD195" s="272"/>
      <c r="CE195" s="272"/>
      <c r="CF195" s="272"/>
      <c r="CG195" s="272"/>
      <c r="CJ195" s="272"/>
      <c r="CM195" s="272"/>
      <c r="CP195" s="272"/>
      <c r="CQ195" s="272"/>
      <c r="CR195" s="272"/>
      <c r="CS195" s="272"/>
      <c r="CV195" s="272"/>
      <c r="CY195" s="272"/>
      <c r="DB195" s="272"/>
      <c r="DE195" s="272"/>
      <c r="DH195" s="272"/>
      <c r="DK195" s="272"/>
      <c r="DL195" s="272"/>
      <c r="DM195" s="272"/>
      <c r="DN195" s="272"/>
      <c r="DO195" s="272"/>
      <c r="DP195" s="272"/>
      <c r="DQ195" s="272"/>
      <c r="DT195" s="272"/>
      <c r="DW195" s="272"/>
      <c r="DZ195" s="272"/>
      <c r="EC195" s="272"/>
      <c r="ED195" s="272"/>
      <c r="EE195" s="272"/>
      <c r="EF195" s="272"/>
      <c r="EI195" s="272"/>
      <c r="EJ195" s="272"/>
      <c r="EK195" s="272"/>
      <c r="EL195" s="272"/>
      <c r="EO195" s="272"/>
      <c r="ER195" s="272"/>
      <c r="EU195" s="272"/>
      <c r="EV195" s="272"/>
      <c r="EW195" s="272"/>
      <c r="EX195" s="272"/>
      <c r="EY195" s="272"/>
      <c r="EZ195" s="272"/>
      <c r="FA195" s="272"/>
      <c r="FB195" s="272"/>
      <c r="FC195" s="272"/>
      <c r="FD195" s="272"/>
      <c r="FE195" s="272"/>
      <c r="FF195" s="272"/>
      <c r="FG195" s="272"/>
      <c r="FH195" s="272"/>
      <c r="FI195" s="272"/>
      <c r="FJ195" s="272"/>
      <c r="FK195" s="272"/>
      <c r="FL195" s="272"/>
      <c r="FM195" s="272"/>
      <c r="FN195" s="272"/>
      <c r="FO195" s="272"/>
      <c r="FP195" s="272"/>
      <c r="FQ195" s="272"/>
      <c r="FR195" s="272"/>
      <c r="FS195" s="272"/>
      <c r="FT195" s="272"/>
      <c r="FU195" s="272"/>
      <c r="FV195" s="272"/>
      <c r="FW195" s="272"/>
      <c r="FX195" s="272"/>
      <c r="FY195" s="272"/>
      <c r="FZ195" s="272"/>
      <c r="GA195" s="272"/>
      <c r="GB195" s="272"/>
      <c r="GE195" s="272"/>
      <c r="GH195" s="272"/>
    </row>
    <row r="196" spans="1:192" ht="20.25" customHeight="1">
      <c r="A196" s="526"/>
      <c r="B196" s="30"/>
      <c r="C196" s="394">
        <f t="shared" si="617"/>
        <v>0</v>
      </c>
      <c r="D196" s="395">
        <f t="shared" si="617"/>
        <v>0</v>
      </c>
      <c r="E196" s="396">
        <f t="shared" si="617"/>
        <v>0</v>
      </c>
      <c r="F196" s="394">
        <f t="shared" si="618"/>
        <v>0</v>
      </c>
      <c r="G196" s="395">
        <f t="shared" si="618"/>
        <v>0</v>
      </c>
      <c r="H196" s="396">
        <f t="shared" si="618"/>
        <v>0</v>
      </c>
      <c r="I196" s="394">
        <f t="shared" si="619"/>
        <v>0</v>
      </c>
      <c r="J196" s="395">
        <f t="shared" si="619"/>
        <v>0</v>
      </c>
      <c r="K196" s="396">
        <f t="shared" si="619"/>
        <v>0</v>
      </c>
      <c r="L196" s="45" t="s">
        <v>137</v>
      </c>
      <c r="M196" s="46"/>
      <c r="N196" s="394">
        <f t="shared" si="620"/>
        <v>0</v>
      </c>
      <c r="O196" s="395">
        <f t="shared" si="620"/>
        <v>0</v>
      </c>
      <c r="P196" s="396">
        <f t="shared" si="620"/>
        <v>0</v>
      </c>
      <c r="Q196" s="394">
        <f t="shared" si="621"/>
        <v>0</v>
      </c>
      <c r="R196" s="395">
        <f t="shared" si="621"/>
        <v>0</v>
      </c>
      <c r="S196" s="396">
        <f t="shared" si="621"/>
        <v>0</v>
      </c>
      <c r="T196" s="394">
        <f t="shared" si="622"/>
        <v>0</v>
      </c>
      <c r="U196" s="395">
        <f t="shared" si="622"/>
        <v>0</v>
      </c>
      <c r="V196" s="396">
        <f t="shared" si="622"/>
        <v>0</v>
      </c>
      <c r="Y196" s="272"/>
      <c r="AB196" s="272"/>
      <c r="AE196" s="272"/>
      <c r="AH196" s="272"/>
      <c r="AK196" s="272"/>
      <c r="AN196" s="272"/>
      <c r="AQ196" s="272"/>
      <c r="AT196" s="272"/>
      <c r="AW196" s="272"/>
      <c r="AZ196" s="272"/>
      <c r="BA196" s="272"/>
      <c r="BB196" s="272"/>
      <c r="BC196" s="272"/>
      <c r="BD196" s="272"/>
      <c r="BE196" s="272"/>
      <c r="BF196" s="272"/>
      <c r="BG196" s="272"/>
      <c r="BH196" s="272"/>
      <c r="BI196" s="272"/>
      <c r="BJ196" s="272"/>
      <c r="BK196" s="272"/>
      <c r="BL196" s="272"/>
      <c r="BM196" s="272"/>
      <c r="BN196" s="272"/>
      <c r="BO196" s="272"/>
      <c r="BP196" s="272"/>
      <c r="BQ196" s="272"/>
      <c r="BR196" s="272"/>
      <c r="BS196" s="272"/>
      <c r="BT196" s="272"/>
      <c r="BU196" s="272"/>
      <c r="BX196" s="272"/>
      <c r="BY196" s="272"/>
      <c r="BZ196" s="272"/>
      <c r="CA196" s="272"/>
      <c r="CB196" s="272"/>
      <c r="CC196" s="272"/>
      <c r="CD196" s="272"/>
      <c r="CE196" s="272"/>
      <c r="CF196" s="272"/>
      <c r="CG196" s="272"/>
      <c r="CJ196" s="272"/>
      <c r="CM196" s="272"/>
      <c r="CP196" s="272"/>
      <c r="CQ196" s="272"/>
      <c r="CR196" s="272"/>
      <c r="CS196" s="272"/>
      <c r="CV196" s="272"/>
      <c r="CY196" s="272"/>
      <c r="DB196" s="272"/>
      <c r="DE196" s="272"/>
      <c r="DH196" s="272"/>
      <c r="DK196" s="272"/>
      <c r="DL196" s="272"/>
      <c r="DM196" s="272"/>
      <c r="DN196" s="272"/>
      <c r="DO196" s="272"/>
      <c r="DP196" s="272"/>
      <c r="DQ196" s="272"/>
      <c r="DT196" s="272"/>
      <c r="DW196" s="272"/>
      <c r="DZ196" s="272"/>
      <c r="EC196" s="272"/>
      <c r="ED196" s="272"/>
      <c r="EE196" s="272"/>
      <c r="EF196" s="272"/>
      <c r="EI196" s="272"/>
      <c r="EJ196" s="272"/>
      <c r="EK196" s="272"/>
      <c r="EL196" s="272"/>
      <c r="EO196" s="272"/>
      <c r="ER196" s="272"/>
      <c r="EU196" s="272"/>
      <c r="EV196" s="272"/>
      <c r="EW196" s="272"/>
      <c r="EX196" s="272"/>
      <c r="EY196" s="272"/>
      <c r="EZ196" s="272"/>
      <c r="FA196" s="272"/>
      <c r="FB196" s="272"/>
      <c r="FC196" s="272"/>
      <c r="FD196" s="272"/>
      <c r="FE196" s="272"/>
      <c r="FF196" s="272"/>
      <c r="FG196" s="272"/>
      <c r="FH196" s="272"/>
      <c r="FI196" s="272"/>
      <c r="FJ196" s="272"/>
      <c r="FK196" s="272"/>
      <c r="FL196" s="272"/>
      <c r="FM196" s="272"/>
      <c r="FN196" s="272"/>
      <c r="FO196" s="272"/>
      <c r="FP196" s="272"/>
      <c r="FQ196" s="272"/>
      <c r="FR196" s="272"/>
      <c r="FS196" s="272"/>
      <c r="FT196" s="272"/>
      <c r="FU196" s="272"/>
      <c r="FV196" s="272"/>
      <c r="FW196" s="272"/>
      <c r="FX196" s="272"/>
      <c r="FY196" s="272"/>
      <c r="FZ196" s="272"/>
      <c r="GA196" s="272"/>
      <c r="GB196" s="272"/>
      <c r="GE196" s="272"/>
      <c r="GH196" s="272"/>
    </row>
    <row r="197" spans="1:192" ht="19.5" customHeight="1">
      <c r="A197" s="526"/>
      <c r="B197" s="30"/>
      <c r="C197" s="397">
        <f t="shared" si="617"/>
        <v>0</v>
      </c>
      <c r="D197" s="392">
        <f t="shared" si="617"/>
        <v>0</v>
      </c>
      <c r="E197" s="393">
        <f t="shared" si="617"/>
        <v>0</v>
      </c>
      <c r="F197" s="397">
        <f t="shared" si="618"/>
        <v>0</v>
      </c>
      <c r="G197" s="392">
        <f t="shared" si="618"/>
        <v>0</v>
      </c>
      <c r="H197" s="393">
        <f t="shared" si="618"/>
        <v>0</v>
      </c>
      <c r="I197" s="397">
        <f t="shared" si="619"/>
        <v>0</v>
      </c>
      <c r="J197" s="392">
        <f t="shared" si="619"/>
        <v>0</v>
      </c>
      <c r="K197" s="393">
        <f t="shared" si="619"/>
        <v>0</v>
      </c>
      <c r="L197" s="38" t="s">
        <v>138</v>
      </c>
      <c r="M197" s="38"/>
      <c r="N197" s="397">
        <f t="shared" si="620"/>
        <v>0</v>
      </c>
      <c r="O197" s="392">
        <f t="shared" si="620"/>
        <v>0</v>
      </c>
      <c r="P197" s="393">
        <f t="shared" si="620"/>
        <v>0</v>
      </c>
      <c r="Q197" s="397">
        <f t="shared" si="621"/>
        <v>0</v>
      </c>
      <c r="R197" s="392">
        <f t="shared" si="621"/>
        <v>0</v>
      </c>
      <c r="S197" s="393">
        <f t="shared" si="621"/>
        <v>0</v>
      </c>
      <c r="T197" s="397">
        <f t="shared" si="622"/>
        <v>0</v>
      </c>
      <c r="U197" s="392">
        <f t="shared" si="622"/>
        <v>0</v>
      </c>
      <c r="V197" s="393">
        <f t="shared" si="622"/>
        <v>0</v>
      </c>
      <c r="Y197" s="272"/>
      <c r="AB197" s="272"/>
      <c r="AE197" s="272"/>
      <c r="AH197" s="272"/>
      <c r="AK197" s="272"/>
      <c r="AN197" s="272"/>
      <c r="AQ197" s="272"/>
      <c r="AT197" s="272"/>
      <c r="AW197" s="272"/>
      <c r="AZ197" s="272"/>
      <c r="BA197" s="272"/>
      <c r="BB197" s="272"/>
      <c r="BC197" s="272"/>
      <c r="BD197" s="272"/>
      <c r="BE197" s="272"/>
      <c r="BF197" s="272"/>
      <c r="BG197" s="272"/>
      <c r="BH197" s="272"/>
      <c r="BI197" s="272"/>
      <c r="BJ197" s="272"/>
      <c r="BK197" s="272"/>
      <c r="BL197" s="272"/>
      <c r="BM197" s="272"/>
      <c r="BN197" s="272"/>
      <c r="BO197" s="272"/>
      <c r="BP197" s="272"/>
      <c r="BQ197" s="272"/>
      <c r="BR197" s="272"/>
      <c r="BS197" s="272"/>
      <c r="BT197" s="272"/>
      <c r="BU197" s="272"/>
      <c r="BX197" s="272"/>
      <c r="BY197" s="272"/>
      <c r="BZ197" s="272"/>
      <c r="CA197" s="272"/>
      <c r="CB197" s="272"/>
      <c r="CC197" s="272"/>
      <c r="CD197" s="272"/>
      <c r="CE197" s="272"/>
      <c r="CF197" s="272"/>
      <c r="CG197" s="272"/>
      <c r="CJ197" s="272"/>
      <c r="CM197" s="272"/>
      <c r="CP197" s="272"/>
      <c r="CQ197" s="272"/>
      <c r="CR197" s="272"/>
      <c r="CS197" s="272"/>
      <c r="CV197" s="272"/>
      <c r="CY197" s="272"/>
      <c r="DB197" s="272"/>
      <c r="DE197" s="272"/>
      <c r="DH197" s="272"/>
      <c r="DK197" s="272"/>
      <c r="DL197" s="272"/>
      <c r="DM197" s="272"/>
      <c r="DN197" s="272"/>
      <c r="DO197" s="272"/>
      <c r="DP197" s="272"/>
      <c r="DQ197" s="272"/>
      <c r="DT197" s="272"/>
      <c r="DW197" s="272"/>
      <c r="DZ197" s="272"/>
      <c r="EC197" s="272"/>
      <c r="ED197" s="272"/>
      <c r="EE197" s="272"/>
      <c r="EF197" s="272"/>
      <c r="EI197" s="272"/>
      <c r="EJ197" s="272"/>
      <c r="EK197" s="272"/>
      <c r="EL197" s="272"/>
      <c r="EO197" s="272"/>
      <c r="ER197" s="272"/>
      <c r="EU197" s="272"/>
      <c r="EV197" s="272"/>
      <c r="EW197" s="272"/>
      <c r="EX197" s="272"/>
      <c r="EY197" s="272"/>
      <c r="EZ197" s="272"/>
      <c r="FA197" s="272"/>
      <c r="FB197" s="272"/>
      <c r="FC197" s="272"/>
      <c r="FD197" s="272"/>
      <c r="FE197" s="272"/>
      <c r="FF197" s="272"/>
      <c r="FG197" s="272"/>
      <c r="FH197" s="272"/>
      <c r="FI197" s="272"/>
      <c r="FJ197" s="272"/>
      <c r="FK197" s="272"/>
      <c r="FL197" s="272"/>
      <c r="FM197" s="272"/>
      <c r="FN197" s="272"/>
      <c r="FO197" s="272"/>
      <c r="FP197" s="272"/>
      <c r="FQ197" s="272"/>
      <c r="FR197" s="272"/>
      <c r="FS197" s="272"/>
      <c r="FT197" s="272"/>
      <c r="FU197" s="272"/>
      <c r="FV197" s="272"/>
      <c r="FW197" s="272"/>
      <c r="FX197" s="272"/>
      <c r="FY197" s="272"/>
      <c r="FZ197" s="272"/>
      <c r="GA197" s="272"/>
      <c r="GB197" s="272"/>
      <c r="GE197" s="272"/>
      <c r="GH197" s="272"/>
    </row>
    <row r="198" spans="1:192" ht="16.5" customHeight="1">
      <c r="A198" s="526"/>
      <c r="B198" s="30"/>
      <c r="C198" s="398">
        <f t="shared" si="617"/>
        <v>0</v>
      </c>
      <c r="D198" s="399">
        <f t="shared" si="617"/>
        <v>0</v>
      </c>
      <c r="E198" s="400">
        <f t="shared" si="617"/>
        <v>0</v>
      </c>
      <c r="F198" s="398">
        <f t="shared" si="618"/>
        <v>0</v>
      </c>
      <c r="G198" s="399">
        <f t="shared" si="618"/>
        <v>0</v>
      </c>
      <c r="H198" s="400">
        <f t="shared" si="618"/>
        <v>0</v>
      </c>
      <c r="I198" s="398">
        <f t="shared" si="619"/>
        <v>0</v>
      </c>
      <c r="J198" s="399">
        <f t="shared" si="619"/>
        <v>0</v>
      </c>
      <c r="K198" s="400">
        <f t="shared" si="619"/>
        <v>0</v>
      </c>
      <c r="L198" s="36" t="s">
        <v>139</v>
      </c>
      <c r="M198" s="36"/>
      <c r="N198" s="398">
        <f t="shared" si="620"/>
        <v>0</v>
      </c>
      <c r="O198" s="399">
        <f t="shared" si="620"/>
        <v>0</v>
      </c>
      <c r="P198" s="400">
        <f t="shared" si="620"/>
        <v>0</v>
      </c>
      <c r="Q198" s="398">
        <f t="shared" si="621"/>
        <v>0</v>
      </c>
      <c r="R198" s="399">
        <f t="shared" si="621"/>
        <v>0</v>
      </c>
      <c r="S198" s="400">
        <f t="shared" si="621"/>
        <v>0</v>
      </c>
      <c r="T198" s="398">
        <f t="shared" si="622"/>
        <v>0</v>
      </c>
      <c r="U198" s="399">
        <f t="shared" si="622"/>
        <v>0</v>
      </c>
      <c r="V198" s="400">
        <f t="shared" si="622"/>
        <v>0</v>
      </c>
      <c r="Y198" s="272"/>
      <c r="AB198" s="272"/>
      <c r="AE198" s="272"/>
      <c r="AH198" s="272"/>
      <c r="AK198" s="272"/>
      <c r="AN198" s="272"/>
      <c r="AQ198" s="272"/>
      <c r="AT198" s="272"/>
      <c r="AW198" s="272"/>
      <c r="AZ198" s="272"/>
      <c r="BA198" s="272"/>
      <c r="BB198" s="272"/>
      <c r="BC198" s="272"/>
      <c r="BD198" s="272"/>
      <c r="BE198" s="272"/>
      <c r="BF198" s="272"/>
      <c r="BG198" s="272"/>
      <c r="BH198" s="272"/>
      <c r="BI198" s="272"/>
      <c r="BJ198" s="272"/>
      <c r="BK198" s="272"/>
      <c r="BL198" s="272"/>
      <c r="BM198" s="272"/>
      <c r="BN198" s="272"/>
      <c r="BO198" s="272"/>
      <c r="BP198" s="272"/>
      <c r="BQ198" s="272"/>
      <c r="BR198" s="272"/>
      <c r="BS198" s="272"/>
      <c r="BT198" s="272"/>
      <c r="BU198" s="272"/>
      <c r="BX198" s="272"/>
      <c r="BY198" s="272"/>
      <c r="BZ198" s="272"/>
      <c r="CA198" s="272"/>
      <c r="CB198" s="272"/>
      <c r="CC198" s="272"/>
      <c r="CD198" s="272"/>
      <c r="CE198" s="272"/>
      <c r="CF198" s="272"/>
      <c r="CG198" s="272"/>
      <c r="CJ198" s="272"/>
      <c r="CM198" s="272"/>
      <c r="CP198" s="272"/>
      <c r="CQ198" s="272"/>
      <c r="CR198" s="272"/>
      <c r="CS198" s="272"/>
      <c r="CV198" s="272"/>
      <c r="CY198" s="272"/>
      <c r="DB198" s="272"/>
      <c r="DE198" s="272"/>
      <c r="DH198" s="272"/>
      <c r="DK198" s="272"/>
      <c r="DL198" s="272"/>
      <c r="DM198" s="272"/>
      <c r="DN198" s="272"/>
      <c r="DO198" s="272"/>
      <c r="DP198" s="272"/>
      <c r="DQ198" s="272"/>
      <c r="DT198" s="272"/>
      <c r="DW198" s="272"/>
      <c r="DZ198" s="272"/>
      <c r="EC198" s="272"/>
      <c r="ED198" s="272"/>
      <c r="EE198" s="272"/>
      <c r="EF198" s="272"/>
      <c r="EI198" s="272"/>
      <c r="EJ198" s="272"/>
      <c r="EK198" s="272"/>
      <c r="EL198" s="272"/>
      <c r="EO198" s="272"/>
      <c r="ER198" s="272"/>
      <c r="EU198" s="272"/>
      <c r="EV198" s="272"/>
      <c r="EW198" s="272"/>
      <c r="EX198" s="272"/>
      <c r="EY198" s="272"/>
      <c r="EZ198" s="272"/>
      <c r="FA198" s="272"/>
      <c r="FB198" s="272"/>
      <c r="FC198" s="272"/>
      <c r="FD198" s="272"/>
      <c r="FE198" s="272"/>
      <c r="FF198" s="272"/>
      <c r="FG198" s="272"/>
      <c r="FH198" s="272"/>
      <c r="FI198" s="272"/>
      <c r="FJ198" s="272"/>
      <c r="FK198" s="272"/>
      <c r="FL198" s="272"/>
      <c r="FM198" s="272"/>
      <c r="FN198" s="272"/>
      <c r="FO198" s="272"/>
      <c r="FP198" s="272"/>
      <c r="FQ198" s="272"/>
      <c r="FR198" s="272"/>
      <c r="FS198" s="272"/>
      <c r="FT198" s="272"/>
      <c r="FU198" s="272"/>
      <c r="FV198" s="272"/>
      <c r="FW198" s="272"/>
      <c r="FX198" s="272"/>
      <c r="FY198" s="272"/>
      <c r="FZ198" s="272"/>
      <c r="GA198" s="272"/>
      <c r="GB198" s="272"/>
      <c r="GE198" s="272"/>
      <c r="GH198" s="272"/>
    </row>
    <row r="199" spans="1:192" ht="18" customHeight="1">
      <c r="A199" s="526"/>
      <c r="B199" s="30"/>
      <c r="C199" s="401">
        <f t="shared" si="617"/>
        <v>0</v>
      </c>
      <c r="D199" s="402">
        <f t="shared" si="617"/>
        <v>0</v>
      </c>
      <c r="E199" s="403">
        <f t="shared" si="617"/>
        <v>0</v>
      </c>
      <c r="F199" s="401">
        <f t="shared" si="618"/>
        <v>0</v>
      </c>
      <c r="G199" s="402">
        <f t="shared" si="618"/>
        <v>0</v>
      </c>
      <c r="H199" s="403">
        <f t="shared" si="618"/>
        <v>0</v>
      </c>
      <c r="I199" s="401">
        <f t="shared" si="619"/>
        <v>0</v>
      </c>
      <c r="J199" s="402">
        <f t="shared" si="619"/>
        <v>0</v>
      </c>
      <c r="K199" s="403">
        <f t="shared" si="619"/>
        <v>0</v>
      </c>
      <c r="L199" s="36" t="s">
        <v>140</v>
      </c>
      <c r="M199" s="36"/>
      <c r="N199" s="401">
        <f t="shared" si="620"/>
        <v>0</v>
      </c>
      <c r="O199" s="402">
        <f t="shared" si="620"/>
        <v>0</v>
      </c>
      <c r="P199" s="403">
        <f t="shared" si="620"/>
        <v>0</v>
      </c>
      <c r="Q199" s="401">
        <f t="shared" si="621"/>
        <v>0</v>
      </c>
      <c r="R199" s="402">
        <f t="shared" si="621"/>
        <v>0</v>
      </c>
      <c r="S199" s="403">
        <f t="shared" si="621"/>
        <v>0</v>
      </c>
      <c r="T199" s="401">
        <f t="shared" si="622"/>
        <v>0</v>
      </c>
      <c r="U199" s="402">
        <f t="shared" si="622"/>
        <v>0</v>
      </c>
      <c r="V199" s="403">
        <f t="shared" si="622"/>
        <v>0</v>
      </c>
      <c r="Y199" s="272"/>
      <c r="AB199" s="272"/>
      <c r="AE199" s="272"/>
      <c r="AH199" s="272"/>
      <c r="AK199" s="272"/>
      <c r="AN199" s="272"/>
      <c r="AQ199" s="272"/>
      <c r="AT199" s="272"/>
      <c r="AW199" s="272"/>
      <c r="AZ199" s="272"/>
      <c r="BA199" s="272"/>
      <c r="BB199" s="272"/>
      <c r="BC199" s="272"/>
      <c r="BD199" s="272"/>
      <c r="BE199" s="272"/>
      <c r="BF199" s="272"/>
      <c r="BG199" s="272"/>
      <c r="BH199" s="272"/>
      <c r="BI199" s="272"/>
      <c r="BJ199" s="272"/>
      <c r="BK199" s="272"/>
      <c r="BL199" s="272"/>
      <c r="BM199" s="272"/>
      <c r="BN199" s="272"/>
      <c r="BO199" s="272"/>
      <c r="BP199" s="272"/>
      <c r="BQ199" s="272"/>
      <c r="BR199" s="272"/>
      <c r="BS199" s="272"/>
      <c r="BT199" s="272"/>
      <c r="BU199" s="272"/>
      <c r="BX199" s="272"/>
      <c r="BY199" s="272"/>
      <c r="BZ199" s="272"/>
      <c r="CA199" s="272"/>
      <c r="CB199" s="272"/>
      <c r="CC199" s="272"/>
      <c r="CD199" s="272"/>
      <c r="CE199" s="272"/>
      <c r="CF199" s="272"/>
      <c r="CG199" s="272"/>
      <c r="CJ199" s="272"/>
      <c r="CM199" s="272"/>
      <c r="CP199" s="272"/>
      <c r="CQ199" s="272"/>
      <c r="CR199" s="272"/>
      <c r="CS199" s="272"/>
      <c r="CV199" s="272"/>
      <c r="CY199" s="272"/>
      <c r="DB199" s="272"/>
      <c r="DE199" s="272"/>
      <c r="DH199" s="272"/>
      <c r="DK199" s="272"/>
      <c r="DL199" s="272"/>
      <c r="DM199" s="272"/>
      <c r="DN199" s="272"/>
      <c r="DO199" s="272"/>
      <c r="DP199" s="272"/>
      <c r="DQ199" s="272"/>
      <c r="DT199" s="272"/>
      <c r="DW199" s="272"/>
      <c r="DZ199" s="272"/>
      <c r="EC199" s="272"/>
      <c r="ED199" s="272"/>
      <c r="EE199" s="272"/>
      <c r="EF199" s="272"/>
      <c r="EI199" s="272"/>
      <c r="EJ199" s="272"/>
      <c r="EK199" s="272"/>
      <c r="EL199" s="272"/>
      <c r="EO199" s="272"/>
      <c r="ER199" s="272"/>
      <c r="EU199" s="272"/>
      <c r="EV199" s="272"/>
      <c r="EW199" s="272"/>
      <c r="EX199" s="272"/>
      <c r="EY199" s="272"/>
      <c r="EZ199" s="272"/>
      <c r="FA199" s="272"/>
      <c r="FB199" s="272"/>
      <c r="FC199" s="272"/>
      <c r="FD199" s="272"/>
      <c r="FE199" s="272"/>
      <c r="FF199" s="272"/>
      <c r="FG199" s="272"/>
      <c r="FH199" s="272"/>
      <c r="FI199" s="272"/>
      <c r="FJ199" s="272"/>
      <c r="FK199" s="272"/>
      <c r="FL199" s="272"/>
      <c r="FM199" s="272"/>
      <c r="FN199" s="272"/>
      <c r="FO199" s="272"/>
      <c r="FP199" s="272"/>
      <c r="FQ199" s="272"/>
      <c r="FR199" s="272"/>
      <c r="FS199" s="272"/>
      <c r="FT199" s="272"/>
      <c r="FU199" s="272"/>
      <c r="FV199" s="272"/>
      <c r="FW199" s="272"/>
      <c r="FX199" s="272"/>
      <c r="FY199" s="272"/>
      <c r="FZ199" s="272"/>
      <c r="GA199" s="272"/>
      <c r="GB199" s="272"/>
      <c r="GE199" s="272"/>
      <c r="GH199" s="272"/>
    </row>
    <row r="200" spans="1:192" ht="15" customHeight="1">
      <c r="A200" s="526"/>
      <c r="B200" s="30"/>
      <c r="C200" s="404" t="str">
        <f t="shared" si="617"/>
        <v>Kg</v>
      </c>
      <c r="D200" s="405" t="str">
        <f t="shared" si="617"/>
        <v>Kg</v>
      </c>
      <c r="E200" s="406" t="str">
        <f t="shared" si="617"/>
        <v>Kg</v>
      </c>
      <c r="F200" s="404" t="str">
        <f t="shared" si="618"/>
        <v>Kg</v>
      </c>
      <c r="G200" s="405" t="str">
        <f t="shared" si="618"/>
        <v>Kg</v>
      </c>
      <c r="H200" s="406" t="str">
        <f t="shared" si="618"/>
        <v>Kg</v>
      </c>
      <c r="I200" s="404" t="str">
        <f t="shared" si="619"/>
        <v>Kg</v>
      </c>
      <c r="J200" s="405" t="str">
        <f t="shared" si="619"/>
        <v>Kg</v>
      </c>
      <c r="K200" s="406" t="str">
        <f t="shared" si="619"/>
        <v>Kg</v>
      </c>
      <c r="L200" s="36" t="s">
        <v>141</v>
      </c>
      <c r="M200" s="36"/>
      <c r="N200" s="404" t="str">
        <f t="shared" si="620"/>
        <v>Kg</v>
      </c>
      <c r="O200" s="405" t="str">
        <f t="shared" si="620"/>
        <v>Kg</v>
      </c>
      <c r="P200" s="406" t="str">
        <f t="shared" si="620"/>
        <v>Kg</v>
      </c>
      <c r="Q200" s="404" t="str">
        <f t="shared" si="621"/>
        <v>Kg</v>
      </c>
      <c r="R200" s="405" t="str">
        <f t="shared" si="621"/>
        <v>Kg</v>
      </c>
      <c r="S200" s="406" t="str">
        <f t="shared" si="621"/>
        <v>Kg</v>
      </c>
      <c r="T200" s="404" t="str">
        <f t="shared" si="622"/>
        <v>Kg</v>
      </c>
      <c r="U200" s="405" t="str">
        <f t="shared" si="622"/>
        <v>Kg</v>
      </c>
      <c r="V200" s="406" t="str">
        <f t="shared" si="622"/>
        <v>Kg</v>
      </c>
      <c r="Y200" s="272"/>
      <c r="AB200" s="272"/>
      <c r="AE200" s="272"/>
      <c r="AH200" s="272"/>
      <c r="AK200" s="272"/>
      <c r="AN200" s="272"/>
      <c r="AQ200" s="272"/>
      <c r="AT200" s="272"/>
      <c r="AW200" s="272"/>
      <c r="AZ200" s="272"/>
      <c r="BA200" s="272"/>
      <c r="BB200" s="272"/>
      <c r="BC200" s="272"/>
      <c r="BD200" s="272"/>
      <c r="BE200" s="272"/>
      <c r="BF200" s="272"/>
      <c r="BG200" s="272"/>
      <c r="BH200" s="272"/>
      <c r="BI200" s="272"/>
      <c r="BJ200" s="272"/>
      <c r="BK200" s="272"/>
      <c r="BL200" s="272"/>
      <c r="BM200" s="272"/>
      <c r="BN200" s="272"/>
      <c r="BO200" s="272"/>
      <c r="BP200" s="272"/>
      <c r="BQ200" s="272"/>
      <c r="BR200" s="272"/>
      <c r="BS200" s="272"/>
      <c r="BT200" s="272"/>
      <c r="BU200" s="272"/>
      <c r="BX200" s="272"/>
      <c r="BY200" s="272"/>
      <c r="BZ200" s="272"/>
      <c r="CA200" s="272"/>
      <c r="CB200" s="272"/>
      <c r="CC200" s="272"/>
      <c r="CD200" s="272"/>
      <c r="CE200" s="272"/>
      <c r="CF200" s="272"/>
      <c r="CG200" s="272"/>
      <c r="CJ200" s="272"/>
      <c r="CM200" s="272"/>
      <c r="CP200" s="272"/>
      <c r="CQ200" s="272"/>
      <c r="CR200" s="272"/>
      <c r="CS200" s="272"/>
      <c r="CV200" s="272"/>
      <c r="CY200" s="272"/>
      <c r="DB200" s="272"/>
      <c r="DE200" s="272"/>
      <c r="DH200" s="272"/>
      <c r="DK200" s="272"/>
      <c r="DL200" s="272"/>
      <c r="DM200" s="272"/>
      <c r="DN200" s="272"/>
      <c r="DO200" s="272"/>
      <c r="DP200" s="272"/>
      <c r="DQ200" s="272"/>
      <c r="DT200" s="272"/>
      <c r="DW200" s="272"/>
      <c r="DZ200" s="272"/>
      <c r="EC200" s="272"/>
      <c r="ED200" s="272"/>
      <c r="EE200" s="272"/>
      <c r="EF200" s="272"/>
      <c r="EI200" s="272"/>
      <c r="EJ200" s="272"/>
      <c r="EK200" s="272"/>
      <c r="EL200" s="272"/>
      <c r="EO200" s="272"/>
      <c r="ER200" s="272"/>
      <c r="EU200" s="272"/>
      <c r="EV200" s="272"/>
      <c r="EW200" s="272"/>
      <c r="EX200" s="272"/>
      <c r="EY200" s="272"/>
      <c r="EZ200" s="272"/>
      <c r="FA200" s="272"/>
      <c r="FB200" s="272"/>
      <c r="FC200" s="272"/>
      <c r="FD200" s="272"/>
      <c r="FE200" s="272"/>
      <c r="FF200" s="272"/>
      <c r="FG200" s="272"/>
      <c r="FH200" s="272"/>
      <c r="FI200" s="272"/>
      <c r="FJ200" s="272"/>
      <c r="FK200" s="272"/>
      <c r="FL200" s="272"/>
      <c r="FM200" s="272"/>
      <c r="FN200" s="272"/>
      <c r="FO200" s="272"/>
      <c r="FP200" s="272"/>
      <c r="FQ200" s="272"/>
      <c r="FR200" s="272"/>
      <c r="FS200" s="272"/>
      <c r="FT200" s="272"/>
      <c r="FU200" s="272"/>
      <c r="FV200" s="272"/>
      <c r="FW200" s="272"/>
      <c r="FX200" s="272"/>
      <c r="FY200" s="272"/>
      <c r="FZ200" s="272"/>
      <c r="GA200" s="272"/>
      <c r="GB200" s="272"/>
      <c r="GE200" s="272"/>
      <c r="GH200" s="272"/>
    </row>
    <row r="201" spans="1:192" ht="21" customHeight="1" thickBot="1">
      <c r="A201" s="526"/>
      <c r="B201" s="30"/>
      <c r="C201" s="407">
        <f t="shared" si="617"/>
        <v>0</v>
      </c>
      <c r="D201" s="408">
        <f t="shared" si="617"/>
        <v>0</v>
      </c>
      <c r="E201" s="409">
        <f t="shared" si="617"/>
        <v>0</v>
      </c>
      <c r="F201" s="407">
        <f t="shared" si="618"/>
        <v>0</v>
      </c>
      <c r="G201" s="408">
        <f t="shared" si="618"/>
        <v>0</v>
      </c>
      <c r="H201" s="409">
        <f t="shared" si="618"/>
        <v>0</v>
      </c>
      <c r="I201" s="407">
        <f t="shared" si="619"/>
        <v>0</v>
      </c>
      <c r="J201" s="408">
        <f t="shared" si="619"/>
        <v>0</v>
      </c>
      <c r="K201" s="409">
        <f t="shared" si="619"/>
        <v>0</v>
      </c>
      <c r="L201" s="49" t="s">
        <v>142</v>
      </c>
      <c r="M201" s="50"/>
      <c r="N201" s="407">
        <f t="shared" si="620"/>
        <v>0</v>
      </c>
      <c r="O201" s="408">
        <f t="shared" si="620"/>
        <v>0</v>
      </c>
      <c r="P201" s="409">
        <f t="shared" si="620"/>
        <v>0</v>
      </c>
      <c r="Q201" s="407">
        <f t="shared" si="621"/>
        <v>0</v>
      </c>
      <c r="R201" s="408">
        <f t="shared" si="621"/>
        <v>0</v>
      </c>
      <c r="S201" s="409">
        <f t="shared" si="621"/>
        <v>0</v>
      </c>
      <c r="T201" s="407">
        <f t="shared" si="622"/>
        <v>0</v>
      </c>
      <c r="U201" s="408">
        <f t="shared" si="622"/>
        <v>0</v>
      </c>
      <c r="V201" s="409">
        <f t="shared" si="622"/>
        <v>0</v>
      </c>
      <c r="Y201" s="272"/>
      <c r="AB201" s="272"/>
      <c r="AE201" s="272"/>
      <c r="AH201" s="272"/>
      <c r="AK201" s="272"/>
      <c r="AN201" s="272"/>
      <c r="AQ201" s="272"/>
      <c r="AT201" s="272"/>
      <c r="AW201" s="272"/>
      <c r="AZ201" s="272"/>
      <c r="BA201" s="272"/>
      <c r="BB201" s="272"/>
      <c r="BC201" s="272"/>
      <c r="BD201" s="272"/>
      <c r="BE201" s="272"/>
      <c r="BF201" s="272"/>
      <c r="BG201" s="272"/>
      <c r="BH201" s="272"/>
      <c r="BI201" s="272"/>
      <c r="BJ201" s="272"/>
      <c r="BK201" s="272"/>
      <c r="BL201" s="272"/>
      <c r="BM201" s="272"/>
      <c r="BN201" s="272"/>
      <c r="BO201" s="272"/>
      <c r="BP201" s="272"/>
      <c r="BQ201" s="272"/>
      <c r="BR201" s="272"/>
      <c r="BS201" s="272"/>
      <c r="BT201" s="272"/>
      <c r="BU201" s="272"/>
      <c r="BX201" s="272"/>
      <c r="BY201" s="272"/>
      <c r="BZ201" s="272"/>
      <c r="CA201" s="272"/>
      <c r="CB201" s="272"/>
      <c r="CC201" s="272"/>
      <c r="CD201" s="272"/>
      <c r="CE201" s="272"/>
      <c r="CF201" s="272"/>
      <c r="CG201" s="272"/>
      <c r="CJ201" s="272"/>
      <c r="CM201" s="272"/>
      <c r="CP201" s="272"/>
      <c r="CQ201" s="272"/>
      <c r="CR201" s="272"/>
      <c r="CS201" s="272"/>
      <c r="CV201" s="272"/>
      <c r="CY201" s="272"/>
      <c r="DB201" s="272"/>
      <c r="DE201" s="272"/>
      <c r="DH201" s="272"/>
      <c r="DK201" s="272"/>
      <c r="DL201" s="272"/>
      <c r="DM201" s="272"/>
      <c r="DN201" s="272"/>
      <c r="DO201" s="272"/>
      <c r="DP201" s="272"/>
      <c r="DQ201" s="272"/>
      <c r="DT201" s="272"/>
      <c r="DW201" s="272"/>
      <c r="DZ201" s="272"/>
      <c r="EC201" s="272"/>
      <c r="ED201" s="272"/>
      <c r="EE201" s="272"/>
      <c r="EF201" s="272"/>
      <c r="EI201" s="272"/>
      <c r="EJ201" s="272"/>
      <c r="EK201" s="272"/>
      <c r="EL201" s="272"/>
      <c r="EO201" s="272"/>
      <c r="ER201" s="272"/>
      <c r="EU201" s="272"/>
      <c r="EV201" s="272"/>
      <c r="EW201" s="272"/>
      <c r="EX201" s="272"/>
      <c r="EY201" s="272"/>
      <c r="EZ201" s="272"/>
      <c r="FA201" s="272"/>
      <c r="FB201" s="272"/>
      <c r="FC201" s="272"/>
      <c r="FD201" s="272"/>
      <c r="FE201" s="272"/>
      <c r="FF201" s="272"/>
      <c r="FG201" s="272"/>
      <c r="FH201" s="272"/>
      <c r="FI201" s="272"/>
      <c r="FJ201" s="272"/>
      <c r="FK201" s="272"/>
      <c r="FL201" s="272"/>
      <c r="FM201" s="272"/>
      <c r="FN201" s="272"/>
      <c r="FO201" s="272"/>
      <c r="FP201" s="272"/>
      <c r="FQ201" s="272"/>
      <c r="FR201" s="272"/>
      <c r="FS201" s="272"/>
      <c r="FT201" s="272"/>
      <c r="FU201" s="272"/>
      <c r="FV201" s="272"/>
      <c r="FW201" s="272"/>
      <c r="FX201" s="272"/>
      <c r="FY201" s="272"/>
      <c r="FZ201" s="272"/>
      <c r="GA201" s="272"/>
      <c r="GB201" s="272"/>
      <c r="GE201" s="272"/>
      <c r="GH201" s="272"/>
    </row>
    <row r="202" spans="1:192" ht="15" customHeight="1" thickBot="1">
      <c r="A202" s="526"/>
      <c r="B202" s="30"/>
      <c r="C202" s="57" t="str">
        <f>$D$10</f>
        <v>Nom du plat</v>
      </c>
      <c r="D202" s="52"/>
      <c r="E202" s="53"/>
      <c r="F202" s="54"/>
      <c r="G202" s="55"/>
      <c r="H202" s="55"/>
      <c r="I202" s="55"/>
      <c r="J202" s="55"/>
      <c r="K202" s="55"/>
      <c r="L202" s="56"/>
      <c r="M202" s="56" t="s">
        <v>14</v>
      </c>
      <c r="N202" s="3031">
        <f>$D$11</f>
        <v>43102</v>
      </c>
      <c r="O202" s="3031"/>
      <c r="P202" s="3031"/>
      <c r="Q202" s="136"/>
      <c r="R202" s="51" t="s">
        <v>144</v>
      </c>
      <c r="S202" s="3032">
        <f ca="1">NOW()</f>
        <v>45233.415158912037</v>
      </c>
      <c r="T202" s="3032"/>
      <c r="U202" s="3032"/>
      <c r="V202" s="3032"/>
      <c r="Y202" s="272"/>
      <c r="AB202" s="272"/>
      <c r="AE202" s="272"/>
      <c r="AH202" s="272"/>
      <c r="AK202" s="272"/>
      <c r="AN202" s="272"/>
      <c r="AQ202" s="272"/>
      <c r="AT202" s="272"/>
      <c r="AW202" s="272"/>
      <c r="AZ202" s="272"/>
      <c r="BA202" s="272"/>
      <c r="BB202" s="272"/>
      <c r="BC202" s="272"/>
      <c r="BD202" s="272"/>
      <c r="BE202" s="272"/>
      <c r="BF202" s="272"/>
      <c r="BG202" s="272"/>
      <c r="BH202" s="272"/>
      <c r="BI202" s="272"/>
      <c r="BJ202" s="272"/>
      <c r="BK202" s="272"/>
      <c r="BL202" s="272"/>
      <c r="BM202" s="272"/>
      <c r="BN202" s="272"/>
      <c r="BO202" s="272"/>
      <c r="BP202" s="272"/>
      <c r="BQ202" s="272"/>
      <c r="BR202" s="272"/>
      <c r="BS202" s="272"/>
      <c r="BT202" s="272"/>
      <c r="BU202" s="272"/>
      <c r="BX202" s="272"/>
      <c r="BY202" s="272"/>
      <c r="BZ202" s="272"/>
      <c r="CA202" s="272"/>
      <c r="CB202" s="272"/>
      <c r="CC202" s="272"/>
      <c r="CD202" s="272"/>
      <c r="CE202" s="272"/>
      <c r="CF202" s="272"/>
      <c r="CG202" s="272"/>
      <c r="CJ202" s="272"/>
      <c r="CM202" s="272"/>
      <c r="CP202" s="272"/>
      <c r="CQ202" s="272"/>
      <c r="CR202" s="272"/>
      <c r="CS202" s="272"/>
      <c r="CV202" s="272"/>
      <c r="CY202" s="272"/>
      <c r="DB202" s="272"/>
      <c r="DE202" s="272"/>
      <c r="DH202" s="272"/>
      <c r="DK202" s="272"/>
      <c r="DL202" s="272"/>
      <c r="DM202" s="272"/>
      <c r="DN202" s="272"/>
      <c r="DO202" s="272"/>
      <c r="DP202" s="272"/>
      <c r="DQ202" s="272"/>
      <c r="DT202" s="272"/>
      <c r="DW202" s="272"/>
      <c r="DZ202" s="272"/>
      <c r="EC202" s="272"/>
      <c r="ED202" s="272"/>
      <c r="EE202" s="272"/>
      <c r="EF202" s="272"/>
      <c r="EI202" s="272"/>
      <c r="EJ202" s="272"/>
      <c r="EK202" s="272"/>
      <c r="EL202" s="272"/>
      <c r="EO202" s="272"/>
      <c r="ER202" s="272"/>
      <c r="EU202" s="272"/>
      <c r="EV202" s="272"/>
      <c r="EW202" s="272"/>
      <c r="EX202" s="272"/>
      <c r="EY202" s="272"/>
      <c r="EZ202" s="272"/>
      <c r="FA202" s="272"/>
      <c r="FB202" s="272"/>
      <c r="FC202" s="272"/>
      <c r="FD202" s="272"/>
      <c r="FE202" s="272"/>
      <c r="FF202" s="272"/>
      <c r="FG202" s="272"/>
      <c r="FH202" s="272"/>
      <c r="FI202" s="272"/>
      <c r="FJ202" s="272"/>
      <c r="FK202" s="272"/>
      <c r="FL202" s="272"/>
      <c r="FM202" s="272"/>
      <c r="FN202" s="272"/>
      <c r="FO202" s="272"/>
      <c r="FP202" s="272"/>
      <c r="FQ202" s="272"/>
      <c r="FR202" s="272"/>
      <c r="FS202" s="272"/>
      <c r="FT202" s="272"/>
      <c r="FU202" s="272"/>
      <c r="FV202" s="272"/>
      <c r="FW202" s="272"/>
      <c r="FX202" s="272"/>
      <c r="FY202" s="272"/>
      <c r="FZ202" s="272"/>
      <c r="GA202" s="272"/>
      <c r="GB202" s="272"/>
      <c r="GE202" s="272"/>
      <c r="GH202" s="272"/>
    </row>
    <row r="203" spans="1:192" ht="29.25" customHeight="1">
      <c r="A203" s="526"/>
      <c r="B203" s="30"/>
      <c r="C203" s="375">
        <f>FN23</f>
        <v>0</v>
      </c>
      <c r="D203" s="3029" t="str">
        <f>FO23</f>
        <v>Adultes</v>
      </c>
      <c r="E203" s="3030"/>
      <c r="F203" s="375">
        <f>FQ23</f>
        <v>0</v>
      </c>
      <c r="G203" s="3029" t="str">
        <f>FR23</f>
        <v>Adultes</v>
      </c>
      <c r="H203" s="3030"/>
      <c r="I203" s="375">
        <f>FT23</f>
        <v>0</v>
      </c>
      <c r="J203" s="3029" t="str">
        <f>FU23</f>
        <v>Adultes</v>
      </c>
      <c r="K203" s="3030"/>
      <c r="L203" s="47" t="s">
        <v>131</v>
      </c>
      <c r="M203" s="48"/>
      <c r="N203" s="375" t="str">
        <f>FW23</f>
        <v>,</v>
      </c>
      <c r="O203" s="3029" t="str">
        <f>FX23</f>
        <v>Adultes</v>
      </c>
      <c r="P203" s="3030"/>
      <c r="Q203" s="375">
        <f>FZ23</f>
        <v>0</v>
      </c>
      <c r="R203" s="3029" t="str">
        <f>GA23</f>
        <v>Adultes</v>
      </c>
      <c r="S203" s="3030"/>
      <c r="T203" s="375">
        <f>GC23</f>
        <v>0</v>
      </c>
      <c r="U203" s="3029" t="str">
        <f>GD23</f>
        <v>Adultes</v>
      </c>
      <c r="V203" s="3030"/>
      <c r="Y203" s="272"/>
      <c r="AB203" s="272"/>
      <c r="AE203" s="272"/>
      <c r="AH203" s="272"/>
      <c r="AK203" s="272"/>
      <c r="AN203" s="272"/>
      <c r="AQ203" s="272"/>
      <c r="AT203" s="272"/>
      <c r="AW203" s="272"/>
      <c r="AZ203" s="272"/>
      <c r="BA203" s="272"/>
      <c r="BB203" s="272"/>
      <c r="BC203" s="272"/>
      <c r="BD203" s="272"/>
      <c r="BE203" s="272"/>
      <c r="BF203" s="272"/>
      <c r="BG203" s="272"/>
      <c r="BH203" s="272"/>
      <c r="BI203" s="272"/>
      <c r="BJ203" s="272"/>
      <c r="BK203" s="272"/>
      <c r="BL203" s="272"/>
      <c r="BM203" s="272"/>
      <c r="BN203" s="272"/>
      <c r="BO203" s="272"/>
      <c r="BP203" s="272"/>
      <c r="BQ203" s="272"/>
      <c r="BR203" s="272"/>
      <c r="BS203" s="272"/>
      <c r="BT203" s="272"/>
      <c r="BU203" s="272"/>
      <c r="BX203" s="272"/>
      <c r="BY203" s="272"/>
      <c r="BZ203" s="272"/>
      <c r="CA203" s="272"/>
      <c r="CB203" s="272"/>
      <c r="CC203" s="272"/>
      <c r="CD203" s="272"/>
      <c r="CE203" s="272"/>
      <c r="CF203" s="272"/>
      <c r="CG203" s="272"/>
      <c r="CJ203" s="272"/>
      <c r="CM203" s="272"/>
      <c r="CP203" s="272"/>
      <c r="CQ203" s="272"/>
      <c r="CR203" s="272"/>
      <c r="CS203" s="272"/>
      <c r="CV203" s="272"/>
      <c r="CY203" s="272"/>
      <c r="DB203" s="272"/>
      <c r="DE203" s="272"/>
      <c r="DH203" s="272"/>
      <c r="DK203" s="272"/>
      <c r="DL203" s="272"/>
      <c r="DM203" s="272"/>
      <c r="DN203" s="272"/>
      <c r="DO203" s="272"/>
      <c r="DP203" s="272"/>
      <c r="DQ203" s="272"/>
      <c r="DT203" s="272"/>
      <c r="DW203" s="272"/>
      <c r="DZ203" s="272"/>
      <c r="EC203" s="272"/>
      <c r="ED203" s="272"/>
      <c r="EE203" s="272"/>
      <c r="EF203" s="272"/>
      <c r="EI203" s="272"/>
      <c r="EJ203" s="272"/>
      <c r="EK203" s="272"/>
      <c r="EL203" s="272"/>
      <c r="EO203" s="272"/>
      <c r="ER203" s="272"/>
      <c r="EU203" s="272"/>
      <c r="EV203" s="272"/>
      <c r="EW203" s="272"/>
      <c r="EX203" s="272"/>
      <c r="EY203" s="272"/>
      <c r="EZ203" s="272"/>
      <c r="FA203" s="272"/>
      <c r="FB203" s="272"/>
      <c r="FC203" s="272"/>
      <c r="FD203" s="272"/>
      <c r="FE203" s="272"/>
      <c r="FF203" s="272"/>
      <c r="FG203" s="272"/>
      <c r="FH203" s="272"/>
      <c r="FI203" s="272"/>
      <c r="FJ203" s="272"/>
      <c r="FK203" s="272"/>
      <c r="FL203" s="272"/>
      <c r="FM203" s="272"/>
      <c r="FN203" s="272"/>
      <c r="FO203" s="272"/>
      <c r="FP203" s="272"/>
      <c r="FQ203" s="272"/>
      <c r="FR203" s="272"/>
      <c r="FS203" s="272"/>
      <c r="FT203" s="272"/>
      <c r="FU203" s="272"/>
      <c r="FV203" s="272"/>
      <c r="FW203" s="272"/>
      <c r="FX203" s="272"/>
      <c r="FY203" s="272"/>
      <c r="FZ203" s="272"/>
      <c r="GA203" s="272"/>
      <c r="GB203" s="272"/>
      <c r="GE203" s="272"/>
      <c r="GH203" s="272"/>
    </row>
    <row r="204" spans="1:192" ht="24.95" customHeight="1">
      <c r="A204" s="526"/>
      <c r="B204" s="30"/>
      <c r="C204" s="3012" t="str">
        <f t="shared" ref="C204:E221" si="623">FN24</f>
        <v>site N° 52</v>
      </c>
      <c r="D204" s="3013"/>
      <c r="E204" s="3014"/>
      <c r="F204" s="3012" t="str">
        <f t="shared" ref="F204:H221" si="624">FQ24</f>
        <v>site N° 53</v>
      </c>
      <c r="G204" s="3013"/>
      <c r="H204" s="3014"/>
      <c r="I204" s="3012" t="str">
        <f t="shared" ref="I204:K221" si="625">FT24</f>
        <v>site N° 54</v>
      </c>
      <c r="J204" s="3013"/>
      <c r="K204" s="3014"/>
      <c r="L204" s="36" t="s">
        <v>130</v>
      </c>
      <c r="M204" s="36"/>
      <c r="N204" s="3012" t="str">
        <f t="shared" ref="N204:P221" si="626">FW24</f>
        <v>site N° 55</v>
      </c>
      <c r="O204" s="3013"/>
      <c r="P204" s="3014"/>
      <c r="Q204" s="3012" t="str">
        <f t="shared" ref="Q204:S221" si="627">FZ24</f>
        <v>site N° 56</v>
      </c>
      <c r="R204" s="3013"/>
      <c r="S204" s="3014"/>
      <c r="T204" s="3012" t="str">
        <f t="shared" ref="T204:V221" si="628">GC24</f>
        <v>site N° 57</v>
      </c>
      <c r="U204" s="3013"/>
      <c r="V204" s="3014"/>
      <c r="Y204" s="272"/>
      <c r="AB204" s="272"/>
      <c r="AE204" s="272"/>
      <c r="AH204" s="272"/>
      <c r="AK204" s="272"/>
      <c r="AN204" s="272"/>
      <c r="AQ204" s="272"/>
      <c r="AT204" s="272"/>
      <c r="AW204" s="272"/>
      <c r="AZ204" s="272"/>
      <c r="BA204" s="272"/>
      <c r="BB204" s="272"/>
      <c r="BC204" s="272"/>
      <c r="BD204" s="272"/>
      <c r="BE204" s="272"/>
      <c r="BF204" s="272"/>
      <c r="BG204" s="272"/>
      <c r="BH204" s="272"/>
      <c r="BI204" s="272"/>
      <c r="BJ204" s="272"/>
      <c r="BK204" s="272"/>
      <c r="BL204" s="272"/>
      <c r="BM204" s="272"/>
      <c r="BN204" s="272"/>
      <c r="BO204" s="272"/>
      <c r="BP204" s="272"/>
      <c r="BQ204" s="272"/>
      <c r="BR204" s="272"/>
      <c r="BS204" s="272"/>
      <c r="BT204" s="272"/>
      <c r="BU204" s="272"/>
      <c r="BX204" s="272"/>
      <c r="BY204" s="272"/>
      <c r="BZ204" s="272"/>
      <c r="CA204" s="272"/>
      <c r="CB204" s="272"/>
      <c r="CC204" s="272"/>
      <c r="CD204" s="272"/>
      <c r="CE204" s="272"/>
      <c r="CF204" s="272"/>
      <c r="CG204" s="272"/>
      <c r="CJ204" s="272"/>
      <c r="CM204" s="272"/>
      <c r="CP204" s="272"/>
      <c r="CQ204" s="272"/>
      <c r="CR204" s="272"/>
      <c r="CS204" s="272"/>
      <c r="CV204" s="272"/>
      <c r="CY204" s="272"/>
      <c r="DB204" s="272"/>
      <c r="DE204" s="272"/>
      <c r="DH204" s="272"/>
      <c r="DK204" s="272"/>
      <c r="DL204" s="272"/>
      <c r="DM204" s="272"/>
      <c r="DN204" s="272"/>
      <c r="DO204" s="272"/>
      <c r="DP204" s="272"/>
      <c r="DQ204" s="272"/>
      <c r="DT204" s="272"/>
      <c r="DW204" s="272"/>
      <c r="DZ204" s="272"/>
      <c r="EC204" s="272"/>
      <c r="ED204" s="272"/>
      <c r="EE204" s="272"/>
      <c r="EF204" s="272"/>
      <c r="EI204" s="272"/>
      <c r="EJ204" s="272"/>
      <c r="EK204" s="272"/>
      <c r="EL204" s="272"/>
      <c r="EO204" s="272"/>
      <c r="ER204" s="272"/>
      <c r="EU204" s="272"/>
      <c r="EV204" s="272"/>
      <c r="EW204" s="272"/>
      <c r="EX204" s="272"/>
      <c r="EY204" s="272"/>
      <c r="EZ204" s="272"/>
      <c r="FA204" s="272"/>
      <c r="FB204" s="272"/>
      <c r="FC204" s="272"/>
      <c r="FD204" s="272"/>
      <c r="FE204" s="272"/>
      <c r="FF204" s="272"/>
      <c r="FG204" s="272"/>
      <c r="FH204" s="272"/>
      <c r="FI204" s="272"/>
      <c r="FJ204" s="272"/>
      <c r="FK204" s="272"/>
      <c r="FL204" s="272"/>
      <c r="FM204" s="272"/>
      <c r="FN204" s="272"/>
      <c r="FO204" s="272"/>
      <c r="FP204" s="272"/>
      <c r="FQ204" s="272"/>
      <c r="FR204" s="272"/>
      <c r="FS204" s="272"/>
      <c r="FT204" s="272"/>
      <c r="FU204" s="272"/>
      <c r="FV204" s="272"/>
      <c r="FW204" s="272"/>
      <c r="FX204" s="272"/>
      <c r="FY204" s="272"/>
      <c r="FZ204" s="272"/>
      <c r="GA204" s="272"/>
      <c r="GB204" s="272"/>
      <c r="GE204" s="272"/>
      <c r="GH204" s="272"/>
    </row>
    <row r="205" spans="1:192" ht="24.95" customHeight="1">
      <c r="A205" s="526"/>
      <c r="B205" s="30"/>
      <c r="C205" s="503" t="str">
        <f t="shared" si="623"/>
        <v>A</v>
      </c>
      <c r="D205" s="504" t="str">
        <f t="shared" si="623"/>
        <v>A</v>
      </c>
      <c r="E205" s="505" t="str">
        <f t="shared" si="623"/>
        <v>A+</v>
      </c>
      <c r="F205" s="503" t="str">
        <f t="shared" si="624"/>
        <v>A</v>
      </c>
      <c r="G205" s="504" t="str">
        <f t="shared" si="624"/>
        <v>A</v>
      </c>
      <c r="H205" s="505" t="str">
        <f t="shared" si="624"/>
        <v>A+</v>
      </c>
      <c r="I205" s="503" t="str">
        <f t="shared" si="625"/>
        <v>A</v>
      </c>
      <c r="J205" s="504" t="str">
        <f t="shared" si="625"/>
        <v>A</v>
      </c>
      <c r="K205" s="505" t="str">
        <f t="shared" si="625"/>
        <v>A+</v>
      </c>
      <c r="L205" s="36" t="s">
        <v>129</v>
      </c>
      <c r="M205" s="36"/>
      <c r="N205" s="503" t="str">
        <f t="shared" si="626"/>
        <v>A</v>
      </c>
      <c r="O205" s="504" t="str">
        <f t="shared" si="626"/>
        <v>A</v>
      </c>
      <c r="P205" s="505" t="str">
        <f t="shared" si="626"/>
        <v>A+</v>
      </c>
      <c r="Q205" s="503" t="str">
        <f t="shared" si="627"/>
        <v>A</v>
      </c>
      <c r="R205" s="504" t="str">
        <f t="shared" si="627"/>
        <v>A</v>
      </c>
      <c r="S205" s="505" t="str">
        <f t="shared" si="627"/>
        <v>A+</v>
      </c>
      <c r="T205" s="503" t="str">
        <f t="shared" si="628"/>
        <v>A</v>
      </c>
      <c r="U205" s="504" t="str">
        <f t="shared" si="628"/>
        <v>A</v>
      </c>
      <c r="V205" s="505" t="str">
        <f t="shared" si="628"/>
        <v>A+</v>
      </c>
      <c r="Y205" s="272"/>
      <c r="AB205" s="272"/>
      <c r="AE205" s="272"/>
      <c r="AH205" s="272"/>
      <c r="AK205" s="272"/>
      <c r="AN205" s="272"/>
      <c r="AQ205" s="272"/>
      <c r="AT205" s="272"/>
      <c r="AW205" s="272"/>
      <c r="AZ205" s="272"/>
      <c r="BA205" s="272"/>
      <c r="BB205" s="272"/>
      <c r="BC205" s="272"/>
      <c r="BD205" s="272"/>
      <c r="BE205" s="272"/>
      <c r="BF205" s="272"/>
      <c r="BG205" s="272"/>
      <c r="BH205" s="272"/>
      <c r="BI205" s="272"/>
      <c r="BJ205" s="272"/>
      <c r="BK205" s="272"/>
      <c r="BL205" s="272"/>
      <c r="BM205" s="272"/>
      <c r="BN205" s="272"/>
      <c r="BO205" s="272"/>
      <c r="BP205" s="272"/>
      <c r="BQ205" s="272"/>
      <c r="BR205" s="272"/>
      <c r="BS205" s="272"/>
      <c r="BT205" s="272"/>
      <c r="BU205" s="272"/>
      <c r="BX205" s="272"/>
      <c r="BY205" s="272"/>
      <c r="BZ205" s="272"/>
      <c r="CA205" s="272"/>
      <c r="CB205" s="272"/>
      <c r="CC205" s="272"/>
      <c r="CD205" s="272"/>
      <c r="CE205" s="272"/>
      <c r="CF205" s="272"/>
      <c r="CG205" s="272"/>
      <c r="CJ205" s="272"/>
      <c r="CM205" s="272"/>
      <c r="CP205" s="272"/>
      <c r="CQ205" s="272"/>
      <c r="CR205" s="272"/>
      <c r="CS205" s="272"/>
      <c r="CV205" s="272"/>
      <c r="CY205" s="272"/>
      <c r="DB205" s="272"/>
      <c r="DE205" s="272"/>
      <c r="DH205" s="272"/>
      <c r="DK205" s="272"/>
      <c r="DL205" s="272"/>
      <c r="DM205" s="272"/>
      <c r="DN205" s="272"/>
      <c r="DO205" s="272"/>
      <c r="DP205" s="272"/>
      <c r="DQ205" s="272"/>
      <c r="DT205" s="272"/>
      <c r="DW205" s="272"/>
      <c r="DZ205" s="272"/>
      <c r="EC205" s="272"/>
      <c r="ED205" s="272"/>
      <c r="EE205" s="272"/>
      <c r="EF205" s="272"/>
      <c r="EI205" s="272"/>
      <c r="EJ205" s="272"/>
      <c r="EK205" s="272"/>
      <c r="EL205" s="272"/>
      <c r="EO205" s="272"/>
      <c r="ER205" s="272"/>
      <c r="EU205" s="272"/>
      <c r="EV205" s="272"/>
      <c r="EW205" s="272"/>
      <c r="EX205" s="272"/>
      <c r="EY205" s="272"/>
      <c r="EZ205" s="272"/>
      <c r="FA205" s="272"/>
      <c r="FB205" s="272"/>
      <c r="FC205" s="272"/>
      <c r="FD205" s="272"/>
      <c r="FE205" s="272"/>
      <c r="FF205" s="272"/>
      <c r="FG205" s="272"/>
      <c r="FH205" s="272"/>
      <c r="FI205" s="272"/>
      <c r="FJ205" s="272"/>
      <c r="FK205" s="272"/>
      <c r="FL205" s="272"/>
      <c r="FM205" s="272"/>
      <c r="FN205" s="272"/>
      <c r="FO205" s="272"/>
      <c r="FP205" s="272"/>
      <c r="FQ205" s="272"/>
      <c r="FR205" s="272"/>
      <c r="FS205" s="272"/>
      <c r="FT205" s="272"/>
      <c r="FU205" s="272"/>
      <c r="FV205" s="272"/>
      <c r="FW205" s="272"/>
      <c r="FX205" s="272"/>
      <c r="FY205" s="272"/>
      <c r="FZ205" s="272"/>
      <c r="GA205" s="272"/>
      <c r="GB205" s="272"/>
      <c r="GE205" s="272"/>
      <c r="GH205" s="272"/>
    </row>
    <row r="206" spans="1:192" s="278" customFormat="1" ht="15" customHeight="1">
      <c r="A206" s="526"/>
      <c r="B206" s="30"/>
      <c r="C206" s="517">
        <f t="shared" si="623"/>
        <v>0.1</v>
      </c>
      <c r="D206" s="518">
        <f t="shared" si="623"/>
        <v>0.1</v>
      </c>
      <c r="E206" s="519">
        <f t="shared" si="623"/>
        <v>0.1</v>
      </c>
      <c r="F206" s="517">
        <f t="shared" si="624"/>
        <v>0.1</v>
      </c>
      <c r="G206" s="518">
        <f t="shared" si="624"/>
        <v>0.1</v>
      </c>
      <c r="H206" s="519">
        <f t="shared" si="624"/>
        <v>0.1</v>
      </c>
      <c r="I206" s="517">
        <f t="shared" si="625"/>
        <v>0.1</v>
      </c>
      <c r="J206" s="518">
        <f t="shared" si="625"/>
        <v>0.1</v>
      </c>
      <c r="K206" s="519">
        <f t="shared" si="625"/>
        <v>0.1</v>
      </c>
      <c r="L206" s="39" t="s">
        <v>128</v>
      </c>
      <c r="M206" s="39"/>
      <c r="N206" s="517">
        <f t="shared" si="626"/>
        <v>0.1</v>
      </c>
      <c r="O206" s="518">
        <f t="shared" si="626"/>
        <v>0.1</v>
      </c>
      <c r="P206" s="519">
        <f t="shared" si="626"/>
        <v>0.1</v>
      </c>
      <c r="Q206" s="517">
        <f t="shared" si="627"/>
        <v>0.1</v>
      </c>
      <c r="R206" s="518">
        <f t="shared" si="627"/>
        <v>0.1</v>
      </c>
      <c r="S206" s="519">
        <f t="shared" si="627"/>
        <v>0.1</v>
      </c>
      <c r="T206" s="517">
        <f t="shared" si="628"/>
        <v>0.1</v>
      </c>
      <c r="U206" s="518">
        <f t="shared" si="628"/>
        <v>0.1</v>
      </c>
      <c r="V206" s="519">
        <f t="shared" si="628"/>
        <v>0.1</v>
      </c>
      <c r="W206" s="272"/>
      <c r="X206" s="272"/>
      <c r="Y206" s="272"/>
      <c r="Z206" s="272"/>
      <c r="AA206" s="272"/>
      <c r="AB206" s="272"/>
      <c r="AC206" s="272"/>
      <c r="AD206" s="272"/>
      <c r="AE206" s="272"/>
      <c r="AF206" s="272"/>
      <c r="AG206" s="272"/>
      <c r="AH206" s="272"/>
      <c r="AI206" s="272"/>
      <c r="AJ206" s="272"/>
      <c r="AK206" s="272"/>
      <c r="AL206" s="272"/>
      <c r="AM206" s="272"/>
      <c r="AN206" s="272"/>
      <c r="AO206" s="272"/>
      <c r="AP206" s="272"/>
      <c r="AQ206" s="272"/>
      <c r="AR206" s="272"/>
      <c r="AS206" s="272"/>
      <c r="AT206" s="272"/>
      <c r="AU206" s="272"/>
      <c r="AV206" s="272"/>
      <c r="AW206" s="272"/>
      <c r="AX206" s="272"/>
      <c r="AY206" s="272"/>
      <c r="AZ206" s="272"/>
      <c r="BA206" s="272"/>
      <c r="BB206" s="272"/>
      <c r="BC206" s="272"/>
      <c r="BD206" s="272"/>
      <c r="BE206" s="272"/>
      <c r="BF206" s="272"/>
      <c r="BG206" s="272"/>
      <c r="BH206" s="272"/>
      <c r="BI206" s="272"/>
      <c r="BJ206" s="272"/>
      <c r="BK206" s="272"/>
      <c r="BL206" s="272"/>
      <c r="BM206" s="272"/>
      <c r="BN206" s="272"/>
      <c r="BO206" s="272"/>
      <c r="BP206" s="272"/>
      <c r="BQ206" s="272"/>
      <c r="BR206" s="272"/>
      <c r="BS206" s="272"/>
      <c r="BT206" s="272"/>
      <c r="BU206" s="272"/>
      <c r="BV206" s="272"/>
      <c r="BW206" s="272"/>
      <c r="BX206" s="272"/>
      <c r="BY206" s="272"/>
      <c r="BZ206" s="272"/>
      <c r="CA206" s="272"/>
      <c r="CB206" s="272"/>
      <c r="CC206" s="272"/>
      <c r="CD206" s="272"/>
      <c r="CE206" s="272"/>
      <c r="CF206" s="272"/>
      <c r="CG206" s="272"/>
      <c r="CH206" s="272"/>
      <c r="CI206" s="272"/>
      <c r="CJ206" s="272"/>
      <c r="CK206" s="272"/>
      <c r="CL206" s="272"/>
      <c r="CM206" s="272"/>
      <c r="CN206" s="272"/>
      <c r="CO206" s="272"/>
      <c r="CP206" s="272"/>
      <c r="CQ206" s="272"/>
      <c r="CR206" s="272"/>
      <c r="CS206" s="272"/>
      <c r="CT206" s="272"/>
      <c r="CU206" s="272"/>
      <c r="CV206" s="272"/>
      <c r="CW206" s="272"/>
      <c r="CX206" s="272"/>
      <c r="CY206" s="272"/>
      <c r="CZ206" s="272"/>
      <c r="DA206" s="272"/>
      <c r="DB206" s="272"/>
      <c r="DC206" s="272"/>
      <c r="DD206" s="272"/>
      <c r="DE206" s="272"/>
      <c r="DF206" s="272"/>
      <c r="DG206" s="272"/>
      <c r="DH206" s="272"/>
      <c r="DI206" s="272"/>
      <c r="DJ206" s="272"/>
      <c r="DK206" s="272"/>
      <c r="DL206" s="272"/>
      <c r="DM206" s="272"/>
      <c r="DN206" s="272"/>
      <c r="DO206" s="272"/>
      <c r="DP206" s="272"/>
      <c r="DQ206" s="272"/>
      <c r="DR206" s="272"/>
      <c r="DS206" s="272"/>
      <c r="DT206" s="272"/>
      <c r="DU206" s="272"/>
      <c r="DV206" s="272"/>
      <c r="DW206" s="272"/>
      <c r="DX206" s="272"/>
      <c r="DY206" s="272"/>
      <c r="DZ206" s="272"/>
      <c r="EA206" s="272"/>
      <c r="EB206" s="272"/>
      <c r="EC206" s="272"/>
      <c r="ED206" s="272"/>
      <c r="EE206" s="272"/>
      <c r="EF206" s="272"/>
      <c r="EG206" s="272"/>
      <c r="EH206" s="272"/>
      <c r="EI206" s="272"/>
      <c r="EJ206" s="272"/>
      <c r="EK206" s="272"/>
      <c r="EL206" s="272"/>
      <c r="EM206" s="272"/>
      <c r="EN206" s="272"/>
      <c r="EO206" s="272"/>
      <c r="EP206" s="272"/>
      <c r="EQ206" s="272"/>
      <c r="ER206" s="272"/>
      <c r="ES206" s="272"/>
      <c r="ET206" s="272"/>
      <c r="EU206" s="272"/>
      <c r="EV206" s="272"/>
      <c r="EW206" s="272"/>
      <c r="EX206" s="272"/>
      <c r="EY206" s="272"/>
      <c r="EZ206" s="272"/>
      <c r="FA206" s="272"/>
      <c r="FB206" s="272"/>
      <c r="FC206" s="272"/>
      <c r="FD206" s="272"/>
      <c r="FE206" s="272"/>
      <c r="FF206" s="272"/>
      <c r="FG206" s="272"/>
      <c r="FH206" s="272"/>
      <c r="FI206" s="272"/>
      <c r="FJ206" s="272"/>
      <c r="FK206" s="272"/>
      <c r="FL206" s="272"/>
      <c r="FM206" s="272"/>
      <c r="FN206" s="272"/>
      <c r="FO206" s="272"/>
      <c r="FP206" s="272"/>
      <c r="FQ206" s="272"/>
      <c r="FR206" s="272"/>
      <c r="FS206" s="272"/>
      <c r="FT206" s="272"/>
      <c r="FU206" s="272"/>
      <c r="FV206" s="272"/>
      <c r="FW206" s="272"/>
      <c r="FX206" s="272"/>
      <c r="FY206" s="272"/>
      <c r="FZ206" s="272"/>
      <c r="GA206" s="272"/>
      <c r="GB206" s="272"/>
      <c r="GC206" s="272"/>
      <c r="GD206" s="272"/>
      <c r="GE206" s="272"/>
      <c r="GF206" s="272"/>
      <c r="GG206" s="272"/>
      <c r="GH206" s="272"/>
      <c r="GI206" s="272"/>
      <c r="GJ206" s="272"/>
    </row>
    <row r="207" spans="1:192" ht="20.25" customHeight="1">
      <c r="A207" s="526"/>
      <c r="B207" s="30"/>
      <c r="C207" s="530">
        <f t="shared" si="623"/>
        <v>0</v>
      </c>
      <c r="D207" s="531">
        <f t="shared" si="623"/>
        <v>0</v>
      </c>
      <c r="E207" s="532">
        <f t="shared" si="623"/>
        <v>0</v>
      </c>
      <c r="F207" s="530">
        <f t="shared" si="624"/>
        <v>0</v>
      </c>
      <c r="G207" s="531">
        <f t="shared" si="624"/>
        <v>0</v>
      </c>
      <c r="H207" s="532">
        <f t="shared" si="624"/>
        <v>0</v>
      </c>
      <c r="I207" s="530">
        <f t="shared" si="625"/>
        <v>0</v>
      </c>
      <c r="J207" s="531">
        <f t="shared" si="625"/>
        <v>0</v>
      </c>
      <c r="K207" s="532">
        <f t="shared" si="625"/>
        <v>0</v>
      </c>
      <c r="L207" s="40" t="s">
        <v>126</v>
      </c>
      <c r="M207" s="40"/>
      <c r="N207" s="530">
        <f t="shared" si="626"/>
        <v>0</v>
      </c>
      <c r="O207" s="531">
        <f t="shared" si="626"/>
        <v>0</v>
      </c>
      <c r="P207" s="532">
        <f t="shared" si="626"/>
        <v>0</v>
      </c>
      <c r="Q207" s="530">
        <f t="shared" si="627"/>
        <v>0</v>
      </c>
      <c r="R207" s="531">
        <f t="shared" si="627"/>
        <v>0</v>
      </c>
      <c r="S207" s="532">
        <f t="shared" si="627"/>
        <v>0</v>
      </c>
      <c r="T207" s="530">
        <f t="shared" si="628"/>
        <v>0</v>
      </c>
      <c r="U207" s="531">
        <f t="shared" si="628"/>
        <v>0</v>
      </c>
      <c r="V207" s="532">
        <f t="shared" si="628"/>
        <v>0</v>
      </c>
      <c r="Y207" s="272"/>
      <c r="AB207" s="272"/>
      <c r="AE207" s="272"/>
      <c r="AH207" s="272"/>
      <c r="AK207" s="272"/>
      <c r="AN207" s="272"/>
      <c r="AQ207" s="272"/>
      <c r="AT207" s="272"/>
      <c r="AW207" s="272"/>
      <c r="AZ207" s="272"/>
      <c r="BA207" s="272"/>
      <c r="BB207" s="272"/>
      <c r="BC207" s="272"/>
      <c r="BD207" s="272"/>
      <c r="BE207" s="272"/>
      <c r="BF207" s="272"/>
      <c r="BG207" s="272"/>
      <c r="BH207" s="272"/>
      <c r="BI207" s="272"/>
      <c r="BJ207" s="272"/>
      <c r="BK207" s="272"/>
      <c r="BL207" s="272"/>
      <c r="BM207" s="272"/>
      <c r="BN207" s="272"/>
      <c r="BO207" s="272"/>
      <c r="BP207" s="272"/>
      <c r="BQ207" s="272"/>
      <c r="BR207" s="272"/>
      <c r="BS207" s="272"/>
      <c r="BT207" s="272"/>
      <c r="BU207" s="272"/>
      <c r="BX207" s="272"/>
      <c r="BY207" s="272"/>
      <c r="BZ207" s="272"/>
      <c r="CA207" s="272"/>
      <c r="CB207" s="272"/>
      <c r="CC207" s="272"/>
      <c r="CD207" s="272"/>
      <c r="CE207" s="272"/>
      <c r="CF207" s="272"/>
      <c r="CG207" s="272"/>
      <c r="CJ207" s="272"/>
      <c r="CM207" s="272"/>
      <c r="CP207" s="272"/>
      <c r="CQ207" s="272"/>
      <c r="CR207" s="272"/>
      <c r="CS207" s="272"/>
      <c r="CV207" s="272"/>
      <c r="CY207" s="272"/>
      <c r="DB207" s="272"/>
      <c r="DE207" s="272"/>
      <c r="DH207" s="272"/>
      <c r="DK207" s="272"/>
      <c r="DL207" s="272"/>
      <c r="DM207" s="272"/>
      <c r="DN207" s="272"/>
      <c r="DO207" s="272"/>
      <c r="DP207" s="272"/>
      <c r="DQ207" s="272"/>
      <c r="DT207" s="272"/>
      <c r="DW207" s="272"/>
      <c r="DZ207" s="272"/>
      <c r="EC207" s="272"/>
      <c r="ED207" s="272"/>
      <c r="EE207" s="272"/>
      <c r="EF207" s="272"/>
      <c r="EI207" s="272"/>
      <c r="EJ207" s="272"/>
      <c r="EK207" s="272"/>
      <c r="EL207" s="272"/>
      <c r="EO207" s="272"/>
      <c r="ER207" s="272"/>
      <c r="EU207" s="272"/>
      <c r="EV207" s="272"/>
      <c r="EW207" s="272"/>
      <c r="EX207" s="272"/>
      <c r="EY207" s="272"/>
      <c r="EZ207" s="272"/>
      <c r="FA207" s="272"/>
      <c r="FB207" s="272"/>
      <c r="FC207" s="272"/>
      <c r="FD207" s="272"/>
      <c r="FE207" s="272"/>
      <c r="FF207" s="272"/>
      <c r="FG207" s="272"/>
      <c r="FH207" s="272"/>
      <c r="FI207" s="272"/>
      <c r="FJ207" s="272"/>
      <c r="FK207" s="272"/>
      <c r="FL207" s="272"/>
      <c r="FM207" s="272"/>
      <c r="FN207" s="272"/>
      <c r="FO207" s="272"/>
      <c r="FP207" s="272"/>
      <c r="FQ207" s="272"/>
      <c r="FR207" s="272"/>
      <c r="FS207" s="272"/>
      <c r="FT207" s="272"/>
      <c r="FU207" s="272"/>
      <c r="FV207" s="272"/>
      <c r="FW207" s="272"/>
      <c r="FX207" s="272"/>
      <c r="FY207" s="272"/>
      <c r="FZ207" s="272"/>
      <c r="GA207" s="272"/>
      <c r="GB207" s="272"/>
      <c r="GE207" s="272"/>
      <c r="GH207" s="272"/>
    </row>
    <row r="208" spans="1:192" ht="15" customHeight="1">
      <c r="A208" s="526"/>
      <c r="B208" s="30"/>
      <c r="C208" s="376">
        <f t="shared" si="623"/>
        <v>0</v>
      </c>
      <c r="D208" s="377">
        <f t="shared" si="623"/>
        <v>0</v>
      </c>
      <c r="E208" s="378">
        <f t="shared" si="623"/>
        <v>0</v>
      </c>
      <c r="F208" s="376">
        <f t="shared" si="624"/>
        <v>0</v>
      </c>
      <c r="G208" s="377">
        <f t="shared" si="624"/>
        <v>0</v>
      </c>
      <c r="H208" s="378">
        <f t="shared" si="624"/>
        <v>0</v>
      </c>
      <c r="I208" s="376">
        <f t="shared" si="625"/>
        <v>0</v>
      </c>
      <c r="J208" s="377">
        <f t="shared" si="625"/>
        <v>0</v>
      </c>
      <c r="K208" s="378">
        <f t="shared" si="625"/>
        <v>0</v>
      </c>
      <c r="L208" s="41" t="str">
        <f>$J$26</f>
        <v>Kg</v>
      </c>
      <c r="M208" s="41"/>
      <c r="N208" s="376">
        <f t="shared" si="626"/>
        <v>0</v>
      </c>
      <c r="O208" s="377">
        <f t="shared" si="626"/>
        <v>0</v>
      </c>
      <c r="P208" s="378">
        <f t="shared" si="626"/>
        <v>0</v>
      </c>
      <c r="Q208" s="376">
        <f t="shared" si="627"/>
        <v>0</v>
      </c>
      <c r="R208" s="377">
        <f t="shared" si="627"/>
        <v>0</v>
      </c>
      <c r="S208" s="378">
        <f t="shared" si="627"/>
        <v>0</v>
      </c>
      <c r="T208" s="376">
        <f t="shared" si="628"/>
        <v>0</v>
      </c>
      <c r="U208" s="377">
        <f t="shared" si="628"/>
        <v>0</v>
      </c>
      <c r="V208" s="378">
        <f t="shared" si="628"/>
        <v>0</v>
      </c>
      <c r="Y208" s="272"/>
      <c r="AB208" s="272"/>
      <c r="AE208" s="272"/>
      <c r="AH208" s="272"/>
      <c r="AK208" s="272"/>
      <c r="AN208" s="272"/>
      <c r="AQ208" s="272"/>
      <c r="AT208" s="272"/>
      <c r="AW208" s="272"/>
      <c r="AZ208" s="272"/>
      <c r="BA208" s="272"/>
      <c r="BB208" s="272"/>
      <c r="BC208" s="272"/>
      <c r="BD208" s="272"/>
      <c r="BE208" s="272"/>
      <c r="BF208" s="272"/>
      <c r="BG208" s="272"/>
      <c r="BH208" s="272"/>
      <c r="BI208" s="272"/>
      <c r="BJ208" s="272"/>
      <c r="BK208" s="272"/>
      <c r="BL208" s="272"/>
      <c r="BM208" s="272"/>
      <c r="BN208" s="272"/>
      <c r="BO208" s="272"/>
      <c r="BP208" s="272"/>
      <c r="BQ208" s="272"/>
      <c r="BR208" s="272"/>
      <c r="BS208" s="272"/>
      <c r="BT208" s="272"/>
      <c r="BU208" s="272"/>
      <c r="BX208" s="272"/>
      <c r="BY208" s="272"/>
      <c r="BZ208" s="272"/>
      <c r="CA208" s="272"/>
      <c r="CB208" s="272"/>
      <c r="CC208" s="272"/>
      <c r="CD208" s="272"/>
      <c r="CE208" s="272"/>
      <c r="CF208" s="272"/>
      <c r="CG208" s="272"/>
      <c r="CJ208" s="272"/>
      <c r="CM208" s="272"/>
      <c r="CP208" s="272"/>
      <c r="CQ208" s="272"/>
      <c r="CR208" s="272"/>
      <c r="CS208" s="272"/>
      <c r="CV208" s="272"/>
      <c r="CY208" s="272"/>
      <c r="DB208" s="272"/>
      <c r="DE208" s="272"/>
      <c r="DH208" s="272"/>
      <c r="DK208" s="272"/>
      <c r="DL208" s="272"/>
      <c r="DM208" s="272"/>
      <c r="DN208" s="272"/>
      <c r="DO208" s="272"/>
      <c r="DP208" s="272"/>
      <c r="DQ208" s="272"/>
      <c r="DT208" s="272"/>
      <c r="DW208" s="272"/>
      <c r="DZ208" s="272"/>
      <c r="EC208" s="272"/>
      <c r="ED208" s="272"/>
      <c r="EE208" s="272"/>
      <c r="EF208" s="272"/>
      <c r="EI208" s="272"/>
      <c r="EJ208" s="272"/>
      <c r="EK208" s="272"/>
      <c r="EL208" s="272"/>
      <c r="EO208" s="272"/>
      <c r="ER208" s="272"/>
      <c r="EU208" s="272"/>
      <c r="EV208" s="272"/>
      <c r="EW208" s="272"/>
      <c r="EX208" s="272"/>
      <c r="EY208" s="272"/>
      <c r="EZ208" s="272"/>
      <c r="FA208" s="272"/>
      <c r="FB208" s="272"/>
      <c r="FC208" s="272"/>
      <c r="FD208" s="272"/>
      <c r="FE208" s="272"/>
      <c r="FF208" s="272"/>
      <c r="FG208" s="272"/>
      <c r="FH208" s="272"/>
      <c r="FI208" s="272"/>
      <c r="FJ208" s="272"/>
      <c r="FK208" s="272"/>
      <c r="FL208" s="272"/>
      <c r="FM208" s="272"/>
      <c r="FN208" s="272"/>
      <c r="FO208" s="272"/>
      <c r="FP208" s="272"/>
      <c r="FQ208" s="272"/>
      <c r="FR208" s="272"/>
      <c r="FS208" s="272"/>
      <c r="FT208" s="272"/>
      <c r="FU208" s="272"/>
      <c r="FV208" s="272"/>
      <c r="FW208" s="272"/>
      <c r="FX208" s="272"/>
      <c r="FY208" s="272"/>
      <c r="FZ208" s="272"/>
      <c r="GA208" s="272"/>
      <c r="GB208" s="272"/>
      <c r="GE208" s="272"/>
      <c r="GH208" s="272"/>
    </row>
    <row r="209" spans="1:190" ht="21" customHeight="1">
      <c r="A209" s="526"/>
      <c r="B209" s="30"/>
      <c r="C209" s="555">
        <f t="shared" si="623"/>
        <v>0</v>
      </c>
      <c r="D209" s="556">
        <f t="shared" si="623"/>
        <v>0</v>
      </c>
      <c r="E209" s="557">
        <f t="shared" si="623"/>
        <v>0</v>
      </c>
      <c r="F209" s="555">
        <f t="shared" si="624"/>
        <v>0</v>
      </c>
      <c r="G209" s="556">
        <f t="shared" si="624"/>
        <v>0</v>
      </c>
      <c r="H209" s="557">
        <f t="shared" si="624"/>
        <v>0</v>
      </c>
      <c r="I209" s="555">
        <f t="shared" si="625"/>
        <v>0</v>
      </c>
      <c r="J209" s="556">
        <f t="shared" si="625"/>
        <v>0</v>
      </c>
      <c r="K209" s="557">
        <f t="shared" si="625"/>
        <v>0</v>
      </c>
      <c r="L209" s="39" t="s">
        <v>127</v>
      </c>
      <c r="M209" s="39"/>
      <c r="N209" s="555">
        <f t="shared" si="626"/>
        <v>0</v>
      </c>
      <c r="O209" s="556">
        <f t="shared" si="626"/>
        <v>0</v>
      </c>
      <c r="P209" s="557">
        <f t="shared" si="626"/>
        <v>0</v>
      </c>
      <c r="Q209" s="555">
        <f t="shared" si="627"/>
        <v>0</v>
      </c>
      <c r="R209" s="556">
        <f t="shared" si="627"/>
        <v>0</v>
      </c>
      <c r="S209" s="557">
        <f t="shared" si="627"/>
        <v>0</v>
      </c>
      <c r="T209" s="555">
        <f t="shared" si="628"/>
        <v>0</v>
      </c>
      <c r="U209" s="556">
        <f t="shared" si="628"/>
        <v>0</v>
      </c>
      <c r="V209" s="557">
        <f t="shared" si="628"/>
        <v>0</v>
      </c>
      <c r="Y209" s="272"/>
      <c r="AB209" s="272"/>
      <c r="AE209" s="272"/>
      <c r="AH209" s="272"/>
      <c r="AK209" s="272"/>
      <c r="AN209" s="272"/>
      <c r="AQ209" s="272"/>
      <c r="AT209" s="272"/>
      <c r="AW209" s="272"/>
      <c r="AZ209" s="272"/>
      <c r="BA209" s="272"/>
      <c r="BB209" s="272"/>
      <c r="BC209" s="272"/>
      <c r="BD209" s="272"/>
      <c r="BE209" s="272"/>
      <c r="BF209" s="272"/>
      <c r="BG209" s="272"/>
      <c r="BH209" s="272"/>
      <c r="BI209" s="272"/>
      <c r="BJ209" s="272"/>
      <c r="BK209" s="272"/>
      <c r="BL209" s="272"/>
      <c r="BM209" s="272"/>
      <c r="BN209" s="272"/>
      <c r="BO209" s="272"/>
      <c r="BP209" s="272"/>
      <c r="BQ209" s="272"/>
      <c r="BR209" s="272"/>
      <c r="BS209" s="272"/>
      <c r="BT209" s="272"/>
      <c r="BU209" s="272"/>
      <c r="BX209" s="272"/>
      <c r="BY209" s="272"/>
      <c r="BZ209" s="272"/>
      <c r="CA209" s="272"/>
      <c r="CB209" s="272"/>
      <c r="CC209" s="272"/>
      <c r="CD209" s="272"/>
      <c r="CE209" s="272"/>
      <c r="CF209" s="272"/>
      <c r="CG209" s="272"/>
      <c r="CJ209" s="272"/>
      <c r="CM209" s="272"/>
      <c r="CP209" s="272"/>
      <c r="CQ209" s="272"/>
      <c r="CR209" s="272"/>
      <c r="CS209" s="272"/>
      <c r="CV209" s="272"/>
      <c r="CY209" s="272"/>
      <c r="DB209" s="272"/>
      <c r="DE209" s="272"/>
      <c r="DH209" s="272"/>
      <c r="DK209" s="272"/>
      <c r="DL209" s="272"/>
      <c r="DM209" s="272"/>
      <c r="DN209" s="272"/>
      <c r="DO209" s="272"/>
      <c r="DP209" s="272"/>
      <c r="DQ209" s="272"/>
      <c r="DT209" s="272"/>
      <c r="DW209" s="272"/>
      <c r="DZ209" s="272"/>
      <c r="EC209" s="272"/>
      <c r="ED209" s="272"/>
      <c r="EE209" s="272"/>
      <c r="EF209" s="272"/>
      <c r="EI209" s="272"/>
      <c r="EJ209" s="272"/>
      <c r="EK209" s="272"/>
      <c r="EL209" s="272"/>
      <c r="EO209" s="272"/>
      <c r="ER209" s="272"/>
      <c r="EU209" s="272"/>
      <c r="EV209" s="272"/>
      <c r="EW209" s="272"/>
      <c r="EX209" s="272"/>
      <c r="EY209" s="272"/>
      <c r="EZ209" s="272"/>
      <c r="FA209" s="272"/>
      <c r="FB209" s="272"/>
      <c r="FC209" s="272"/>
      <c r="FD209" s="272"/>
      <c r="FE209" s="272"/>
      <c r="FF209" s="272"/>
      <c r="FG209" s="272"/>
      <c r="FH209" s="272"/>
      <c r="FI209" s="272"/>
      <c r="FJ209" s="272"/>
      <c r="FK209" s="272"/>
      <c r="FL209" s="272"/>
      <c r="FM209" s="272"/>
      <c r="FN209" s="272"/>
      <c r="FO209" s="272"/>
      <c r="FP209" s="272"/>
      <c r="FQ209" s="272"/>
      <c r="FR209" s="272"/>
      <c r="FS209" s="272"/>
      <c r="FT209" s="272"/>
      <c r="FU209" s="272"/>
      <c r="FV209" s="272"/>
      <c r="FW209" s="272"/>
      <c r="FX209" s="272"/>
      <c r="FY209" s="272"/>
      <c r="FZ209" s="272"/>
      <c r="GA209" s="272"/>
      <c r="GB209" s="272"/>
      <c r="GE209" s="272"/>
      <c r="GH209" s="272"/>
    </row>
    <row r="210" spans="1:190" ht="12" customHeight="1">
      <c r="A210" s="526"/>
      <c r="B210" s="30"/>
      <c r="C210" s="379">
        <f t="shared" si="623"/>
        <v>0</v>
      </c>
      <c r="D210" s="380">
        <f t="shared" si="623"/>
        <v>0</v>
      </c>
      <c r="E210" s="381">
        <f t="shared" si="623"/>
        <v>0</v>
      </c>
      <c r="F210" s="379">
        <f t="shared" si="624"/>
        <v>0</v>
      </c>
      <c r="G210" s="380">
        <f t="shared" si="624"/>
        <v>0</v>
      </c>
      <c r="H210" s="381">
        <f t="shared" si="624"/>
        <v>0</v>
      </c>
      <c r="I210" s="379">
        <f t="shared" si="625"/>
        <v>0</v>
      </c>
      <c r="J210" s="380">
        <f t="shared" si="625"/>
        <v>0</v>
      </c>
      <c r="K210" s="381">
        <f t="shared" si="625"/>
        <v>0</v>
      </c>
      <c r="L210" s="36" t="s">
        <v>132</v>
      </c>
      <c r="M210" s="36"/>
      <c r="N210" s="379">
        <f t="shared" si="626"/>
        <v>0</v>
      </c>
      <c r="O210" s="380">
        <f t="shared" si="626"/>
        <v>0</v>
      </c>
      <c r="P210" s="381">
        <f t="shared" si="626"/>
        <v>0</v>
      </c>
      <c r="Q210" s="379">
        <f t="shared" si="627"/>
        <v>0</v>
      </c>
      <c r="R210" s="380">
        <f t="shared" si="627"/>
        <v>0</v>
      </c>
      <c r="S210" s="381">
        <f t="shared" si="627"/>
        <v>0</v>
      </c>
      <c r="T210" s="379">
        <f t="shared" si="628"/>
        <v>0</v>
      </c>
      <c r="U210" s="380">
        <f t="shared" si="628"/>
        <v>0</v>
      </c>
      <c r="V210" s="381">
        <f t="shared" si="628"/>
        <v>0</v>
      </c>
      <c r="Y210" s="272"/>
      <c r="AB210" s="272"/>
      <c r="AE210" s="272"/>
      <c r="AH210" s="272"/>
      <c r="AK210" s="272"/>
      <c r="AN210" s="272"/>
      <c r="AQ210" s="272"/>
      <c r="AT210" s="272"/>
      <c r="AW210" s="272"/>
      <c r="AZ210" s="272"/>
      <c r="BA210" s="272"/>
      <c r="BB210" s="272"/>
      <c r="BC210" s="272"/>
      <c r="BD210" s="272"/>
      <c r="BE210" s="272"/>
      <c r="BF210" s="272"/>
      <c r="BG210" s="272"/>
      <c r="BH210" s="272"/>
      <c r="BI210" s="272"/>
      <c r="BJ210" s="272"/>
      <c r="BK210" s="272"/>
      <c r="BL210" s="272"/>
      <c r="BM210" s="272"/>
      <c r="BN210" s="272"/>
      <c r="BO210" s="272"/>
      <c r="BP210" s="272"/>
      <c r="BQ210" s="272"/>
      <c r="BR210" s="272"/>
      <c r="BS210" s="272"/>
      <c r="BT210" s="272"/>
      <c r="BU210" s="272"/>
      <c r="BX210" s="272"/>
      <c r="BY210" s="272"/>
      <c r="BZ210" s="272"/>
      <c r="CA210" s="272"/>
      <c r="CB210" s="272"/>
      <c r="CC210" s="272"/>
      <c r="CD210" s="272"/>
      <c r="CE210" s="272"/>
      <c r="CF210" s="272"/>
      <c r="CG210" s="272"/>
      <c r="CJ210" s="272"/>
      <c r="CM210" s="272"/>
      <c r="CP210" s="272"/>
      <c r="CQ210" s="272"/>
      <c r="CR210" s="272"/>
      <c r="CS210" s="272"/>
      <c r="CV210" s="272"/>
      <c r="CY210" s="272"/>
      <c r="DB210" s="272"/>
      <c r="DE210" s="272"/>
      <c r="DH210" s="272"/>
      <c r="DK210" s="272"/>
      <c r="DL210" s="272"/>
      <c r="DM210" s="272"/>
      <c r="DN210" s="272"/>
      <c r="DO210" s="272"/>
      <c r="DP210" s="272"/>
      <c r="DQ210" s="272"/>
      <c r="DT210" s="272"/>
      <c r="DW210" s="272"/>
      <c r="DZ210" s="272"/>
      <c r="EC210" s="272"/>
      <c r="ED210" s="272"/>
      <c r="EE210" s="272"/>
      <c r="EF210" s="272"/>
      <c r="EI210" s="272"/>
      <c r="EJ210" s="272"/>
      <c r="EK210" s="272"/>
      <c r="EL210" s="272"/>
      <c r="EO210" s="272"/>
      <c r="ER210" s="272"/>
      <c r="EU210" s="272"/>
      <c r="EV210" s="272"/>
      <c r="EW210" s="272"/>
      <c r="EX210" s="272"/>
      <c r="EY210" s="272"/>
      <c r="EZ210" s="272"/>
      <c r="FA210" s="272"/>
      <c r="FB210" s="272"/>
      <c r="FC210" s="272"/>
      <c r="FD210" s="272"/>
      <c r="FE210" s="272"/>
      <c r="FF210" s="272"/>
      <c r="FG210" s="272"/>
      <c r="FH210" s="272"/>
      <c r="FI210" s="272"/>
      <c r="FJ210" s="272"/>
      <c r="FK210" s="272"/>
      <c r="FL210" s="272"/>
      <c r="FM210" s="272"/>
      <c r="FN210" s="272"/>
      <c r="FO210" s="272"/>
      <c r="FP210" s="272"/>
      <c r="FQ210" s="272"/>
      <c r="FR210" s="272"/>
      <c r="FS210" s="272"/>
      <c r="FT210" s="272"/>
      <c r="FU210" s="272"/>
      <c r="FV210" s="272"/>
      <c r="FW210" s="272"/>
      <c r="FX210" s="272"/>
      <c r="FY210" s="272"/>
      <c r="FZ210" s="272"/>
      <c r="GA210" s="272"/>
      <c r="GB210" s="272"/>
      <c r="GE210" s="272"/>
      <c r="GH210" s="272"/>
    </row>
    <row r="211" spans="1:190" ht="18" customHeight="1">
      <c r="A211" s="526"/>
      <c r="B211" s="30"/>
      <c r="C211" s="382">
        <f t="shared" si="623"/>
        <v>0</v>
      </c>
      <c r="D211" s="383">
        <f t="shared" si="623"/>
        <v>0</v>
      </c>
      <c r="E211" s="384">
        <f t="shared" si="623"/>
        <v>0</v>
      </c>
      <c r="F211" s="382">
        <f t="shared" si="624"/>
        <v>0</v>
      </c>
      <c r="G211" s="383">
        <f t="shared" si="624"/>
        <v>0</v>
      </c>
      <c r="H211" s="384">
        <f t="shared" si="624"/>
        <v>0</v>
      </c>
      <c r="I211" s="382">
        <f t="shared" si="625"/>
        <v>0</v>
      </c>
      <c r="J211" s="383">
        <f t="shared" si="625"/>
        <v>0</v>
      </c>
      <c r="K211" s="384">
        <f t="shared" si="625"/>
        <v>0</v>
      </c>
      <c r="L211" s="45" t="s">
        <v>143</v>
      </c>
      <c r="M211" s="46"/>
      <c r="N211" s="382">
        <f t="shared" si="626"/>
        <v>0</v>
      </c>
      <c r="O211" s="383">
        <f t="shared" si="626"/>
        <v>0</v>
      </c>
      <c r="P211" s="384">
        <f t="shared" si="626"/>
        <v>0</v>
      </c>
      <c r="Q211" s="382">
        <f t="shared" si="627"/>
        <v>0</v>
      </c>
      <c r="R211" s="383">
        <f t="shared" si="627"/>
        <v>0</v>
      </c>
      <c r="S211" s="384">
        <f t="shared" si="627"/>
        <v>0</v>
      </c>
      <c r="T211" s="382">
        <f t="shared" si="628"/>
        <v>0</v>
      </c>
      <c r="U211" s="383">
        <f t="shared" si="628"/>
        <v>0</v>
      </c>
      <c r="V211" s="384">
        <f t="shared" si="628"/>
        <v>0</v>
      </c>
      <c r="Y211" s="272"/>
      <c r="AB211" s="272"/>
      <c r="AE211" s="272"/>
      <c r="AH211" s="272"/>
      <c r="AK211" s="272"/>
      <c r="AN211" s="272"/>
      <c r="AQ211" s="272"/>
      <c r="AT211" s="272"/>
      <c r="AW211" s="272"/>
      <c r="AZ211" s="272"/>
      <c r="BA211" s="272"/>
      <c r="BB211" s="272"/>
      <c r="BC211" s="272"/>
      <c r="BD211" s="272"/>
      <c r="BE211" s="272"/>
      <c r="BF211" s="272"/>
      <c r="BG211" s="272"/>
      <c r="BH211" s="272"/>
      <c r="BI211" s="272"/>
      <c r="BJ211" s="272"/>
      <c r="BK211" s="272"/>
      <c r="BL211" s="272"/>
      <c r="BM211" s="272"/>
      <c r="BN211" s="272"/>
      <c r="BO211" s="272"/>
      <c r="BP211" s="272"/>
      <c r="BQ211" s="272"/>
      <c r="BR211" s="272"/>
      <c r="BS211" s="272"/>
      <c r="BT211" s="272"/>
      <c r="BU211" s="272"/>
      <c r="BX211" s="272"/>
      <c r="BY211" s="272"/>
      <c r="BZ211" s="272"/>
      <c r="CA211" s="272"/>
      <c r="CB211" s="272"/>
      <c r="CC211" s="272"/>
      <c r="CD211" s="272"/>
      <c r="CE211" s="272"/>
      <c r="CF211" s="272"/>
      <c r="CG211" s="272"/>
      <c r="CJ211" s="272"/>
      <c r="CM211" s="272"/>
      <c r="CP211" s="272"/>
      <c r="CQ211" s="272"/>
      <c r="CR211" s="272"/>
      <c r="CS211" s="272"/>
      <c r="CV211" s="272"/>
      <c r="CY211" s="272"/>
      <c r="DB211" s="272"/>
      <c r="DE211" s="272"/>
      <c r="DH211" s="272"/>
      <c r="DK211" s="272"/>
      <c r="DL211" s="272"/>
      <c r="DM211" s="272"/>
      <c r="DN211" s="272"/>
      <c r="DO211" s="272"/>
      <c r="DP211" s="272"/>
      <c r="DQ211" s="272"/>
      <c r="DT211" s="272"/>
      <c r="DW211" s="272"/>
      <c r="DZ211" s="272"/>
      <c r="EC211" s="272"/>
      <c r="ED211" s="272"/>
      <c r="EE211" s="272"/>
      <c r="EF211" s="272"/>
      <c r="EI211" s="272"/>
      <c r="EJ211" s="272"/>
      <c r="EK211" s="272"/>
      <c r="EL211" s="272"/>
      <c r="EO211" s="272"/>
      <c r="ER211" s="272"/>
      <c r="EU211" s="272"/>
      <c r="EV211" s="272"/>
      <c r="EW211" s="272"/>
      <c r="EX211" s="272"/>
      <c r="EY211" s="272"/>
      <c r="EZ211" s="272"/>
      <c r="FA211" s="272"/>
      <c r="FB211" s="272"/>
      <c r="FC211" s="272"/>
      <c r="FD211" s="272"/>
      <c r="FE211" s="272"/>
      <c r="FF211" s="272"/>
      <c r="FG211" s="272"/>
      <c r="FH211" s="272"/>
      <c r="FI211" s="272"/>
      <c r="FJ211" s="272"/>
      <c r="FK211" s="272"/>
      <c r="FL211" s="272"/>
      <c r="FM211" s="272"/>
      <c r="FN211" s="272"/>
      <c r="FO211" s="272"/>
      <c r="FP211" s="272"/>
      <c r="FQ211" s="272"/>
      <c r="FR211" s="272"/>
      <c r="FS211" s="272"/>
      <c r="FT211" s="272"/>
      <c r="FU211" s="272"/>
      <c r="FV211" s="272"/>
      <c r="FW211" s="272"/>
      <c r="FX211" s="272"/>
      <c r="FY211" s="272"/>
      <c r="FZ211" s="272"/>
      <c r="GA211" s="272"/>
      <c r="GB211" s="272"/>
      <c r="GE211" s="272"/>
      <c r="GH211" s="272"/>
    </row>
    <row r="212" spans="1:190" ht="21" customHeight="1">
      <c r="A212" s="526"/>
      <c r="B212" s="30"/>
      <c r="C212" s="385">
        <f t="shared" si="623"/>
        <v>0</v>
      </c>
      <c r="D212" s="386">
        <f t="shared" si="623"/>
        <v>0</v>
      </c>
      <c r="E212" s="387">
        <f t="shared" si="623"/>
        <v>0</v>
      </c>
      <c r="F212" s="385">
        <f t="shared" si="624"/>
        <v>0</v>
      </c>
      <c r="G212" s="386">
        <f t="shared" si="624"/>
        <v>0</v>
      </c>
      <c r="H212" s="387">
        <f t="shared" si="624"/>
        <v>0</v>
      </c>
      <c r="I212" s="385">
        <f t="shared" si="625"/>
        <v>0</v>
      </c>
      <c r="J212" s="386">
        <f t="shared" si="625"/>
        <v>0</v>
      </c>
      <c r="K212" s="387">
        <f t="shared" si="625"/>
        <v>0</v>
      </c>
      <c r="L212" s="36" t="s">
        <v>133</v>
      </c>
      <c r="M212" s="36"/>
      <c r="N212" s="385">
        <f t="shared" si="626"/>
        <v>0</v>
      </c>
      <c r="O212" s="386">
        <f t="shared" si="626"/>
        <v>0</v>
      </c>
      <c r="P212" s="387">
        <f t="shared" si="626"/>
        <v>0</v>
      </c>
      <c r="Q212" s="385">
        <f t="shared" si="627"/>
        <v>0</v>
      </c>
      <c r="R212" s="386">
        <f t="shared" si="627"/>
        <v>0</v>
      </c>
      <c r="S212" s="387">
        <f t="shared" si="627"/>
        <v>0</v>
      </c>
      <c r="T212" s="385">
        <f t="shared" si="628"/>
        <v>0</v>
      </c>
      <c r="U212" s="386">
        <f t="shared" si="628"/>
        <v>0</v>
      </c>
      <c r="V212" s="387">
        <f t="shared" si="628"/>
        <v>0</v>
      </c>
      <c r="Y212" s="272"/>
      <c r="AB212" s="272"/>
      <c r="AE212" s="272"/>
      <c r="AH212" s="272"/>
      <c r="AK212" s="272"/>
      <c r="AN212" s="272"/>
      <c r="AQ212" s="272"/>
      <c r="AT212" s="272"/>
      <c r="AW212" s="272"/>
      <c r="AZ212" s="272"/>
      <c r="BA212" s="272"/>
      <c r="BB212" s="272"/>
      <c r="BC212" s="272"/>
      <c r="BD212" s="272"/>
      <c r="BE212" s="272"/>
      <c r="BF212" s="272"/>
      <c r="BG212" s="272"/>
      <c r="BH212" s="272"/>
      <c r="BI212" s="272"/>
      <c r="BJ212" s="272"/>
      <c r="BK212" s="272"/>
      <c r="BL212" s="272"/>
      <c r="BM212" s="272"/>
      <c r="BN212" s="272"/>
      <c r="BO212" s="272"/>
      <c r="BP212" s="272"/>
      <c r="BQ212" s="272"/>
      <c r="BR212" s="272"/>
      <c r="BS212" s="272"/>
      <c r="BT212" s="272"/>
      <c r="BU212" s="272"/>
      <c r="BX212" s="272"/>
      <c r="BY212" s="272"/>
      <c r="BZ212" s="272"/>
      <c r="CA212" s="272"/>
      <c r="CB212" s="272"/>
      <c r="CC212" s="272"/>
      <c r="CD212" s="272"/>
      <c r="CE212" s="272"/>
      <c r="CF212" s="272"/>
      <c r="CG212" s="272"/>
      <c r="CJ212" s="272"/>
      <c r="CM212" s="272"/>
      <c r="CP212" s="272"/>
      <c r="CQ212" s="272"/>
      <c r="CR212" s="272"/>
      <c r="CS212" s="272"/>
      <c r="CV212" s="272"/>
      <c r="CY212" s="272"/>
      <c r="DB212" s="272"/>
      <c r="DE212" s="272"/>
      <c r="DH212" s="272"/>
      <c r="DK212" s="272"/>
      <c r="DL212" s="272"/>
      <c r="DM212" s="272"/>
      <c r="DN212" s="272"/>
      <c r="DO212" s="272"/>
      <c r="DP212" s="272"/>
      <c r="DQ212" s="272"/>
      <c r="DT212" s="272"/>
      <c r="DW212" s="272"/>
      <c r="DZ212" s="272"/>
      <c r="EC212" s="272"/>
      <c r="ED212" s="272"/>
      <c r="EE212" s="272"/>
      <c r="EF212" s="272"/>
      <c r="EI212" s="272"/>
      <c r="EJ212" s="272"/>
      <c r="EK212" s="272"/>
      <c r="EL212" s="272"/>
      <c r="EO212" s="272"/>
      <c r="ER212" s="272"/>
      <c r="EU212" s="272"/>
      <c r="EV212" s="272"/>
      <c r="EW212" s="272"/>
      <c r="EX212" s="272"/>
      <c r="EY212" s="272"/>
      <c r="EZ212" s="272"/>
      <c r="FA212" s="272"/>
      <c r="FB212" s="272"/>
      <c r="FC212" s="272"/>
      <c r="FD212" s="272"/>
      <c r="FE212" s="272"/>
      <c r="FF212" s="272"/>
      <c r="FG212" s="272"/>
      <c r="FH212" s="272"/>
      <c r="FI212" s="272"/>
      <c r="FJ212" s="272"/>
      <c r="FK212" s="272"/>
      <c r="FL212" s="272"/>
      <c r="FM212" s="272"/>
      <c r="FN212" s="272"/>
      <c r="FO212" s="272"/>
      <c r="FP212" s="272"/>
      <c r="FQ212" s="272"/>
      <c r="FR212" s="272"/>
      <c r="FS212" s="272"/>
      <c r="FT212" s="272"/>
      <c r="FU212" s="272"/>
      <c r="FV212" s="272"/>
      <c r="FW212" s="272"/>
      <c r="FX212" s="272"/>
      <c r="FY212" s="272"/>
      <c r="FZ212" s="272"/>
      <c r="GA212" s="272"/>
      <c r="GB212" s="272"/>
      <c r="GE212" s="272"/>
      <c r="GH212" s="272"/>
    </row>
    <row r="213" spans="1:190" ht="18" customHeight="1">
      <c r="A213" s="526"/>
      <c r="B213" s="30"/>
      <c r="C213" s="388">
        <f t="shared" si="623"/>
        <v>0</v>
      </c>
      <c r="D213" s="389">
        <f t="shared" si="623"/>
        <v>0</v>
      </c>
      <c r="E213" s="390">
        <f t="shared" si="623"/>
        <v>0</v>
      </c>
      <c r="F213" s="388">
        <f t="shared" si="624"/>
        <v>0</v>
      </c>
      <c r="G213" s="389">
        <f t="shared" si="624"/>
        <v>0</v>
      </c>
      <c r="H213" s="390">
        <f t="shared" si="624"/>
        <v>0</v>
      </c>
      <c r="I213" s="388">
        <f t="shared" si="625"/>
        <v>0</v>
      </c>
      <c r="J213" s="389">
        <f t="shared" si="625"/>
        <v>0</v>
      </c>
      <c r="K213" s="390">
        <f t="shared" si="625"/>
        <v>0</v>
      </c>
      <c r="L213" s="45" t="s">
        <v>134</v>
      </c>
      <c r="M213" s="46"/>
      <c r="N213" s="388">
        <f t="shared" si="626"/>
        <v>0</v>
      </c>
      <c r="O213" s="389">
        <f t="shared" si="626"/>
        <v>0</v>
      </c>
      <c r="P213" s="390">
        <f t="shared" si="626"/>
        <v>0</v>
      </c>
      <c r="Q213" s="388">
        <f t="shared" si="627"/>
        <v>0</v>
      </c>
      <c r="R213" s="389">
        <f t="shared" si="627"/>
        <v>0</v>
      </c>
      <c r="S213" s="390">
        <f t="shared" si="627"/>
        <v>0</v>
      </c>
      <c r="T213" s="388">
        <f t="shared" si="628"/>
        <v>0</v>
      </c>
      <c r="U213" s="389">
        <f t="shared" si="628"/>
        <v>0</v>
      </c>
      <c r="V213" s="390">
        <f t="shared" si="628"/>
        <v>0</v>
      </c>
      <c r="Y213" s="272"/>
      <c r="AB213" s="272"/>
      <c r="AE213" s="272"/>
      <c r="AH213" s="272"/>
      <c r="AK213" s="272"/>
      <c r="AN213" s="272"/>
      <c r="AQ213" s="272"/>
      <c r="AT213" s="272"/>
      <c r="AW213" s="272"/>
      <c r="AZ213" s="272"/>
      <c r="BA213" s="272"/>
      <c r="BB213" s="272"/>
      <c r="BC213" s="272"/>
      <c r="BD213" s="272"/>
      <c r="BE213" s="272"/>
      <c r="BF213" s="272"/>
      <c r="BG213" s="272"/>
      <c r="BH213" s="272"/>
      <c r="BI213" s="272"/>
      <c r="BJ213" s="272"/>
      <c r="BK213" s="272"/>
      <c r="BL213" s="272"/>
      <c r="BM213" s="272"/>
      <c r="BN213" s="272"/>
      <c r="BO213" s="272"/>
      <c r="BP213" s="272"/>
      <c r="BQ213" s="272"/>
      <c r="BR213" s="272"/>
      <c r="BS213" s="272"/>
      <c r="BT213" s="272"/>
      <c r="BU213" s="272"/>
      <c r="BX213" s="272"/>
      <c r="BY213" s="272"/>
      <c r="BZ213" s="272"/>
      <c r="CA213" s="272"/>
      <c r="CB213" s="272"/>
      <c r="CC213" s="272"/>
      <c r="CD213" s="272"/>
      <c r="CE213" s="272"/>
      <c r="CF213" s="272"/>
      <c r="CG213" s="272"/>
      <c r="CJ213" s="272"/>
      <c r="CM213" s="272"/>
      <c r="CP213" s="272"/>
      <c r="CQ213" s="272"/>
      <c r="CR213" s="272"/>
      <c r="CS213" s="272"/>
      <c r="CV213" s="272"/>
      <c r="CY213" s="272"/>
      <c r="DB213" s="272"/>
      <c r="DE213" s="272"/>
      <c r="DH213" s="272"/>
      <c r="DK213" s="272"/>
      <c r="DL213" s="272"/>
      <c r="DM213" s="272"/>
      <c r="DN213" s="272"/>
      <c r="DO213" s="272"/>
      <c r="DP213" s="272"/>
      <c r="DQ213" s="272"/>
      <c r="DT213" s="272"/>
      <c r="DW213" s="272"/>
      <c r="DZ213" s="272"/>
      <c r="EC213" s="272"/>
      <c r="ED213" s="272"/>
      <c r="EE213" s="272"/>
      <c r="EF213" s="272"/>
      <c r="EI213" s="272"/>
      <c r="EJ213" s="272"/>
      <c r="EK213" s="272"/>
      <c r="EL213" s="272"/>
      <c r="EO213" s="272"/>
      <c r="ER213" s="272"/>
      <c r="EU213" s="272"/>
      <c r="EV213" s="272"/>
      <c r="EW213" s="272"/>
      <c r="EX213" s="272"/>
      <c r="EY213" s="272"/>
      <c r="EZ213" s="272"/>
      <c r="FA213" s="272"/>
      <c r="FB213" s="272"/>
      <c r="FC213" s="272"/>
      <c r="FD213" s="272"/>
      <c r="FE213" s="272"/>
      <c r="FF213" s="272"/>
      <c r="FG213" s="272"/>
      <c r="FH213" s="272"/>
      <c r="FI213" s="272"/>
      <c r="FJ213" s="272"/>
      <c r="FK213" s="272"/>
      <c r="FL213" s="272"/>
      <c r="FM213" s="272"/>
      <c r="FN213" s="272"/>
      <c r="FO213" s="272"/>
      <c r="FP213" s="272"/>
      <c r="FQ213" s="272"/>
      <c r="FR213" s="272"/>
      <c r="FS213" s="272"/>
      <c r="FT213" s="272"/>
      <c r="FU213" s="272"/>
      <c r="FV213" s="272"/>
      <c r="FW213" s="272"/>
      <c r="FX213" s="272"/>
      <c r="FY213" s="272"/>
      <c r="FZ213" s="272"/>
      <c r="GA213" s="272"/>
      <c r="GB213" s="272"/>
      <c r="GE213" s="272"/>
      <c r="GH213" s="272"/>
    </row>
    <row r="214" spans="1:190" ht="21.75" customHeight="1">
      <c r="A214" s="526"/>
      <c r="B214" s="30"/>
      <c r="C214" s="391">
        <f t="shared" si="623"/>
        <v>0</v>
      </c>
      <c r="D214" s="392">
        <f t="shared" si="623"/>
        <v>0</v>
      </c>
      <c r="E214" s="393">
        <f t="shared" si="623"/>
        <v>0</v>
      </c>
      <c r="F214" s="391">
        <f t="shared" si="624"/>
        <v>0</v>
      </c>
      <c r="G214" s="392">
        <f t="shared" si="624"/>
        <v>0</v>
      </c>
      <c r="H214" s="393">
        <f t="shared" si="624"/>
        <v>0</v>
      </c>
      <c r="I214" s="391">
        <f t="shared" si="625"/>
        <v>0</v>
      </c>
      <c r="J214" s="392">
        <f t="shared" si="625"/>
        <v>0</v>
      </c>
      <c r="K214" s="393">
        <f t="shared" si="625"/>
        <v>0</v>
      </c>
      <c r="L214" s="37" t="s">
        <v>135</v>
      </c>
      <c r="M214" s="37"/>
      <c r="N214" s="391">
        <f t="shared" si="626"/>
        <v>0</v>
      </c>
      <c r="O214" s="392">
        <f t="shared" si="626"/>
        <v>0</v>
      </c>
      <c r="P214" s="393">
        <f t="shared" si="626"/>
        <v>0</v>
      </c>
      <c r="Q214" s="391">
        <f t="shared" si="627"/>
        <v>0</v>
      </c>
      <c r="R214" s="392">
        <f t="shared" si="627"/>
        <v>0</v>
      </c>
      <c r="S214" s="393">
        <f t="shared" si="627"/>
        <v>0</v>
      </c>
      <c r="T214" s="391">
        <f t="shared" si="628"/>
        <v>0</v>
      </c>
      <c r="U214" s="392">
        <f t="shared" si="628"/>
        <v>0</v>
      </c>
      <c r="V214" s="393">
        <f t="shared" si="628"/>
        <v>0</v>
      </c>
      <c r="Y214" s="272"/>
      <c r="AB214" s="272"/>
      <c r="AE214" s="272"/>
      <c r="AH214" s="272"/>
      <c r="AK214" s="272"/>
      <c r="AN214" s="272"/>
      <c r="AQ214" s="272"/>
      <c r="AT214" s="272"/>
      <c r="AW214" s="272"/>
      <c r="AZ214" s="272"/>
      <c r="BA214" s="272"/>
      <c r="BB214" s="272"/>
      <c r="BC214" s="272"/>
      <c r="BD214" s="272"/>
      <c r="BE214" s="272"/>
      <c r="BF214" s="272"/>
      <c r="BG214" s="272"/>
      <c r="BH214" s="272"/>
      <c r="BI214" s="272"/>
      <c r="BJ214" s="272"/>
      <c r="BK214" s="272"/>
      <c r="BL214" s="272"/>
      <c r="BM214" s="272"/>
      <c r="BN214" s="272"/>
      <c r="BO214" s="272"/>
      <c r="BP214" s="272"/>
      <c r="BQ214" s="272"/>
      <c r="BR214" s="272"/>
      <c r="BS214" s="272"/>
      <c r="BT214" s="272"/>
      <c r="BU214" s="272"/>
      <c r="BX214" s="272"/>
      <c r="BY214" s="272"/>
      <c r="BZ214" s="272"/>
      <c r="CA214" s="272"/>
      <c r="CB214" s="272"/>
      <c r="CC214" s="272"/>
      <c r="CD214" s="272"/>
      <c r="CE214" s="272"/>
      <c r="CF214" s="272"/>
      <c r="CG214" s="272"/>
      <c r="CJ214" s="272"/>
      <c r="CM214" s="272"/>
      <c r="CP214" s="272"/>
      <c r="CQ214" s="272"/>
      <c r="CR214" s="272"/>
      <c r="CS214" s="272"/>
      <c r="CV214" s="272"/>
      <c r="CY214" s="272"/>
      <c r="DB214" s="272"/>
      <c r="DE214" s="272"/>
      <c r="DH214" s="272"/>
      <c r="DK214" s="272"/>
      <c r="DL214" s="272"/>
      <c r="DM214" s="272"/>
      <c r="DN214" s="272"/>
      <c r="DO214" s="272"/>
      <c r="DP214" s="272"/>
      <c r="DQ214" s="272"/>
      <c r="DT214" s="272"/>
      <c r="DW214" s="272"/>
      <c r="DZ214" s="272"/>
      <c r="EC214" s="272"/>
      <c r="ED214" s="272"/>
      <c r="EE214" s="272"/>
      <c r="EF214" s="272"/>
      <c r="EI214" s="272"/>
      <c r="EJ214" s="272"/>
      <c r="EK214" s="272"/>
      <c r="EL214" s="272"/>
      <c r="EO214" s="272"/>
      <c r="ER214" s="272"/>
      <c r="EU214" s="272"/>
      <c r="EV214" s="272"/>
      <c r="EW214" s="272"/>
      <c r="EX214" s="272"/>
      <c r="EY214" s="272"/>
      <c r="EZ214" s="272"/>
      <c r="FA214" s="272"/>
      <c r="FB214" s="272"/>
      <c r="FC214" s="272"/>
      <c r="FD214" s="272"/>
      <c r="FE214" s="272"/>
      <c r="FF214" s="272"/>
      <c r="FG214" s="272"/>
      <c r="FH214" s="272"/>
      <c r="FI214" s="272"/>
      <c r="FJ214" s="272"/>
      <c r="FK214" s="272"/>
      <c r="FL214" s="272"/>
      <c r="FM214" s="272"/>
      <c r="FN214" s="272"/>
      <c r="FO214" s="272"/>
      <c r="FP214" s="272"/>
      <c r="FQ214" s="272"/>
      <c r="FR214" s="272"/>
      <c r="FS214" s="272"/>
      <c r="FT214" s="272"/>
      <c r="FU214" s="272"/>
      <c r="FV214" s="272"/>
      <c r="FW214" s="272"/>
      <c r="FX214" s="272"/>
      <c r="FY214" s="272"/>
      <c r="FZ214" s="272"/>
      <c r="GA214" s="272"/>
      <c r="GB214" s="272"/>
      <c r="GE214" s="272"/>
      <c r="GH214" s="272"/>
    </row>
    <row r="215" spans="1:190" ht="20.25" customHeight="1">
      <c r="A215" s="526"/>
      <c r="B215" s="30"/>
      <c r="C215" s="599">
        <f t="shared" si="623"/>
        <v>4</v>
      </c>
      <c r="D215" s="600">
        <f t="shared" si="623"/>
        <v>2</v>
      </c>
      <c r="E215" s="601">
        <f t="shared" si="623"/>
        <v>1</v>
      </c>
      <c r="F215" s="599">
        <f t="shared" si="624"/>
        <v>4</v>
      </c>
      <c r="G215" s="600">
        <f t="shared" si="624"/>
        <v>2</v>
      </c>
      <c r="H215" s="601">
        <f t="shared" si="624"/>
        <v>1</v>
      </c>
      <c r="I215" s="599">
        <f t="shared" si="625"/>
        <v>4</v>
      </c>
      <c r="J215" s="600">
        <f t="shared" si="625"/>
        <v>2</v>
      </c>
      <c r="K215" s="601">
        <f t="shared" si="625"/>
        <v>1</v>
      </c>
      <c r="L215" s="36" t="s">
        <v>136</v>
      </c>
      <c r="M215" s="36"/>
      <c r="N215" s="599">
        <f t="shared" si="626"/>
        <v>4</v>
      </c>
      <c r="O215" s="600">
        <f t="shared" si="626"/>
        <v>2</v>
      </c>
      <c r="P215" s="601">
        <f t="shared" si="626"/>
        <v>1</v>
      </c>
      <c r="Q215" s="599">
        <f t="shared" si="627"/>
        <v>4</v>
      </c>
      <c r="R215" s="600">
        <f t="shared" si="627"/>
        <v>2</v>
      </c>
      <c r="S215" s="601">
        <f t="shared" si="627"/>
        <v>1</v>
      </c>
      <c r="T215" s="599">
        <f t="shared" si="628"/>
        <v>4</v>
      </c>
      <c r="U215" s="600">
        <f t="shared" si="628"/>
        <v>2</v>
      </c>
      <c r="V215" s="601">
        <f t="shared" si="628"/>
        <v>1</v>
      </c>
      <c r="Y215" s="272"/>
      <c r="AB215" s="272"/>
      <c r="AE215" s="272"/>
      <c r="AH215" s="272"/>
      <c r="AK215" s="272"/>
      <c r="AN215" s="272"/>
      <c r="AQ215" s="272"/>
      <c r="AT215" s="272"/>
      <c r="AW215" s="272"/>
      <c r="AZ215" s="272"/>
      <c r="BA215" s="272"/>
      <c r="BB215" s="272"/>
      <c r="BC215" s="272"/>
      <c r="BD215" s="272"/>
      <c r="BE215" s="272"/>
      <c r="BF215" s="272"/>
      <c r="BG215" s="272"/>
      <c r="BH215" s="272"/>
      <c r="BI215" s="272"/>
      <c r="BJ215" s="272"/>
      <c r="BK215" s="272"/>
      <c r="BL215" s="272"/>
      <c r="BM215" s="272"/>
      <c r="BN215" s="272"/>
      <c r="BO215" s="272"/>
      <c r="BP215" s="272"/>
      <c r="BQ215" s="272"/>
      <c r="BR215" s="272"/>
      <c r="BS215" s="272"/>
      <c r="BT215" s="272"/>
      <c r="BU215" s="272"/>
      <c r="BX215" s="272"/>
      <c r="BY215" s="272"/>
      <c r="BZ215" s="272"/>
      <c r="CA215" s="272"/>
      <c r="CB215" s="272"/>
      <c r="CC215" s="272"/>
      <c r="CD215" s="272"/>
      <c r="CE215" s="272"/>
      <c r="CF215" s="272"/>
      <c r="CG215" s="272"/>
      <c r="CJ215" s="272"/>
      <c r="CM215" s="272"/>
      <c r="CP215" s="272"/>
      <c r="CQ215" s="272"/>
      <c r="CR215" s="272"/>
      <c r="CS215" s="272"/>
      <c r="CV215" s="272"/>
      <c r="CY215" s="272"/>
      <c r="DB215" s="272"/>
      <c r="DE215" s="272"/>
      <c r="DH215" s="272"/>
      <c r="DK215" s="272"/>
      <c r="DL215" s="272"/>
      <c r="DM215" s="272"/>
      <c r="DN215" s="272"/>
      <c r="DO215" s="272"/>
      <c r="DP215" s="272"/>
      <c r="DQ215" s="272"/>
      <c r="DT215" s="272"/>
      <c r="DW215" s="272"/>
      <c r="DZ215" s="272"/>
      <c r="EC215" s="272"/>
      <c r="ED215" s="272"/>
      <c r="EE215" s="272"/>
      <c r="EF215" s="272"/>
      <c r="EI215" s="272"/>
      <c r="EJ215" s="272"/>
      <c r="EK215" s="272"/>
      <c r="EL215" s="272"/>
      <c r="EO215" s="272"/>
      <c r="ER215" s="272"/>
      <c r="EU215" s="272"/>
      <c r="EV215" s="272"/>
      <c r="EW215" s="272"/>
      <c r="EX215" s="272"/>
      <c r="EY215" s="272"/>
      <c r="EZ215" s="272"/>
      <c r="FA215" s="272"/>
      <c r="FB215" s="272"/>
      <c r="FC215" s="272"/>
      <c r="FD215" s="272"/>
      <c r="FE215" s="272"/>
      <c r="FF215" s="272"/>
      <c r="FG215" s="272"/>
      <c r="FH215" s="272"/>
      <c r="FI215" s="272"/>
      <c r="FJ215" s="272"/>
      <c r="FK215" s="272"/>
      <c r="FL215" s="272"/>
      <c r="FM215" s="272"/>
      <c r="FN215" s="272"/>
      <c r="FO215" s="272"/>
      <c r="FP215" s="272"/>
      <c r="FQ215" s="272"/>
      <c r="FR215" s="272"/>
      <c r="FS215" s="272"/>
      <c r="FT215" s="272"/>
      <c r="FU215" s="272"/>
      <c r="FV215" s="272"/>
      <c r="FW215" s="272"/>
      <c r="FX215" s="272"/>
      <c r="FY215" s="272"/>
      <c r="FZ215" s="272"/>
      <c r="GA215" s="272"/>
      <c r="GB215" s="272"/>
      <c r="GE215" s="272"/>
      <c r="GH215" s="272"/>
    </row>
    <row r="216" spans="1:190" ht="20.25" customHeight="1">
      <c r="A216" s="526"/>
      <c r="B216" s="30"/>
      <c r="C216" s="394">
        <f t="shared" si="623"/>
        <v>0</v>
      </c>
      <c r="D216" s="395">
        <f t="shared" si="623"/>
        <v>0</v>
      </c>
      <c r="E216" s="396">
        <f t="shared" si="623"/>
        <v>0</v>
      </c>
      <c r="F216" s="394">
        <f t="shared" si="624"/>
        <v>0</v>
      </c>
      <c r="G216" s="395">
        <f t="shared" si="624"/>
        <v>0</v>
      </c>
      <c r="H216" s="396">
        <f t="shared" si="624"/>
        <v>0</v>
      </c>
      <c r="I216" s="394">
        <f t="shared" si="625"/>
        <v>0</v>
      </c>
      <c r="J216" s="395">
        <f t="shared" si="625"/>
        <v>0</v>
      </c>
      <c r="K216" s="396">
        <f t="shared" si="625"/>
        <v>0</v>
      </c>
      <c r="L216" s="45" t="s">
        <v>137</v>
      </c>
      <c r="M216" s="46"/>
      <c r="N216" s="394">
        <f t="shared" si="626"/>
        <v>0</v>
      </c>
      <c r="O216" s="395">
        <f t="shared" si="626"/>
        <v>0</v>
      </c>
      <c r="P216" s="396">
        <f t="shared" si="626"/>
        <v>0</v>
      </c>
      <c r="Q216" s="394">
        <f t="shared" si="627"/>
        <v>0</v>
      </c>
      <c r="R216" s="395">
        <f t="shared" si="627"/>
        <v>0</v>
      </c>
      <c r="S216" s="396">
        <f t="shared" si="627"/>
        <v>0</v>
      </c>
      <c r="T216" s="394">
        <f t="shared" si="628"/>
        <v>0</v>
      </c>
      <c r="U216" s="395">
        <f t="shared" si="628"/>
        <v>0</v>
      </c>
      <c r="V216" s="396">
        <f t="shared" si="628"/>
        <v>0</v>
      </c>
      <c r="Y216" s="272"/>
      <c r="AB216" s="272"/>
      <c r="AE216" s="272"/>
      <c r="AH216" s="272"/>
      <c r="AK216" s="272"/>
      <c r="AN216" s="272"/>
      <c r="AQ216" s="272"/>
      <c r="AT216" s="272"/>
      <c r="AW216" s="272"/>
      <c r="AZ216" s="272"/>
      <c r="BA216" s="272"/>
      <c r="BB216" s="272"/>
      <c r="BC216" s="272"/>
      <c r="BD216" s="272"/>
      <c r="BE216" s="272"/>
      <c r="BF216" s="272"/>
      <c r="BG216" s="272"/>
      <c r="BH216" s="272"/>
      <c r="BI216" s="272"/>
      <c r="BJ216" s="272"/>
      <c r="BK216" s="272"/>
      <c r="BL216" s="272"/>
      <c r="BM216" s="272"/>
      <c r="BN216" s="272"/>
      <c r="BO216" s="272"/>
      <c r="BP216" s="272"/>
      <c r="BQ216" s="272"/>
      <c r="BR216" s="272"/>
      <c r="BS216" s="272"/>
      <c r="BT216" s="272"/>
      <c r="BU216" s="272"/>
      <c r="BX216" s="272"/>
      <c r="BY216" s="272"/>
      <c r="BZ216" s="272"/>
      <c r="CA216" s="272"/>
      <c r="CB216" s="272"/>
      <c r="CC216" s="272"/>
      <c r="CD216" s="272"/>
      <c r="CE216" s="272"/>
      <c r="CF216" s="272"/>
      <c r="CG216" s="272"/>
      <c r="CJ216" s="272"/>
      <c r="CM216" s="272"/>
      <c r="CP216" s="272"/>
      <c r="CQ216" s="272"/>
      <c r="CR216" s="272"/>
      <c r="CS216" s="272"/>
      <c r="CV216" s="272"/>
      <c r="CY216" s="272"/>
      <c r="DB216" s="272"/>
      <c r="DE216" s="272"/>
      <c r="DH216" s="272"/>
      <c r="DK216" s="272"/>
      <c r="DL216" s="272"/>
      <c r="DM216" s="272"/>
      <c r="DN216" s="272"/>
      <c r="DO216" s="272"/>
      <c r="DP216" s="272"/>
      <c r="DQ216" s="272"/>
      <c r="DT216" s="272"/>
      <c r="DW216" s="272"/>
      <c r="DZ216" s="272"/>
      <c r="EC216" s="272"/>
      <c r="ED216" s="272"/>
      <c r="EE216" s="272"/>
      <c r="EF216" s="272"/>
      <c r="EI216" s="272"/>
      <c r="EJ216" s="272"/>
      <c r="EK216" s="272"/>
      <c r="EL216" s="272"/>
      <c r="EO216" s="272"/>
      <c r="ER216" s="272"/>
      <c r="EU216" s="272"/>
      <c r="EV216" s="272"/>
      <c r="EW216" s="272"/>
      <c r="EX216" s="272"/>
      <c r="EY216" s="272"/>
      <c r="EZ216" s="272"/>
      <c r="FA216" s="272"/>
      <c r="FB216" s="272"/>
      <c r="FC216" s="272"/>
      <c r="FD216" s="272"/>
      <c r="FE216" s="272"/>
      <c r="FF216" s="272"/>
      <c r="FG216" s="272"/>
      <c r="FH216" s="272"/>
      <c r="FI216" s="272"/>
      <c r="FJ216" s="272"/>
      <c r="FK216" s="272"/>
      <c r="FL216" s="272"/>
      <c r="FM216" s="272"/>
      <c r="FN216" s="272"/>
      <c r="FO216" s="272"/>
      <c r="FP216" s="272"/>
      <c r="FQ216" s="272"/>
      <c r="FR216" s="272"/>
      <c r="FS216" s="272"/>
      <c r="FT216" s="272"/>
      <c r="FU216" s="272"/>
      <c r="FV216" s="272"/>
      <c r="FW216" s="272"/>
      <c r="FX216" s="272"/>
      <c r="FY216" s="272"/>
      <c r="FZ216" s="272"/>
      <c r="GA216" s="272"/>
      <c r="GB216" s="272"/>
      <c r="GE216" s="272"/>
      <c r="GH216" s="272"/>
    </row>
    <row r="217" spans="1:190" ht="19.5" customHeight="1">
      <c r="A217" s="526"/>
      <c r="B217" s="30"/>
      <c r="C217" s="397">
        <f t="shared" si="623"/>
        <v>0</v>
      </c>
      <c r="D217" s="392">
        <f t="shared" si="623"/>
        <v>0</v>
      </c>
      <c r="E217" s="393">
        <f t="shared" si="623"/>
        <v>0</v>
      </c>
      <c r="F217" s="397">
        <f t="shared" si="624"/>
        <v>0</v>
      </c>
      <c r="G217" s="392">
        <f t="shared" si="624"/>
        <v>0</v>
      </c>
      <c r="H217" s="393">
        <f t="shared" si="624"/>
        <v>0</v>
      </c>
      <c r="I217" s="397">
        <f t="shared" si="625"/>
        <v>0</v>
      </c>
      <c r="J217" s="392">
        <f t="shared" si="625"/>
        <v>0</v>
      </c>
      <c r="K217" s="393">
        <f t="shared" si="625"/>
        <v>0</v>
      </c>
      <c r="L217" s="38" t="s">
        <v>138</v>
      </c>
      <c r="M217" s="38"/>
      <c r="N217" s="397">
        <f t="shared" si="626"/>
        <v>0</v>
      </c>
      <c r="O217" s="392">
        <f t="shared" si="626"/>
        <v>0</v>
      </c>
      <c r="P217" s="393">
        <f t="shared" si="626"/>
        <v>0</v>
      </c>
      <c r="Q217" s="397">
        <f t="shared" si="627"/>
        <v>0</v>
      </c>
      <c r="R217" s="392">
        <f t="shared" si="627"/>
        <v>0</v>
      </c>
      <c r="S217" s="393">
        <f t="shared" si="627"/>
        <v>0</v>
      </c>
      <c r="T217" s="397">
        <f t="shared" si="628"/>
        <v>0</v>
      </c>
      <c r="U217" s="392">
        <f t="shared" si="628"/>
        <v>0</v>
      </c>
      <c r="V217" s="393">
        <f t="shared" si="628"/>
        <v>0</v>
      </c>
      <c r="Y217" s="272"/>
      <c r="AB217" s="272"/>
      <c r="AE217" s="272"/>
      <c r="AH217" s="272"/>
      <c r="AK217" s="272"/>
      <c r="AN217" s="272"/>
      <c r="AQ217" s="272"/>
      <c r="AT217" s="272"/>
      <c r="AW217" s="272"/>
      <c r="AZ217" s="272"/>
      <c r="BA217" s="272"/>
      <c r="BB217" s="272"/>
      <c r="BC217" s="272"/>
      <c r="BD217" s="272"/>
      <c r="BE217" s="272"/>
      <c r="BF217" s="272"/>
      <c r="BG217" s="272"/>
      <c r="BH217" s="272"/>
      <c r="BI217" s="272"/>
      <c r="BJ217" s="272"/>
      <c r="BK217" s="272"/>
      <c r="BL217" s="272"/>
      <c r="BM217" s="272"/>
      <c r="BN217" s="272"/>
      <c r="BO217" s="272"/>
      <c r="BP217" s="272"/>
      <c r="BQ217" s="272"/>
      <c r="BR217" s="272"/>
      <c r="BS217" s="272"/>
      <c r="BT217" s="272"/>
      <c r="BU217" s="272"/>
      <c r="BX217" s="272"/>
      <c r="BY217" s="272"/>
      <c r="BZ217" s="272"/>
      <c r="CA217" s="272"/>
      <c r="CB217" s="272"/>
      <c r="CC217" s="272"/>
      <c r="CD217" s="272"/>
      <c r="CE217" s="272"/>
      <c r="CF217" s="272"/>
      <c r="CG217" s="272"/>
      <c r="CJ217" s="272"/>
      <c r="CM217" s="272"/>
      <c r="CP217" s="272"/>
      <c r="CQ217" s="272"/>
      <c r="CR217" s="272"/>
      <c r="CS217" s="272"/>
      <c r="CV217" s="272"/>
      <c r="CY217" s="272"/>
      <c r="DB217" s="272"/>
      <c r="DE217" s="272"/>
      <c r="DH217" s="272"/>
      <c r="DK217" s="272"/>
      <c r="DL217" s="272"/>
      <c r="DM217" s="272"/>
      <c r="DN217" s="272"/>
      <c r="DO217" s="272"/>
      <c r="DP217" s="272"/>
      <c r="DQ217" s="272"/>
      <c r="DT217" s="272"/>
      <c r="DW217" s="272"/>
      <c r="DZ217" s="272"/>
      <c r="EC217" s="272"/>
      <c r="ED217" s="272"/>
      <c r="EE217" s="272"/>
      <c r="EF217" s="272"/>
      <c r="EI217" s="272"/>
      <c r="EJ217" s="272"/>
      <c r="EK217" s="272"/>
      <c r="EL217" s="272"/>
      <c r="EO217" s="272"/>
      <c r="ER217" s="272"/>
      <c r="EU217" s="272"/>
      <c r="EV217" s="272"/>
      <c r="EW217" s="272"/>
      <c r="EX217" s="272"/>
      <c r="EY217" s="272"/>
      <c r="EZ217" s="272"/>
      <c r="FA217" s="272"/>
      <c r="FB217" s="272"/>
      <c r="FC217" s="272"/>
      <c r="FD217" s="272"/>
      <c r="FE217" s="272"/>
      <c r="FF217" s="272"/>
      <c r="FG217" s="272"/>
      <c r="FH217" s="272"/>
      <c r="FI217" s="272"/>
      <c r="FJ217" s="272"/>
      <c r="FK217" s="272"/>
      <c r="FL217" s="272"/>
      <c r="FM217" s="272"/>
      <c r="FN217" s="272"/>
      <c r="FO217" s="272"/>
      <c r="FP217" s="272"/>
      <c r="FQ217" s="272"/>
      <c r="FR217" s="272"/>
      <c r="FS217" s="272"/>
      <c r="FT217" s="272"/>
      <c r="FU217" s="272"/>
      <c r="FV217" s="272"/>
      <c r="FW217" s="272"/>
      <c r="FX217" s="272"/>
      <c r="FY217" s="272"/>
      <c r="FZ217" s="272"/>
      <c r="GA217" s="272"/>
      <c r="GB217" s="272"/>
      <c r="GE217" s="272"/>
      <c r="GH217" s="272"/>
    </row>
    <row r="218" spans="1:190" ht="16.5" customHeight="1">
      <c r="A218" s="526"/>
      <c r="B218" s="30"/>
      <c r="C218" s="398">
        <f t="shared" si="623"/>
        <v>0</v>
      </c>
      <c r="D218" s="399">
        <f t="shared" si="623"/>
        <v>0</v>
      </c>
      <c r="E218" s="400">
        <f t="shared" si="623"/>
        <v>0</v>
      </c>
      <c r="F218" s="398">
        <f t="shared" si="624"/>
        <v>0</v>
      </c>
      <c r="G218" s="399">
        <f t="shared" si="624"/>
        <v>0</v>
      </c>
      <c r="H218" s="400">
        <f t="shared" si="624"/>
        <v>0</v>
      </c>
      <c r="I218" s="398">
        <f t="shared" si="625"/>
        <v>0</v>
      </c>
      <c r="J218" s="399">
        <f t="shared" si="625"/>
        <v>0</v>
      </c>
      <c r="K218" s="400">
        <f t="shared" si="625"/>
        <v>0</v>
      </c>
      <c r="L218" s="36" t="s">
        <v>139</v>
      </c>
      <c r="M218" s="36"/>
      <c r="N218" s="398">
        <f t="shared" si="626"/>
        <v>0</v>
      </c>
      <c r="O218" s="399">
        <f t="shared" si="626"/>
        <v>0</v>
      </c>
      <c r="P218" s="400">
        <f t="shared" si="626"/>
        <v>0</v>
      </c>
      <c r="Q218" s="398">
        <f t="shared" si="627"/>
        <v>0</v>
      </c>
      <c r="R218" s="399">
        <f t="shared" si="627"/>
        <v>0</v>
      </c>
      <c r="S218" s="400">
        <f t="shared" si="627"/>
        <v>0</v>
      </c>
      <c r="T218" s="398">
        <f t="shared" si="628"/>
        <v>0</v>
      </c>
      <c r="U218" s="399">
        <f t="shared" si="628"/>
        <v>0</v>
      </c>
      <c r="V218" s="400">
        <f t="shared" si="628"/>
        <v>0</v>
      </c>
      <c r="Y218" s="272"/>
      <c r="AB218" s="272"/>
      <c r="AE218" s="272"/>
      <c r="AH218" s="272"/>
      <c r="AK218" s="272"/>
      <c r="AN218" s="272"/>
      <c r="AQ218" s="272"/>
      <c r="AT218" s="272"/>
      <c r="AW218" s="272"/>
      <c r="AZ218" s="272"/>
      <c r="BA218" s="272"/>
      <c r="BB218" s="272"/>
      <c r="BC218" s="272"/>
      <c r="BD218" s="272"/>
      <c r="BE218" s="272"/>
      <c r="BF218" s="272"/>
      <c r="BG218" s="272"/>
      <c r="BH218" s="272"/>
      <c r="BI218" s="272"/>
      <c r="BJ218" s="272"/>
      <c r="BK218" s="272"/>
      <c r="BL218" s="272"/>
      <c r="BM218" s="272"/>
      <c r="BN218" s="272"/>
      <c r="BO218" s="272"/>
      <c r="BP218" s="272"/>
      <c r="BQ218" s="272"/>
      <c r="BR218" s="272"/>
      <c r="BS218" s="272"/>
      <c r="BT218" s="272"/>
      <c r="BU218" s="272"/>
      <c r="BX218" s="272"/>
      <c r="BY218" s="272"/>
      <c r="BZ218" s="272"/>
      <c r="CA218" s="272"/>
      <c r="CB218" s="272"/>
      <c r="CC218" s="272"/>
      <c r="CD218" s="272"/>
      <c r="CE218" s="272"/>
      <c r="CF218" s="272"/>
      <c r="CG218" s="272"/>
      <c r="CJ218" s="272"/>
      <c r="CM218" s="272"/>
      <c r="CP218" s="272"/>
      <c r="CQ218" s="272"/>
      <c r="CR218" s="272"/>
      <c r="CS218" s="272"/>
      <c r="CV218" s="272"/>
      <c r="CY218" s="272"/>
      <c r="DB218" s="272"/>
      <c r="DE218" s="272"/>
      <c r="DH218" s="272"/>
      <c r="DK218" s="272"/>
      <c r="DL218" s="272"/>
      <c r="DM218" s="272"/>
      <c r="DN218" s="272"/>
      <c r="DO218" s="272"/>
      <c r="DP218" s="272"/>
      <c r="DQ218" s="272"/>
      <c r="DT218" s="272"/>
      <c r="DW218" s="272"/>
      <c r="DZ218" s="272"/>
      <c r="EC218" s="272"/>
      <c r="ED218" s="272"/>
      <c r="EE218" s="272"/>
      <c r="EF218" s="272"/>
      <c r="EI218" s="272"/>
      <c r="EJ218" s="272"/>
      <c r="EK218" s="272"/>
      <c r="EL218" s="272"/>
      <c r="EO218" s="272"/>
      <c r="ER218" s="272"/>
      <c r="EU218" s="272"/>
      <c r="EV218" s="272"/>
      <c r="EW218" s="272"/>
      <c r="EX218" s="272"/>
      <c r="EY218" s="272"/>
      <c r="EZ218" s="272"/>
      <c r="FA218" s="272"/>
      <c r="FB218" s="272"/>
      <c r="FC218" s="272"/>
      <c r="FD218" s="272"/>
      <c r="FE218" s="272"/>
      <c r="FF218" s="272"/>
      <c r="FG218" s="272"/>
      <c r="FH218" s="272"/>
      <c r="FI218" s="272"/>
      <c r="FJ218" s="272"/>
      <c r="FK218" s="272"/>
      <c r="FL218" s="272"/>
      <c r="FM218" s="272"/>
      <c r="FN218" s="272"/>
      <c r="FO218" s="272"/>
      <c r="FP218" s="272"/>
      <c r="FQ218" s="272"/>
      <c r="FR218" s="272"/>
      <c r="FS218" s="272"/>
      <c r="FT218" s="272"/>
      <c r="FU218" s="272"/>
      <c r="FV218" s="272"/>
      <c r="FW218" s="272"/>
      <c r="FX218" s="272"/>
      <c r="FY218" s="272"/>
      <c r="FZ218" s="272"/>
      <c r="GA218" s="272"/>
      <c r="GB218" s="272"/>
      <c r="GE218" s="272"/>
      <c r="GH218" s="272"/>
    </row>
    <row r="219" spans="1:190" ht="18" customHeight="1">
      <c r="A219" s="526"/>
      <c r="B219" s="30"/>
      <c r="C219" s="401">
        <f t="shared" si="623"/>
        <v>0</v>
      </c>
      <c r="D219" s="402">
        <f t="shared" si="623"/>
        <v>0</v>
      </c>
      <c r="E219" s="403">
        <f t="shared" si="623"/>
        <v>0</v>
      </c>
      <c r="F219" s="401">
        <f t="shared" si="624"/>
        <v>0</v>
      </c>
      <c r="G219" s="402">
        <f t="shared" si="624"/>
        <v>0</v>
      </c>
      <c r="H219" s="403">
        <f t="shared" si="624"/>
        <v>0</v>
      </c>
      <c r="I219" s="401">
        <f t="shared" si="625"/>
        <v>0</v>
      </c>
      <c r="J219" s="402">
        <f t="shared" si="625"/>
        <v>0</v>
      </c>
      <c r="K219" s="403">
        <f t="shared" si="625"/>
        <v>0</v>
      </c>
      <c r="L219" s="36" t="s">
        <v>140</v>
      </c>
      <c r="M219" s="36"/>
      <c r="N219" s="401">
        <f t="shared" si="626"/>
        <v>0</v>
      </c>
      <c r="O219" s="402">
        <f t="shared" si="626"/>
        <v>0</v>
      </c>
      <c r="P219" s="403">
        <f t="shared" si="626"/>
        <v>0</v>
      </c>
      <c r="Q219" s="401">
        <f t="shared" si="627"/>
        <v>0</v>
      </c>
      <c r="R219" s="402">
        <f t="shared" si="627"/>
        <v>0</v>
      </c>
      <c r="S219" s="403">
        <f t="shared" si="627"/>
        <v>0</v>
      </c>
      <c r="T219" s="401">
        <f t="shared" si="628"/>
        <v>0</v>
      </c>
      <c r="U219" s="402">
        <f t="shared" si="628"/>
        <v>0</v>
      </c>
      <c r="V219" s="403">
        <f t="shared" si="628"/>
        <v>0</v>
      </c>
      <c r="Y219" s="272"/>
      <c r="AB219" s="272"/>
      <c r="AE219" s="272"/>
      <c r="AH219" s="272"/>
      <c r="AK219" s="272"/>
      <c r="AN219" s="272"/>
      <c r="AQ219" s="272"/>
      <c r="AT219" s="272"/>
      <c r="AW219" s="272"/>
      <c r="AZ219" s="272"/>
      <c r="BA219" s="272"/>
      <c r="BB219" s="272"/>
      <c r="BC219" s="272"/>
      <c r="BD219" s="272"/>
      <c r="BE219" s="272"/>
      <c r="BF219" s="272"/>
      <c r="BG219" s="272"/>
      <c r="BH219" s="272"/>
      <c r="BI219" s="272"/>
      <c r="BJ219" s="272"/>
      <c r="BK219" s="272"/>
      <c r="BL219" s="272"/>
      <c r="BM219" s="272"/>
      <c r="BN219" s="272"/>
      <c r="BO219" s="272"/>
      <c r="BP219" s="272"/>
      <c r="BQ219" s="272"/>
      <c r="BR219" s="272"/>
      <c r="BS219" s="272"/>
      <c r="BT219" s="272"/>
      <c r="BU219" s="272"/>
      <c r="BX219" s="272"/>
      <c r="BY219" s="272"/>
      <c r="BZ219" s="272"/>
      <c r="CA219" s="272"/>
      <c r="CB219" s="272"/>
      <c r="CC219" s="272"/>
      <c r="CD219" s="272"/>
      <c r="CE219" s="272"/>
      <c r="CF219" s="272"/>
      <c r="CG219" s="272"/>
      <c r="CJ219" s="272"/>
      <c r="CM219" s="272"/>
      <c r="CP219" s="272"/>
      <c r="CQ219" s="272"/>
      <c r="CR219" s="272"/>
      <c r="CS219" s="272"/>
      <c r="CV219" s="272"/>
      <c r="CY219" s="272"/>
      <c r="DB219" s="272"/>
      <c r="DE219" s="272"/>
      <c r="DH219" s="272"/>
      <c r="DK219" s="272"/>
      <c r="DL219" s="272"/>
      <c r="DM219" s="272"/>
      <c r="DN219" s="272"/>
      <c r="DO219" s="272"/>
      <c r="DP219" s="272"/>
      <c r="DQ219" s="272"/>
      <c r="DT219" s="272"/>
      <c r="DW219" s="272"/>
      <c r="DZ219" s="272"/>
      <c r="EC219" s="272"/>
      <c r="ED219" s="272"/>
      <c r="EE219" s="272"/>
      <c r="EF219" s="272"/>
      <c r="EI219" s="272"/>
      <c r="EJ219" s="272"/>
      <c r="EK219" s="272"/>
      <c r="EL219" s="272"/>
      <c r="EO219" s="272"/>
      <c r="ER219" s="272"/>
      <c r="EU219" s="272"/>
      <c r="EV219" s="272"/>
      <c r="EW219" s="272"/>
      <c r="EX219" s="272"/>
      <c r="EY219" s="272"/>
      <c r="EZ219" s="272"/>
      <c r="FA219" s="272"/>
      <c r="FB219" s="272"/>
      <c r="FC219" s="272"/>
      <c r="FD219" s="272"/>
      <c r="FE219" s="272"/>
      <c r="FF219" s="272"/>
      <c r="FG219" s="272"/>
      <c r="FH219" s="272"/>
      <c r="FI219" s="272"/>
      <c r="FJ219" s="272"/>
      <c r="FK219" s="272"/>
      <c r="FL219" s="272"/>
      <c r="FM219" s="272"/>
      <c r="FN219" s="272"/>
      <c r="FO219" s="272"/>
      <c r="FP219" s="272"/>
      <c r="FQ219" s="272"/>
      <c r="FR219" s="272"/>
      <c r="FS219" s="272"/>
      <c r="FT219" s="272"/>
      <c r="FU219" s="272"/>
      <c r="FV219" s="272"/>
      <c r="FW219" s="272"/>
      <c r="FX219" s="272"/>
      <c r="FY219" s="272"/>
      <c r="FZ219" s="272"/>
      <c r="GA219" s="272"/>
      <c r="GB219" s="272"/>
      <c r="GE219" s="272"/>
      <c r="GH219" s="272"/>
    </row>
    <row r="220" spans="1:190" ht="15" customHeight="1">
      <c r="A220" s="526"/>
      <c r="B220" s="30"/>
      <c r="C220" s="404" t="str">
        <f t="shared" si="623"/>
        <v>Kg</v>
      </c>
      <c r="D220" s="405" t="str">
        <f t="shared" si="623"/>
        <v>Kg</v>
      </c>
      <c r="E220" s="406" t="str">
        <f t="shared" si="623"/>
        <v>Kg</v>
      </c>
      <c r="F220" s="404" t="str">
        <f t="shared" si="624"/>
        <v>Kg</v>
      </c>
      <c r="G220" s="405" t="str">
        <f t="shared" si="624"/>
        <v>Kg</v>
      </c>
      <c r="H220" s="406" t="str">
        <f t="shared" si="624"/>
        <v>Kg</v>
      </c>
      <c r="I220" s="404" t="str">
        <f t="shared" si="625"/>
        <v>Kg</v>
      </c>
      <c r="J220" s="405" t="str">
        <f t="shared" si="625"/>
        <v>Kg</v>
      </c>
      <c r="K220" s="406" t="str">
        <f t="shared" si="625"/>
        <v>Kg</v>
      </c>
      <c r="L220" s="36" t="s">
        <v>141</v>
      </c>
      <c r="M220" s="36"/>
      <c r="N220" s="404" t="str">
        <f t="shared" si="626"/>
        <v>Kg</v>
      </c>
      <c r="O220" s="405" t="str">
        <f t="shared" si="626"/>
        <v>Kg</v>
      </c>
      <c r="P220" s="406" t="str">
        <f t="shared" si="626"/>
        <v>Kg</v>
      </c>
      <c r="Q220" s="404" t="str">
        <f t="shared" si="627"/>
        <v>Kg</v>
      </c>
      <c r="R220" s="405" t="str">
        <f t="shared" si="627"/>
        <v>Kg</v>
      </c>
      <c r="S220" s="406" t="str">
        <f t="shared" si="627"/>
        <v>Kg</v>
      </c>
      <c r="T220" s="404" t="str">
        <f t="shared" si="628"/>
        <v>Kg</v>
      </c>
      <c r="U220" s="405" t="str">
        <f t="shared" si="628"/>
        <v>Kg</v>
      </c>
      <c r="V220" s="406" t="str">
        <f t="shared" si="628"/>
        <v>Kg</v>
      </c>
      <c r="Y220" s="272"/>
      <c r="AB220" s="272"/>
      <c r="AE220" s="272"/>
      <c r="AH220" s="272"/>
      <c r="AK220" s="272"/>
      <c r="AN220" s="272"/>
      <c r="AQ220" s="272"/>
      <c r="AT220" s="272"/>
      <c r="AW220" s="272"/>
      <c r="AZ220" s="272"/>
      <c r="BA220" s="272"/>
      <c r="BB220" s="272"/>
      <c r="BC220" s="272"/>
      <c r="BD220" s="272"/>
      <c r="BE220" s="272"/>
      <c r="BF220" s="272"/>
      <c r="BG220" s="272"/>
      <c r="BH220" s="272"/>
      <c r="BI220" s="272"/>
      <c r="BJ220" s="272"/>
      <c r="BK220" s="272"/>
      <c r="BL220" s="272"/>
      <c r="BM220" s="272"/>
      <c r="BN220" s="272"/>
      <c r="BO220" s="272"/>
      <c r="BP220" s="272"/>
      <c r="BQ220" s="272"/>
      <c r="BR220" s="272"/>
      <c r="BS220" s="272"/>
      <c r="BT220" s="272"/>
      <c r="BU220" s="272"/>
      <c r="BX220" s="272"/>
      <c r="BY220" s="272"/>
      <c r="BZ220" s="272"/>
      <c r="CA220" s="272"/>
      <c r="CB220" s="272"/>
      <c r="CC220" s="272"/>
      <c r="CD220" s="272"/>
      <c r="CE220" s="272"/>
      <c r="CF220" s="272"/>
      <c r="CG220" s="272"/>
      <c r="CJ220" s="272"/>
      <c r="CM220" s="272"/>
      <c r="CP220" s="272"/>
      <c r="CQ220" s="272"/>
      <c r="CR220" s="272"/>
      <c r="CS220" s="272"/>
      <c r="CV220" s="272"/>
      <c r="CY220" s="272"/>
      <c r="DB220" s="272"/>
      <c r="DE220" s="272"/>
      <c r="DH220" s="272"/>
      <c r="DK220" s="272"/>
      <c r="DL220" s="272"/>
      <c r="DM220" s="272"/>
      <c r="DN220" s="272"/>
      <c r="DO220" s="272"/>
      <c r="DP220" s="272"/>
      <c r="DQ220" s="272"/>
      <c r="DT220" s="272"/>
      <c r="DW220" s="272"/>
      <c r="DZ220" s="272"/>
      <c r="EC220" s="272"/>
      <c r="ED220" s="272"/>
      <c r="EE220" s="272"/>
      <c r="EF220" s="272"/>
      <c r="EI220" s="272"/>
      <c r="EJ220" s="272"/>
      <c r="EK220" s="272"/>
      <c r="EL220" s="272"/>
      <c r="EO220" s="272"/>
      <c r="ER220" s="272"/>
      <c r="EU220" s="272"/>
      <c r="EV220" s="272"/>
      <c r="EW220" s="272"/>
      <c r="EX220" s="272"/>
      <c r="EY220" s="272"/>
      <c r="EZ220" s="272"/>
      <c r="FA220" s="272"/>
      <c r="FB220" s="272"/>
      <c r="FC220" s="272"/>
      <c r="FD220" s="272"/>
      <c r="FE220" s="272"/>
      <c r="FF220" s="272"/>
      <c r="FG220" s="272"/>
      <c r="FH220" s="272"/>
      <c r="FI220" s="272"/>
      <c r="FJ220" s="272"/>
      <c r="FK220" s="272"/>
      <c r="FL220" s="272"/>
      <c r="FM220" s="272"/>
      <c r="FN220" s="272"/>
      <c r="FO220" s="272"/>
      <c r="FP220" s="272"/>
      <c r="FQ220" s="272"/>
      <c r="FR220" s="272"/>
      <c r="FS220" s="272"/>
      <c r="FT220" s="272"/>
      <c r="FU220" s="272"/>
      <c r="FV220" s="272"/>
      <c r="FW220" s="272"/>
      <c r="FX220" s="272"/>
      <c r="FY220" s="272"/>
      <c r="FZ220" s="272"/>
      <c r="GA220" s="272"/>
      <c r="GB220" s="272"/>
      <c r="GE220" s="272"/>
      <c r="GH220" s="272"/>
    </row>
    <row r="221" spans="1:190" ht="21" customHeight="1" thickBot="1">
      <c r="A221" s="526"/>
      <c r="B221" s="30"/>
      <c r="C221" s="407">
        <f t="shared" si="623"/>
        <v>0</v>
      </c>
      <c r="D221" s="408">
        <f t="shared" si="623"/>
        <v>0</v>
      </c>
      <c r="E221" s="409">
        <f t="shared" si="623"/>
        <v>0</v>
      </c>
      <c r="F221" s="407">
        <f t="shared" si="624"/>
        <v>0</v>
      </c>
      <c r="G221" s="408">
        <f t="shared" si="624"/>
        <v>0</v>
      </c>
      <c r="H221" s="409">
        <f t="shared" si="624"/>
        <v>0</v>
      </c>
      <c r="I221" s="407">
        <f t="shared" si="625"/>
        <v>0</v>
      </c>
      <c r="J221" s="408">
        <f t="shared" si="625"/>
        <v>0</v>
      </c>
      <c r="K221" s="409">
        <f t="shared" si="625"/>
        <v>0</v>
      </c>
      <c r="L221" s="49" t="s">
        <v>142</v>
      </c>
      <c r="M221" s="50"/>
      <c r="N221" s="407">
        <f t="shared" si="626"/>
        <v>0</v>
      </c>
      <c r="O221" s="408">
        <f t="shared" si="626"/>
        <v>0</v>
      </c>
      <c r="P221" s="409">
        <f t="shared" si="626"/>
        <v>0</v>
      </c>
      <c r="Q221" s="407">
        <f t="shared" si="627"/>
        <v>0</v>
      </c>
      <c r="R221" s="408">
        <f t="shared" si="627"/>
        <v>0</v>
      </c>
      <c r="S221" s="409">
        <f t="shared" si="627"/>
        <v>0</v>
      </c>
      <c r="T221" s="407">
        <f t="shared" si="628"/>
        <v>0</v>
      </c>
      <c r="U221" s="408">
        <f t="shared" si="628"/>
        <v>0</v>
      </c>
      <c r="V221" s="409">
        <f t="shared" si="628"/>
        <v>0</v>
      </c>
      <c r="Y221" s="272"/>
      <c r="AB221" s="272"/>
      <c r="AE221" s="272"/>
      <c r="AH221" s="272"/>
      <c r="AK221" s="272"/>
      <c r="AN221" s="272"/>
      <c r="AQ221" s="272"/>
      <c r="AT221" s="272"/>
      <c r="AW221" s="272"/>
      <c r="AZ221" s="272"/>
      <c r="BA221" s="272"/>
      <c r="BB221" s="272"/>
      <c r="BC221" s="272"/>
      <c r="BD221" s="272"/>
      <c r="BE221" s="272"/>
      <c r="BF221" s="272"/>
      <c r="BG221" s="272"/>
      <c r="BH221" s="272"/>
      <c r="BI221" s="272"/>
      <c r="BJ221" s="272"/>
      <c r="BK221" s="272"/>
      <c r="BL221" s="272"/>
      <c r="BM221" s="272"/>
      <c r="BN221" s="272"/>
      <c r="BO221" s="272"/>
      <c r="BP221" s="272"/>
      <c r="BQ221" s="272"/>
      <c r="BR221" s="272"/>
      <c r="BS221" s="272"/>
      <c r="BT221" s="272"/>
      <c r="BU221" s="272"/>
      <c r="BX221" s="272"/>
      <c r="BY221" s="272"/>
      <c r="BZ221" s="272"/>
      <c r="CA221" s="272"/>
      <c r="CB221" s="272"/>
      <c r="CC221" s="272"/>
      <c r="CD221" s="272"/>
      <c r="CE221" s="272"/>
      <c r="CF221" s="272"/>
      <c r="CG221" s="272"/>
      <c r="CJ221" s="272"/>
      <c r="CM221" s="272"/>
      <c r="CP221" s="272"/>
      <c r="CQ221" s="272"/>
      <c r="CR221" s="272"/>
      <c r="CS221" s="272"/>
      <c r="CV221" s="272"/>
      <c r="CY221" s="272"/>
      <c r="DB221" s="272"/>
      <c r="DE221" s="272"/>
      <c r="DH221" s="272"/>
      <c r="DK221" s="272"/>
      <c r="DL221" s="272"/>
      <c r="DM221" s="272"/>
      <c r="DN221" s="272"/>
      <c r="DO221" s="272"/>
      <c r="DP221" s="272"/>
      <c r="DQ221" s="272"/>
      <c r="DT221" s="272"/>
      <c r="DW221" s="272"/>
      <c r="DZ221" s="272"/>
      <c r="EC221" s="272"/>
      <c r="ED221" s="272"/>
      <c r="EE221" s="272"/>
      <c r="EF221" s="272"/>
      <c r="EI221" s="272"/>
      <c r="EJ221" s="272"/>
      <c r="EK221" s="272"/>
      <c r="EL221" s="272"/>
      <c r="EO221" s="272"/>
      <c r="ER221" s="272"/>
      <c r="EU221" s="272"/>
      <c r="EV221" s="272"/>
      <c r="EW221" s="272"/>
      <c r="EX221" s="272"/>
      <c r="EY221" s="272"/>
      <c r="EZ221" s="272"/>
      <c r="FA221" s="272"/>
      <c r="FB221" s="272"/>
      <c r="FC221" s="272"/>
      <c r="FD221" s="272"/>
      <c r="FE221" s="272"/>
      <c r="FF221" s="272"/>
      <c r="FG221" s="272"/>
      <c r="FH221" s="272"/>
      <c r="FI221" s="272"/>
      <c r="FJ221" s="272"/>
      <c r="FK221" s="272"/>
      <c r="FL221" s="272"/>
      <c r="FM221" s="272"/>
      <c r="FN221" s="272"/>
      <c r="FO221" s="272"/>
      <c r="FP221" s="272"/>
      <c r="FQ221" s="272"/>
      <c r="FR221" s="272"/>
      <c r="FS221" s="272"/>
      <c r="FT221" s="272"/>
      <c r="FU221" s="272"/>
      <c r="FV221" s="272"/>
      <c r="FW221" s="272"/>
      <c r="FX221" s="272"/>
      <c r="FY221" s="272"/>
      <c r="FZ221" s="272"/>
      <c r="GA221" s="272"/>
      <c r="GB221" s="272"/>
      <c r="GE221" s="272"/>
      <c r="GH221" s="272"/>
    </row>
    <row r="222" spans="1:190" ht="15" customHeight="1" thickBot="1">
      <c r="A222" s="526"/>
      <c r="B222" s="30"/>
      <c r="C222" s="57" t="str">
        <f>$D$10</f>
        <v>Nom du plat</v>
      </c>
      <c r="D222" s="52"/>
      <c r="E222" s="53"/>
      <c r="F222" s="54"/>
      <c r="G222" s="55"/>
      <c r="H222" s="55"/>
      <c r="I222" s="55"/>
      <c r="J222" s="55"/>
      <c r="K222" s="55"/>
      <c r="L222" s="58"/>
      <c r="M222" s="58" t="s">
        <v>14</v>
      </c>
      <c r="N222" s="3027">
        <f>$D$11</f>
        <v>43102</v>
      </c>
      <c r="O222" s="3027"/>
      <c r="P222" s="3027"/>
      <c r="Q222" s="137"/>
      <c r="R222" s="59" t="s">
        <v>144</v>
      </c>
      <c r="S222" s="3028">
        <f ca="1">NOW()</f>
        <v>45233.415158912037</v>
      </c>
      <c r="T222" s="3028"/>
      <c r="U222" s="3028"/>
      <c r="V222" s="3028"/>
      <c r="Y222" s="272"/>
      <c r="AB222" s="272"/>
      <c r="AE222" s="272"/>
      <c r="AH222" s="272"/>
      <c r="AK222" s="272"/>
      <c r="AN222" s="272"/>
      <c r="AQ222" s="272"/>
      <c r="AT222" s="272"/>
      <c r="AW222" s="272"/>
      <c r="AZ222" s="272"/>
      <c r="BA222" s="272"/>
      <c r="BB222" s="272"/>
      <c r="BC222" s="272"/>
      <c r="BD222" s="272"/>
      <c r="BE222" s="272"/>
      <c r="BF222" s="272"/>
      <c r="BG222" s="272"/>
      <c r="BH222" s="272"/>
      <c r="BI222" s="272"/>
      <c r="BJ222" s="272"/>
      <c r="BK222" s="272"/>
      <c r="BL222" s="272"/>
      <c r="BM222" s="272"/>
      <c r="BN222" s="272"/>
      <c r="BO222" s="272"/>
      <c r="BP222" s="272"/>
      <c r="BQ222" s="272"/>
      <c r="BR222" s="272"/>
      <c r="BS222" s="272"/>
      <c r="BT222" s="272"/>
      <c r="BU222" s="272"/>
      <c r="BX222" s="272"/>
      <c r="BY222" s="272"/>
      <c r="BZ222" s="272"/>
      <c r="CA222" s="272"/>
      <c r="CB222" s="272"/>
      <c r="CC222" s="272"/>
      <c r="CD222" s="272"/>
      <c r="CE222" s="272"/>
      <c r="CF222" s="272"/>
      <c r="CG222" s="272"/>
      <c r="CJ222" s="272"/>
      <c r="CM222" s="272"/>
      <c r="CP222" s="272"/>
      <c r="CQ222" s="272"/>
      <c r="CR222" s="272"/>
      <c r="CS222" s="272"/>
      <c r="CV222" s="272"/>
      <c r="CY222" s="272"/>
      <c r="DB222" s="272"/>
      <c r="DE222" s="272"/>
      <c r="DH222" s="272"/>
      <c r="DK222" s="272"/>
      <c r="DL222" s="272"/>
      <c r="DM222" s="272"/>
      <c r="DN222" s="272"/>
      <c r="DO222" s="272"/>
      <c r="DP222" s="272"/>
      <c r="DQ222" s="272"/>
      <c r="DT222" s="272"/>
      <c r="DW222" s="272"/>
      <c r="DZ222" s="272"/>
      <c r="EC222" s="272"/>
      <c r="ED222" s="272"/>
      <c r="EE222" s="272"/>
      <c r="EF222" s="272"/>
      <c r="EI222" s="272"/>
      <c r="EJ222" s="272"/>
      <c r="EK222" s="272"/>
      <c r="EL222" s="272"/>
      <c r="EO222" s="272"/>
      <c r="ER222" s="272"/>
      <c r="EU222" s="272"/>
      <c r="EV222" s="272"/>
      <c r="EW222" s="272"/>
      <c r="EX222" s="272"/>
      <c r="EY222" s="272"/>
      <c r="EZ222" s="272"/>
      <c r="FA222" s="272"/>
      <c r="FB222" s="272"/>
      <c r="FC222" s="272"/>
      <c r="FD222" s="272"/>
      <c r="FE222" s="272"/>
      <c r="FF222" s="272"/>
      <c r="FG222" s="272"/>
      <c r="FH222" s="272"/>
      <c r="FI222" s="272"/>
      <c r="FJ222" s="272"/>
      <c r="FK222" s="272"/>
      <c r="FL222" s="272"/>
      <c r="FM222" s="272"/>
      <c r="FN222" s="272"/>
      <c r="FO222" s="272"/>
      <c r="FP222" s="272"/>
      <c r="FQ222" s="272"/>
      <c r="FR222" s="272"/>
      <c r="FS222" s="272"/>
      <c r="FT222" s="272"/>
      <c r="FU222" s="272"/>
      <c r="FV222" s="272"/>
      <c r="FW222" s="272"/>
      <c r="FX222" s="272"/>
      <c r="FY222" s="272"/>
      <c r="FZ222" s="272"/>
      <c r="GA222" s="272"/>
      <c r="GB222" s="272"/>
      <c r="GE222" s="272"/>
      <c r="GH222" s="272"/>
    </row>
    <row r="223" spans="1:190" ht="29.25" customHeight="1">
      <c r="A223" s="526"/>
      <c r="B223" s="30"/>
      <c r="C223" s="375">
        <f t="shared" ref="C223:E241" si="629">GF23</f>
        <v>0</v>
      </c>
      <c r="D223" s="3029" t="str">
        <f t="shared" si="629"/>
        <v>Adultes</v>
      </c>
      <c r="E223" s="3030"/>
      <c r="F223" s="27" t="s">
        <v>40</v>
      </c>
      <c r="G223" s="27"/>
      <c r="H223" s="325"/>
      <c r="I223" s="325"/>
      <c r="J223" s="325"/>
      <c r="K223" s="325"/>
      <c r="L223" s="325"/>
      <c r="M223" s="325"/>
      <c r="N223" s="325"/>
      <c r="O223" s="325"/>
      <c r="P223" s="325"/>
      <c r="Q223" s="325"/>
      <c r="R223" s="325"/>
      <c r="S223" s="325"/>
      <c r="T223" s="325"/>
      <c r="U223" s="325"/>
      <c r="V223" s="325"/>
      <c r="Y223" s="272"/>
      <c r="AB223" s="272"/>
      <c r="AE223" s="272"/>
      <c r="AH223" s="272"/>
      <c r="AK223" s="272"/>
      <c r="AN223" s="272"/>
      <c r="AQ223" s="272"/>
      <c r="AT223" s="272"/>
      <c r="AW223" s="272"/>
      <c r="AZ223" s="272"/>
      <c r="BA223" s="272"/>
      <c r="BB223" s="272"/>
      <c r="BC223" s="272"/>
      <c r="BD223" s="272"/>
      <c r="BE223" s="272"/>
      <c r="BF223" s="272"/>
      <c r="BG223" s="272"/>
      <c r="BH223" s="272"/>
      <c r="BI223" s="272"/>
      <c r="BJ223" s="272"/>
      <c r="BK223" s="272"/>
      <c r="BL223" s="272"/>
      <c r="BM223" s="272"/>
      <c r="BN223" s="272"/>
      <c r="BO223" s="272"/>
      <c r="BP223" s="272"/>
      <c r="BQ223" s="272"/>
      <c r="BR223" s="272"/>
      <c r="BS223" s="272"/>
      <c r="BT223" s="272"/>
      <c r="BU223" s="272"/>
      <c r="BX223" s="272"/>
      <c r="BY223" s="272"/>
      <c r="BZ223" s="272"/>
      <c r="CA223" s="272"/>
      <c r="CB223" s="272"/>
      <c r="CC223" s="272"/>
      <c r="CD223" s="272"/>
      <c r="CE223" s="272"/>
      <c r="CF223" s="272"/>
      <c r="CG223" s="272"/>
      <c r="CJ223" s="272"/>
      <c r="CM223" s="272"/>
      <c r="CP223" s="272"/>
      <c r="CQ223" s="272"/>
      <c r="CR223" s="272"/>
      <c r="CS223" s="272"/>
      <c r="CV223" s="272"/>
      <c r="CY223" s="272"/>
      <c r="DB223" s="272"/>
      <c r="DE223" s="272"/>
      <c r="DH223" s="272"/>
      <c r="DK223" s="272"/>
      <c r="DL223" s="272"/>
      <c r="DM223" s="272"/>
      <c r="DN223" s="272"/>
      <c r="DO223" s="272"/>
      <c r="DP223" s="272"/>
      <c r="DQ223" s="272"/>
      <c r="DT223" s="272"/>
      <c r="DW223" s="272"/>
      <c r="DZ223" s="272"/>
      <c r="EC223" s="272"/>
      <c r="ED223" s="272"/>
      <c r="EE223" s="272"/>
      <c r="EF223" s="272"/>
      <c r="EI223" s="272"/>
      <c r="EJ223" s="272"/>
      <c r="EK223" s="272"/>
      <c r="EL223" s="272"/>
      <c r="EO223" s="272"/>
      <c r="ER223" s="272"/>
      <c r="EU223" s="272"/>
      <c r="EV223" s="272"/>
      <c r="EW223" s="272"/>
      <c r="EX223" s="272"/>
      <c r="EY223" s="272"/>
      <c r="EZ223" s="272"/>
      <c r="FA223" s="272"/>
      <c r="FB223" s="272"/>
      <c r="FC223" s="272"/>
      <c r="FD223" s="272"/>
      <c r="FE223" s="272"/>
      <c r="FF223" s="272"/>
      <c r="FG223" s="272"/>
      <c r="FH223" s="272"/>
      <c r="FI223" s="272"/>
      <c r="FJ223" s="272"/>
      <c r="FK223" s="272"/>
      <c r="FL223" s="272"/>
      <c r="FM223" s="272"/>
      <c r="FN223" s="272"/>
      <c r="FO223" s="272"/>
      <c r="FP223" s="272"/>
      <c r="FQ223" s="272"/>
      <c r="FR223" s="272"/>
      <c r="FS223" s="272"/>
      <c r="FT223" s="272"/>
      <c r="FU223" s="272"/>
      <c r="FV223" s="272"/>
      <c r="FW223" s="272"/>
      <c r="FX223" s="272"/>
      <c r="FY223" s="272"/>
      <c r="FZ223" s="272"/>
      <c r="GA223" s="272"/>
      <c r="GB223" s="272"/>
      <c r="GE223" s="272"/>
      <c r="GH223" s="272"/>
    </row>
    <row r="224" spans="1:190" ht="24.95" customHeight="1">
      <c r="A224" s="526"/>
      <c r="B224" s="30"/>
      <c r="C224" s="3012" t="str">
        <f t="shared" si="629"/>
        <v>site N° 58</v>
      </c>
      <c r="D224" s="3013"/>
      <c r="E224" s="3014"/>
      <c r="F224" s="27" t="s">
        <v>43</v>
      </c>
      <c r="G224" s="27"/>
      <c r="H224" s="325"/>
      <c r="I224" s="325"/>
      <c r="J224" s="325"/>
      <c r="K224" s="325"/>
      <c r="L224" s="325"/>
      <c r="M224" s="325"/>
      <c r="N224" s="325"/>
      <c r="O224" s="325"/>
      <c r="P224" s="325"/>
      <c r="Q224" s="325"/>
      <c r="R224" s="325"/>
      <c r="S224" s="325"/>
      <c r="T224" s="325"/>
      <c r="U224" s="325"/>
      <c r="V224" s="325"/>
      <c r="Y224" s="272"/>
      <c r="AB224" s="272"/>
      <c r="AE224" s="272"/>
      <c r="AH224" s="272"/>
      <c r="AK224" s="272"/>
      <c r="AN224" s="272"/>
      <c r="AQ224" s="272"/>
      <c r="AT224" s="272"/>
      <c r="AW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X224" s="272"/>
      <c r="BY224" s="272"/>
      <c r="BZ224" s="272"/>
      <c r="CA224" s="272"/>
      <c r="CB224" s="272"/>
      <c r="CC224" s="272"/>
      <c r="CD224" s="272"/>
      <c r="CE224" s="272"/>
      <c r="CF224" s="272"/>
      <c r="CG224" s="272"/>
      <c r="CJ224" s="272"/>
      <c r="CM224" s="272"/>
      <c r="CP224" s="272"/>
      <c r="CQ224" s="272"/>
      <c r="CR224" s="272"/>
      <c r="CS224" s="272"/>
      <c r="CV224" s="272"/>
      <c r="CY224" s="272"/>
      <c r="DB224" s="272"/>
      <c r="DE224" s="272"/>
      <c r="DH224" s="272"/>
      <c r="DK224" s="272"/>
      <c r="DL224" s="272"/>
      <c r="DM224" s="272"/>
      <c r="DN224" s="272"/>
      <c r="DO224" s="272"/>
      <c r="DP224" s="272"/>
      <c r="DQ224" s="272"/>
      <c r="DT224" s="272"/>
      <c r="DW224" s="272"/>
      <c r="DZ224" s="272"/>
      <c r="EC224" s="272"/>
      <c r="ED224" s="272"/>
      <c r="EE224" s="272"/>
      <c r="EF224" s="272"/>
      <c r="EI224" s="272"/>
      <c r="EJ224" s="272"/>
      <c r="EK224" s="272"/>
      <c r="EL224" s="272"/>
      <c r="EO224" s="272"/>
      <c r="ER224" s="272"/>
      <c r="EU224" s="272"/>
      <c r="EV224" s="272"/>
      <c r="EW224" s="272"/>
      <c r="EX224" s="272"/>
      <c r="EY224" s="272"/>
      <c r="EZ224" s="272"/>
      <c r="FA224" s="272"/>
      <c r="FB224" s="272"/>
      <c r="FC224" s="272"/>
      <c r="FD224" s="272"/>
      <c r="FE224" s="272"/>
      <c r="FF224" s="272"/>
      <c r="FG224" s="272"/>
      <c r="FH224" s="272"/>
      <c r="FI224" s="272"/>
      <c r="FJ224" s="272"/>
      <c r="FK224" s="272"/>
      <c r="FL224" s="272"/>
      <c r="FM224" s="272"/>
      <c r="FN224" s="272"/>
      <c r="FO224" s="272"/>
      <c r="FP224" s="272"/>
      <c r="FQ224" s="272"/>
      <c r="FR224" s="272"/>
      <c r="FS224" s="272"/>
      <c r="FT224" s="272"/>
      <c r="FU224" s="272"/>
      <c r="FV224" s="272"/>
      <c r="FW224" s="272"/>
      <c r="FX224" s="272"/>
      <c r="FY224" s="272"/>
      <c r="FZ224" s="272"/>
      <c r="GA224" s="272"/>
      <c r="GB224" s="272"/>
      <c r="GE224" s="272"/>
      <c r="GH224" s="272"/>
    </row>
    <row r="225" spans="1:192" ht="24.95" customHeight="1">
      <c r="A225" s="526"/>
      <c r="B225" s="30"/>
      <c r="C225" s="503" t="str">
        <f t="shared" si="629"/>
        <v>A</v>
      </c>
      <c r="D225" s="504" t="str">
        <f t="shared" si="629"/>
        <v>A</v>
      </c>
      <c r="E225" s="505" t="str">
        <f t="shared" si="629"/>
        <v>A+</v>
      </c>
      <c r="F225" s="27" t="s">
        <v>39</v>
      </c>
      <c r="G225" s="27"/>
      <c r="H225" s="325"/>
      <c r="I225" s="325"/>
      <c r="J225" s="325"/>
      <c r="K225" s="325"/>
      <c r="L225" s="325"/>
      <c r="M225" s="325"/>
      <c r="N225" s="325"/>
      <c r="O225" s="325"/>
      <c r="P225" s="325"/>
      <c r="Q225" s="325"/>
      <c r="R225" s="325"/>
      <c r="S225" s="325"/>
      <c r="T225" s="325"/>
      <c r="U225" s="325"/>
      <c r="V225" s="325"/>
      <c r="Y225" s="272"/>
      <c r="AB225" s="272"/>
      <c r="AE225" s="272"/>
      <c r="AH225" s="272"/>
      <c r="AK225" s="272"/>
      <c r="AN225" s="272"/>
      <c r="AQ225" s="272"/>
      <c r="AT225" s="272"/>
      <c r="AW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X225" s="272"/>
      <c r="BY225" s="272"/>
      <c r="BZ225" s="272"/>
      <c r="CA225" s="272"/>
      <c r="CB225" s="272"/>
      <c r="CC225" s="272"/>
      <c r="CD225" s="272"/>
      <c r="CE225" s="272"/>
      <c r="CF225" s="272"/>
      <c r="CG225" s="272"/>
      <c r="CJ225" s="272"/>
      <c r="CM225" s="272"/>
      <c r="CP225" s="272"/>
      <c r="CQ225" s="272"/>
      <c r="CR225" s="272"/>
      <c r="CS225" s="272"/>
      <c r="CV225" s="272"/>
      <c r="CY225" s="272"/>
      <c r="DB225" s="272"/>
      <c r="DE225" s="272"/>
      <c r="DH225" s="272"/>
      <c r="DK225" s="272"/>
      <c r="DL225" s="272"/>
      <c r="DM225" s="272"/>
      <c r="DN225" s="272"/>
      <c r="DO225" s="272"/>
      <c r="DP225" s="272"/>
      <c r="DQ225" s="272"/>
      <c r="DT225" s="272"/>
      <c r="DW225" s="272"/>
      <c r="DZ225" s="272"/>
      <c r="EC225" s="272"/>
      <c r="ED225" s="272"/>
      <c r="EE225" s="272"/>
      <c r="EF225" s="272"/>
      <c r="EI225" s="272"/>
      <c r="EJ225" s="272"/>
      <c r="EK225" s="272"/>
      <c r="EL225" s="272"/>
      <c r="EO225" s="272"/>
      <c r="ER225" s="272"/>
      <c r="EU225" s="272"/>
      <c r="EV225" s="272"/>
      <c r="EW225" s="272"/>
      <c r="EX225" s="272"/>
      <c r="EY225" s="272"/>
      <c r="EZ225" s="272"/>
      <c r="FA225" s="272"/>
      <c r="FB225" s="272"/>
      <c r="FC225" s="272"/>
      <c r="FD225" s="272"/>
      <c r="FE225" s="272"/>
      <c r="FF225" s="272"/>
      <c r="FG225" s="272"/>
      <c r="FH225" s="272"/>
      <c r="FI225" s="272"/>
      <c r="FJ225" s="272"/>
      <c r="FK225" s="272"/>
      <c r="FL225" s="272"/>
      <c r="FM225" s="272"/>
      <c r="FN225" s="272"/>
      <c r="FO225" s="272"/>
      <c r="FP225" s="272"/>
      <c r="FQ225" s="272"/>
      <c r="FR225" s="272"/>
      <c r="FS225" s="272"/>
      <c r="FT225" s="272"/>
      <c r="FU225" s="272"/>
      <c r="FV225" s="272"/>
      <c r="FW225" s="272"/>
      <c r="FX225" s="272"/>
      <c r="FY225" s="272"/>
      <c r="FZ225" s="272"/>
      <c r="GA225" s="272"/>
      <c r="GB225" s="272"/>
      <c r="GE225" s="272"/>
      <c r="GH225" s="272"/>
    </row>
    <row r="226" spans="1:192" s="278" customFormat="1" ht="15" customHeight="1">
      <c r="A226" s="526"/>
      <c r="B226" s="30"/>
      <c r="C226" s="517">
        <f t="shared" si="629"/>
        <v>0.1</v>
      </c>
      <c r="D226" s="518">
        <f t="shared" si="629"/>
        <v>0.1</v>
      </c>
      <c r="E226" s="519">
        <f t="shared" si="629"/>
        <v>0.1</v>
      </c>
      <c r="F226" s="42" t="s">
        <v>15</v>
      </c>
      <c r="G226" s="42"/>
      <c r="H226" s="325"/>
      <c r="I226" s="325"/>
      <c r="J226" s="325"/>
      <c r="K226" s="325"/>
      <c r="L226" s="325"/>
      <c r="M226" s="325"/>
      <c r="N226" s="325"/>
      <c r="O226" s="325"/>
      <c r="P226" s="325"/>
      <c r="Q226" s="325"/>
      <c r="R226" s="325"/>
      <c r="S226" s="325"/>
      <c r="T226" s="325"/>
      <c r="U226" s="325"/>
      <c r="V226" s="325"/>
      <c r="W226" s="272"/>
      <c r="X226" s="272"/>
      <c r="Y226" s="272"/>
      <c r="Z226" s="272"/>
      <c r="AA226" s="272"/>
      <c r="AB226" s="272"/>
      <c r="AC226" s="272"/>
      <c r="AD226" s="272"/>
      <c r="AE226" s="272"/>
      <c r="AF226" s="272"/>
      <c r="AG226" s="272"/>
      <c r="AH226" s="272"/>
      <c r="AI226" s="272"/>
      <c r="AJ226" s="272"/>
      <c r="AK226" s="272"/>
      <c r="AL226" s="272"/>
      <c r="AM226" s="272"/>
      <c r="AN226" s="272"/>
      <c r="AO226" s="272"/>
      <c r="AP226" s="272"/>
      <c r="AQ226" s="272"/>
      <c r="AR226" s="272"/>
      <c r="AS226" s="272"/>
      <c r="AT226" s="272"/>
      <c r="AU226" s="272"/>
      <c r="AV226" s="272"/>
      <c r="AW226" s="272"/>
      <c r="AX226" s="272"/>
      <c r="AY226" s="272"/>
      <c r="AZ226" s="272"/>
      <c r="BA226" s="272"/>
      <c r="BB226" s="272"/>
      <c r="BC226" s="272"/>
      <c r="BD226" s="272"/>
      <c r="BE226" s="272"/>
      <c r="BF226" s="272"/>
      <c r="BG226" s="272"/>
      <c r="BH226" s="272"/>
      <c r="BI226" s="272"/>
      <c r="BJ226" s="272"/>
      <c r="BK226" s="272"/>
      <c r="BL226" s="272"/>
      <c r="BM226" s="272"/>
      <c r="BN226" s="272"/>
      <c r="BO226" s="272"/>
      <c r="BP226" s="272"/>
      <c r="BQ226" s="272"/>
      <c r="BR226" s="272"/>
      <c r="BS226" s="272"/>
      <c r="BT226" s="272"/>
      <c r="BU226" s="272"/>
      <c r="BV226" s="272"/>
      <c r="BW226" s="272"/>
      <c r="BX226" s="272"/>
      <c r="BY226" s="272"/>
      <c r="BZ226" s="272"/>
      <c r="CA226" s="272"/>
      <c r="CB226" s="272"/>
      <c r="CC226" s="272"/>
      <c r="CD226" s="272"/>
      <c r="CE226" s="272"/>
      <c r="CF226" s="272"/>
      <c r="CG226" s="272"/>
      <c r="CH226" s="272"/>
      <c r="CI226" s="272"/>
      <c r="CJ226" s="272"/>
      <c r="CK226" s="272"/>
      <c r="CL226" s="272"/>
      <c r="CM226" s="272"/>
      <c r="CN226" s="272"/>
      <c r="CO226" s="272"/>
      <c r="CP226" s="272"/>
      <c r="CQ226" s="272"/>
      <c r="CR226" s="272"/>
      <c r="CS226" s="272"/>
      <c r="CT226" s="272"/>
      <c r="CU226" s="272"/>
      <c r="CV226" s="272"/>
      <c r="CW226" s="272"/>
      <c r="CX226" s="272"/>
      <c r="CY226" s="272"/>
      <c r="CZ226" s="272"/>
      <c r="DA226" s="272"/>
      <c r="DB226" s="272"/>
      <c r="DC226" s="272"/>
      <c r="DD226" s="272"/>
      <c r="DE226" s="272"/>
      <c r="DF226" s="272"/>
      <c r="DG226" s="272"/>
      <c r="DH226" s="272"/>
      <c r="DI226" s="272"/>
      <c r="DJ226" s="272"/>
      <c r="DK226" s="272"/>
      <c r="DL226" s="272"/>
      <c r="DM226" s="272"/>
      <c r="DN226" s="272"/>
      <c r="DO226" s="272"/>
      <c r="DP226" s="272"/>
      <c r="DQ226" s="272"/>
      <c r="DR226" s="272"/>
      <c r="DS226" s="272"/>
      <c r="DT226" s="272"/>
      <c r="DU226" s="272"/>
      <c r="DV226" s="272"/>
      <c r="DW226" s="272"/>
      <c r="DX226" s="272"/>
      <c r="DY226" s="272"/>
      <c r="DZ226" s="272"/>
      <c r="EA226" s="272"/>
      <c r="EB226" s="272"/>
      <c r="EC226" s="272"/>
      <c r="ED226" s="272"/>
      <c r="EE226" s="272"/>
      <c r="EF226" s="272"/>
      <c r="EG226" s="272"/>
      <c r="EH226" s="272"/>
      <c r="EI226" s="272"/>
      <c r="EJ226" s="272"/>
      <c r="EK226" s="272"/>
      <c r="EL226" s="272"/>
      <c r="EM226" s="272"/>
      <c r="EN226" s="272"/>
      <c r="EO226" s="272"/>
      <c r="EP226" s="272"/>
      <c r="EQ226" s="272"/>
      <c r="ER226" s="272"/>
      <c r="ES226" s="272"/>
      <c r="ET226" s="272"/>
      <c r="EU226" s="272"/>
      <c r="EV226" s="272"/>
      <c r="EW226" s="272"/>
      <c r="EX226" s="272"/>
      <c r="EY226" s="272"/>
      <c r="EZ226" s="272"/>
      <c r="FA226" s="272"/>
      <c r="FB226" s="272"/>
      <c r="FC226" s="272"/>
      <c r="FD226" s="272"/>
      <c r="FE226" s="272"/>
      <c r="FF226" s="272"/>
      <c r="FG226" s="272"/>
      <c r="FH226" s="272"/>
      <c r="FI226" s="272"/>
      <c r="FJ226" s="272"/>
      <c r="FK226" s="272"/>
      <c r="FL226" s="272"/>
      <c r="FM226" s="272"/>
      <c r="FN226" s="272"/>
      <c r="FO226" s="272"/>
      <c r="FP226" s="272"/>
      <c r="FQ226" s="272"/>
      <c r="FR226" s="272"/>
      <c r="FS226" s="272"/>
      <c r="FT226" s="272"/>
      <c r="FU226" s="272"/>
      <c r="FV226" s="272"/>
      <c r="FW226" s="272"/>
      <c r="FX226" s="272"/>
      <c r="FY226" s="272"/>
      <c r="FZ226" s="272"/>
      <c r="GA226" s="272"/>
      <c r="GB226" s="272"/>
      <c r="GC226" s="272"/>
      <c r="GD226" s="272"/>
      <c r="GE226" s="272"/>
      <c r="GF226" s="272"/>
      <c r="GG226" s="272"/>
      <c r="GH226" s="272"/>
      <c r="GI226" s="272"/>
      <c r="GJ226" s="272"/>
    </row>
    <row r="227" spans="1:192" ht="20.25" customHeight="1">
      <c r="A227" s="526"/>
      <c r="B227" s="30"/>
      <c r="C227" s="530">
        <f t="shared" si="629"/>
        <v>0</v>
      </c>
      <c r="D227" s="531">
        <f t="shared" si="629"/>
        <v>0</v>
      </c>
      <c r="E227" s="532">
        <f t="shared" si="629"/>
        <v>0</v>
      </c>
      <c r="F227" s="43" t="s">
        <v>32</v>
      </c>
      <c r="G227" s="43"/>
      <c r="H227" s="325"/>
      <c r="I227" s="325"/>
      <c r="J227" s="325"/>
      <c r="K227" s="325"/>
      <c r="L227" s="325"/>
      <c r="M227" s="325"/>
      <c r="N227" s="325"/>
      <c r="O227" s="325"/>
      <c r="P227" s="325"/>
      <c r="Q227" s="325"/>
      <c r="R227" s="325"/>
      <c r="S227" s="325"/>
      <c r="T227" s="325"/>
      <c r="U227" s="325"/>
      <c r="V227" s="325"/>
      <c r="Y227" s="272"/>
      <c r="AB227" s="272"/>
      <c r="AE227" s="272"/>
      <c r="AH227" s="272"/>
      <c r="AK227" s="272"/>
      <c r="AN227" s="272"/>
      <c r="AQ227" s="272"/>
      <c r="AT227" s="272"/>
      <c r="AW227" s="272"/>
      <c r="AZ227" s="272"/>
      <c r="BA227" s="272"/>
      <c r="BB227" s="272"/>
      <c r="BC227" s="272"/>
      <c r="BD227" s="272"/>
      <c r="BE227" s="272"/>
      <c r="BF227" s="272"/>
      <c r="BG227" s="272"/>
      <c r="BH227" s="272"/>
      <c r="BI227" s="272"/>
      <c r="BJ227" s="272"/>
      <c r="BK227" s="272"/>
      <c r="BL227" s="272"/>
      <c r="BM227" s="272"/>
      <c r="BN227" s="272"/>
      <c r="BO227" s="272"/>
      <c r="BP227" s="272"/>
      <c r="BQ227" s="272"/>
      <c r="BR227" s="272"/>
      <c r="BS227" s="272"/>
      <c r="BT227" s="272"/>
      <c r="BU227" s="272"/>
      <c r="BX227" s="272"/>
      <c r="BY227" s="272"/>
      <c r="BZ227" s="272"/>
      <c r="CA227" s="272"/>
      <c r="CB227" s="272"/>
      <c r="CC227" s="272"/>
      <c r="CD227" s="272"/>
      <c r="CE227" s="272"/>
      <c r="CF227" s="272"/>
      <c r="CG227" s="272"/>
      <c r="CJ227" s="272"/>
      <c r="CM227" s="272"/>
      <c r="CP227" s="272"/>
      <c r="CQ227" s="272"/>
      <c r="CR227" s="272"/>
      <c r="CS227" s="272"/>
      <c r="CV227" s="272"/>
      <c r="CY227" s="272"/>
      <c r="DB227" s="272"/>
      <c r="DE227" s="272"/>
      <c r="DH227" s="272"/>
      <c r="DK227" s="272"/>
      <c r="DL227" s="272"/>
      <c r="DM227" s="272"/>
      <c r="DN227" s="272"/>
      <c r="DO227" s="272"/>
      <c r="DP227" s="272"/>
      <c r="DQ227" s="272"/>
      <c r="DT227" s="272"/>
      <c r="DW227" s="272"/>
      <c r="DZ227" s="272"/>
      <c r="EC227" s="272"/>
      <c r="ED227" s="272"/>
      <c r="EE227" s="272"/>
      <c r="EF227" s="272"/>
      <c r="EI227" s="272"/>
      <c r="EJ227" s="272"/>
      <c r="EK227" s="272"/>
      <c r="EL227" s="272"/>
      <c r="EO227" s="272"/>
      <c r="ER227" s="272"/>
      <c r="EU227" s="272"/>
      <c r="EV227" s="272"/>
      <c r="EW227" s="272"/>
      <c r="EX227" s="272"/>
      <c r="EY227" s="272"/>
      <c r="EZ227" s="272"/>
      <c r="FA227" s="272"/>
      <c r="FB227" s="272"/>
      <c r="FC227" s="272"/>
      <c r="FD227" s="272"/>
      <c r="FE227" s="272"/>
      <c r="FF227" s="272"/>
      <c r="FG227" s="272"/>
      <c r="FH227" s="272"/>
      <c r="FI227" s="272"/>
      <c r="FJ227" s="272"/>
      <c r="FK227" s="272"/>
      <c r="FL227" s="272"/>
      <c r="FM227" s="272"/>
      <c r="FN227" s="272"/>
      <c r="FO227" s="272"/>
      <c r="FP227" s="272"/>
      <c r="FQ227" s="272"/>
      <c r="FR227" s="272"/>
      <c r="FS227" s="272"/>
      <c r="FT227" s="272"/>
      <c r="FU227" s="272"/>
      <c r="FV227" s="272"/>
      <c r="FW227" s="272"/>
      <c r="FX227" s="272"/>
      <c r="FY227" s="272"/>
      <c r="FZ227" s="272"/>
      <c r="GA227" s="272"/>
      <c r="GB227" s="272"/>
      <c r="GE227" s="272"/>
      <c r="GH227" s="272"/>
    </row>
    <row r="228" spans="1:192" ht="15" customHeight="1">
      <c r="A228" s="526"/>
      <c r="B228" s="30"/>
      <c r="C228" s="376">
        <f t="shared" si="629"/>
        <v>0</v>
      </c>
      <c r="D228" s="377">
        <f t="shared" si="629"/>
        <v>0</v>
      </c>
      <c r="E228" s="378">
        <f t="shared" si="629"/>
        <v>0</v>
      </c>
      <c r="F228" s="44" t="s">
        <v>19</v>
      </c>
      <c r="G228" s="44"/>
      <c r="H228" s="325"/>
      <c r="I228" s="325"/>
      <c r="J228" s="325"/>
      <c r="K228" s="325"/>
      <c r="L228" s="325"/>
      <c r="M228" s="325"/>
      <c r="N228" s="325"/>
      <c r="O228" s="325"/>
      <c r="P228" s="325"/>
      <c r="Q228" s="325"/>
      <c r="R228" s="325"/>
      <c r="S228" s="325"/>
      <c r="T228" s="325"/>
      <c r="U228" s="325"/>
      <c r="V228" s="325"/>
      <c r="Y228" s="272"/>
      <c r="AB228" s="272"/>
      <c r="AE228" s="272"/>
      <c r="AH228" s="272"/>
      <c r="AK228" s="272"/>
      <c r="AN228" s="272"/>
      <c r="AQ228" s="272"/>
      <c r="AT228" s="272"/>
      <c r="AW228" s="272"/>
      <c r="AZ228" s="272"/>
      <c r="BA228" s="272"/>
      <c r="BB228" s="272"/>
      <c r="BC228" s="272"/>
      <c r="BD228" s="272"/>
      <c r="BE228" s="272"/>
      <c r="BF228" s="272"/>
      <c r="BG228" s="272"/>
      <c r="BH228" s="272"/>
      <c r="BI228" s="272"/>
      <c r="BJ228" s="272"/>
      <c r="BK228" s="272"/>
      <c r="BL228" s="272"/>
      <c r="BM228" s="272"/>
      <c r="BN228" s="272"/>
      <c r="BO228" s="272"/>
      <c r="BP228" s="272"/>
      <c r="BQ228" s="272"/>
      <c r="BR228" s="272"/>
      <c r="BS228" s="272"/>
      <c r="BT228" s="272"/>
      <c r="BU228" s="272"/>
      <c r="BX228" s="272"/>
      <c r="BY228" s="272"/>
      <c r="BZ228" s="272"/>
      <c r="CA228" s="272"/>
      <c r="CB228" s="272"/>
      <c r="CC228" s="272"/>
      <c r="CD228" s="272"/>
      <c r="CE228" s="272"/>
      <c r="CF228" s="272"/>
      <c r="CG228" s="272"/>
      <c r="CJ228" s="272"/>
      <c r="CM228" s="272"/>
      <c r="CP228" s="272"/>
      <c r="CQ228" s="272"/>
      <c r="CR228" s="272"/>
      <c r="CS228" s="272"/>
      <c r="CV228" s="272"/>
      <c r="CY228" s="272"/>
      <c r="DB228" s="272"/>
      <c r="DE228" s="272"/>
      <c r="DH228" s="272"/>
      <c r="DK228" s="272"/>
      <c r="DL228" s="272"/>
      <c r="DM228" s="272"/>
      <c r="DN228" s="272"/>
      <c r="DO228" s="272"/>
      <c r="DP228" s="272"/>
      <c r="DQ228" s="272"/>
      <c r="DT228" s="272"/>
      <c r="DW228" s="272"/>
      <c r="DZ228" s="272"/>
      <c r="EC228" s="272"/>
      <c r="ED228" s="272"/>
      <c r="EE228" s="272"/>
      <c r="EF228" s="272"/>
      <c r="EI228" s="272"/>
      <c r="EJ228" s="272"/>
      <c r="EK228" s="272"/>
      <c r="EL228" s="272"/>
      <c r="EO228" s="272"/>
      <c r="ER228" s="272"/>
      <c r="EU228" s="272"/>
      <c r="EV228" s="272"/>
      <c r="EW228" s="272"/>
      <c r="EX228" s="272"/>
      <c r="EY228" s="272"/>
      <c r="EZ228" s="272"/>
      <c r="FA228" s="272"/>
      <c r="FB228" s="272"/>
      <c r="FC228" s="272"/>
      <c r="FD228" s="272"/>
      <c r="FE228" s="272"/>
      <c r="FF228" s="272"/>
      <c r="FG228" s="272"/>
      <c r="FH228" s="272"/>
      <c r="FI228" s="272"/>
      <c r="FJ228" s="272"/>
      <c r="FK228" s="272"/>
      <c r="FL228" s="272"/>
      <c r="FM228" s="272"/>
      <c r="FN228" s="272"/>
      <c r="FO228" s="272"/>
      <c r="FP228" s="272"/>
      <c r="FQ228" s="272"/>
      <c r="FR228" s="272"/>
      <c r="FS228" s="272"/>
      <c r="FT228" s="272"/>
      <c r="FU228" s="272"/>
      <c r="FV228" s="272"/>
      <c r="FW228" s="272"/>
      <c r="FX228" s="272"/>
      <c r="FY228" s="272"/>
      <c r="FZ228" s="272"/>
      <c r="GA228" s="272"/>
      <c r="GB228" s="272"/>
      <c r="GE228" s="272"/>
      <c r="GH228" s="272"/>
    </row>
    <row r="229" spans="1:192" ht="21" customHeight="1">
      <c r="A229" s="526"/>
      <c r="B229" s="30"/>
      <c r="C229" s="555">
        <f t="shared" si="629"/>
        <v>0</v>
      </c>
      <c r="D229" s="556">
        <f t="shared" si="629"/>
        <v>0</v>
      </c>
      <c r="E229" s="557">
        <f t="shared" si="629"/>
        <v>0</v>
      </c>
      <c r="F229" s="42" t="s">
        <v>33</v>
      </c>
      <c r="G229" s="42"/>
      <c r="H229" s="325"/>
      <c r="I229" s="325"/>
      <c r="J229" s="325"/>
      <c r="K229" s="325"/>
      <c r="L229" s="325"/>
      <c r="M229" s="325"/>
      <c r="N229" s="325"/>
      <c r="O229" s="325"/>
      <c r="P229" s="325"/>
      <c r="Q229" s="325"/>
      <c r="R229" s="325"/>
      <c r="S229" s="325"/>
      <c r="T229" s="325"/>
      <c r="U229" s="325"/>
      <c r="V229" s="325"/>
      <c r="Y229" s="272"/>
      <c r="AB229" s="272"/>
      <c r="AE229" s="272"/>
      <c r="AH229" s="272"/>
      <c r="AK229" s="272"/>
      <c r="AN229" s="272"/>
      <c r="AQ229" s="272"/>
      <c r="AT229" s="272"/>
      <c r="AW229" s="272"/>
      <c r="AZ229" s="272"/>
      <c r="BA229" s="272"/>
      <c r="BB229" s="272"/>
      <c r="BC229" s="272"/>
      <c r="BD229" s="272"/>
      <c r="BE229" s="272"/>
      <c r="BF229" s="272"/>
      <c r="BG229" s="272"/>
      <c r="BH229" s="272"/>
      <c r="BI229" s="272"/>
      <c r="BJ229" s="272"/>
      <c r="BK229" s="272"/>
      <c r="BL229" s="272"/>
      <c r="BM229" s="272"/>
      <c r="BN229" s="272"/>
      <c r="BO229" s="272"/>
      <c r="BP229" s="272"/>
      <c r="BQ229" s="272"/>
      <c r="BR229" s="272"/>
      <c r="BS229" s="272"/>
      <c r="BT229" s="272"/>
      <c r="BU229" s="272"/>
      <c r="BX229" s="272"/>
      <c r="BY229" s="272"/>
      <c r="BZ229" s="272"/>
      <c r="CA229" s="272"/>
      <c r="CB229" s="272"/>
      <c r="CC229" s="272"/>
      <c r="CD229" s="272"/>
      <c r="CE229" s="272"/>
      <c r="CF229" s="272"/>
      <c r="CG229" s="272"/>
      <c r="CJ229" s="272"/>
      <c r="CM229" s="272"/>
      <c r="CP229" s="272"/>
      <c r="CQ229" s="272"/>
      <c r="CR229" s="272"/>
      <c r="CS229" s="272"/>
      <c r="CV229" s="272"/>
      <c r="CY229" s="272"/>
      <c r="DB229" s="272"/>
      <c r="DE229" s="272"/>
      <c r="DH229" s="272"/>
      <c r="DK229" s="272"/>
      <c r="DL229" s="272"/>
      <c r="DM229" s="272"/>
      <c r="DN229" s="272"/>
      <c r="DO229" s="272"/>
      <c r="DP229" s="272"/>
      <c r="DQ229" s="272"/>
      <c r="DT229" s="272"/>
      <c r="DW229" s="272"/>
      <c r="DZ229" s="272"/>
      <c r="EC229" s="272"/>
      <c r="ED229" s="272"/>
      <c r="EE229" s="272"/>
      <c r="EF229" s="272"/>
      <c r="EI229" s="272"/>
      <c r="EJ229" s="272"/>
      <c r="EK229" s="272"/>
      <c r="EL229" s="272"/>
      <c r="EO229" s="272"/>
      <c r="ER229" s="272"/>
      <c r="EU229" s="272"/>
      <c r="EV229" s="272"/>
      <c r="EW229" s="272"/>
      <c r="EX229" s="272"/>
      <c r="EY229" s="272"/>
      <c r="EZ229" s="272"/>
      <c r="FA229" s="272"/>
      <c r="FB229" s="272"/>
      <c r="FC229" s="272"/>
      <c r="FD229" s="272"/>
      <c r="FE229" s="272"/>
      <c r="FF229" s="272"/>
      <c r="FG229" s="272"/>
      <c r="FH229" s="272"/>
      <c r="FI229" s="272"/>
      <c r="FJ229" s="272"/>
      <c r="FK229" s="272"/>
      <c r="FL229" s="272"/>
      <c r="FM229" s="272"/>
      <c r="FN229" s="272"/>
      <c r="FO229" s="272"/>
      <c r="FP229" s="272"/>
      <c r="FQ229" s="272"/>
      <c r="FR229" s="272"/>
      <c r="FS229" s="272"/>
      <c r="FT229" s="272"/>
      <c r="FU229" s="272"/>
      <c r="FV229" s="272"/>
      <c r="FW229" s="272"/>
      <c r="FX229" s="272"/>
      <c r="FY229" s="272"/>
      <c r="FZ229" s="272"/>
      <c r="GA229" s="272"/>
      <c r="GB229" s="272"/>
      <c r="GE229" s="272"/>
      <c r="GH229" s="272"/>
    </row>
    <row r="230" spans="1:192" ht="12" customHeight="1">
      <c r="A230" s="526"/>
      <c r="B230" s="30"/>
      <c r="C230" s="379">
        <f t="shared" si="629"/>
        <v>0</v>
      </c>
      <c r="D230" s="380">
        <f t="shared" si="629"/>
        <v>0</v>
      </c>
      <c r="E230" s="381">
        <f t="shared" si="629"/>
        <v>0</v>
      </c>
      <c r="F230" s="27" t="s">
        <v>118</v>
      </c>
      <c r="G230" s="27"/>
      <c r="H230" s="325"/>
      <c r="I230" s="325"/>
      <c r="J230" s="325"/>
      <c r="K230" s="325"/>
      <c r="L230" s="325"/>
      <c r="M230" s="325"/>
      <c r="N230" s="325"/>
      <c r="O230" s="325"/>
      <c r="P230" s="325"/>
      <c r="Q230" s="325"/>
      <c r="R230" s="325"/>
      <c r="S230" s="325"/>
      <c r="T230" s="325"/>
      <c r="U230" s="325"/>
      <c r="V230" s="325"/>
      <c r="Y230" s="272"/>
      <c r="AB230" s="272"/>
      <c r="AE230" s="272"/>
      <c r="AH230" s="272"/>
      <c r="AK230" s="272"/>
      <c r="AN230" s="272"/>
      <c r="AQ230" s="272"/>
      <c r="AT230" s="272"/>
      <c r="AW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X230" s="272"/>
      <c r="BY230" s="272"/>
      <c r="BZ230" s="272"/>
      <c r="CA230" s="272"/>
      <c r="CB230" s="272"/>
      <c r="CC230" s="272"/>
      <c r="CD230" s="272"/>
      <c r="CE230" s="272"/>
      <c r="CF230" s="272"/>
      <c r="CG230" s="272"/>
      <c r="CJ230" s="272"/>
      <c r="CM230" s="272"/>
      <c r="CP230" s="272"/>
      <c r="CQ230" s="272"/>
      <c r="CR230" s="272"/>
      <c r="CS230" s="272"/>
      <c r="CV230" s="272"/>
      <c r="CY230" s="272"/>
      <c r="DB230" s="272"/>
      <c r="DE230" s="272"/>
      <c r="DH230" s="272"/>
      <c r="DK230" s="272"/>
      <c r="DL230" s="272"/>
      <c r="DM230" s="272"/>
      <c r="DN230" s="272"/>
      <c r="DO230" s="272"/>
      <c r="DP230" s="272"/>
      <c r="DQ230" s="272"/>
      <c r="DT230" s="272"/>
      <c r="DW230" s="272"/>
      <c r="DZ230" s="272"/>
      <c r="EC230" s="272"/>
      <c r="ED230" s="272"/>
      <c r="EE230" s="272"/>
      <c r="EF230" s="272"/>
      <c r="EI230" s="272"/>
      <c r="EJ230" s="272"/>
      <c r="EK230" s="272"/>
      <c r="EL230" s="272"/>
      <c r="EO230" s="272"/>
      <c r="ER230" s="272"/>
      <c r="EU230" s="272"/>
      <c r="EV230" s="272"/>
      <c r="EW230" s="272"/>
      <c r="EX230" s="272"/>
      <c r="EY230" s="272"/>
      <c r="EZ230" s="272"/>
      <c r="FA230" s="272"/>
      <c r="FB230" s="272"/>
      <c r="FC230" s="272"/>
      <c r="FD230" s="272"/>
      <c r="FE230" s="272"/>
      <c r="FF230" s="272"/>
      <c r="FG230" s="272"/>
      <c r="FH230" s="272"/>
      <c r="FI230" s="272"/>
      <c r="FJ230" s="272"/>
      <c r="FK230" s="272"/>
      <c r="FL230" s="272"/>
      <c r="FM230" s="272"/>
      <c r="FN230" s="272"/>
      <c r="FO230" s="272"/>
      <c r="FP230" s="272"/>
      <c r="FQ230" s="272"/>
      <c r="FR230" s="272"/>
      <c r="FS230" s="272"/>
      <c r="FT230" s="272"/>
      <c r="FU230" s="272"/>
      <c r="FV230" s="272"/>
      <c r="FW230" s="272"/>
      <c r="FX230" s="272"/>
      <c r="FY230" s="272"/>
      <c r="FZ230" s="272"/>
      <c r="GA230" s="272"/>
      <c r="GB230" s="272"/>
      <c r="GE230" s="272"/>
      <c r="GH230" s="272"/>
    </row>
    <row r="231" spans="1:192" ht="18" customHeight="1">
      <c r="A231" s="526"/>
      <c r="B231" s="30"/>
      <c r="C231" s="382">
        <f t="shared" si="629"/>
        <v>0</v>
      </c>
      <c r="D231" s="383">
        <f t="shared" si="629"/>
        <v>0</v>
      </c>
      <c r="E231" s="384">
        <f t="shared" si="629"/>
        <v>0</v>
      </c>
      <c r="F231" s="27" t="s">
        <v>122</v>
      </c>
      <c r="G231" s="27"/>
      <c r="H231" s="325"/>
      <c r="I231" s="325"/>
      <c r="J231" s="325"/>
      <c r="K231" s="325"/>
      <c r="L231" s="325"/>
      <c r="M231" s="325"/>
      <c r="N231" s="325"/>
      <c r="O231" s="325"/>
      <c r="P231" s="325"/>
      <c r="Q231" s="325"/>
      <c r="R231" s="325"/>
      <c r="S231" s="325"/>
      <c r="T231" s="325"/>
      <c r="U231" s="325"/>
      <c r="V231" s="325"/>
      <c r="Y231" s="272"/>
      <c r="AB231" s="272"/>
      <c r="AE231" s="272"/>
      <c r="AH231" s="272"/>
      <c r="AK231" s="272"/>
      <c r="AN231" s="272"/>
      <c r="AQ231" s="272"/>
      <c r="AT231" s="272"/>
      <c r="AW231" s="272"/>
      <c r="AZ231" s="272"/>
      <c r="BA231" s="272"/>
      <c r="BB231" s="272"/>
      <c r="BC231" s="272"/>
      <c r="BD231" s="272"/>
      <c r="BE231" s="272"/>
      <c r="BF231" s="272"/>
      <c r="BG231" s="272"/>
      <c r="BH231" s="272"/>
      <c r="BI231" s="272"/>
      <c r="BJ231" s="272"/>
      <c r="BK231" s="272"/>
      <c r="BL231" s="272"/>
      <c r="BM231" s="272"/>
      <c r="BN231" s="272"/>
      <c r="BO231" s="272"/>
      <c r="BP231" s="272"/>
      <c r="BQ231" s="272"/>
      <c r="BR231" s="272"/>
      <c r="BS231" s="272"/>
      <c r="BT231" s="272"/>
      <c r="BU231" s="272"/>
      <c r="BX231" s="272"/>
      <c r="BY231" s="272"/>
      <c r="BZ231" s="272"/>
      <c r="CA231" s="272"/>
      <c r="CB231" s="272"/>
      <c r="CC231" s="272"/>
      <c r="CD231" s="272"/>
      <c r="CE231" s="272"/>
      <c r="CF231" s="272"/>
      <c r="CG231" s="272"/>
      <c r="CJ231" s="272"/>
      <c r="CM231" s="272"/>
      <c r="CP231" s="272"/>
      <c r="CQ231" s="272"/>
      <c r="CR231" s="272"/>
      <c r="CS231" s="272"/>
      <c r="CV231" s="272"/>
      <c r="CY231" s="272"/>
      <c r="DB231" s="272"/>
      <c r="DE231" s="272"/>
      <c r="DH231" s="272"/>
      <c r="DK231" s="272"/>
      <c r="DL231" s="272"/>
      <c r="DM231" s="272"/>
      <c r="DN231" s="272"/>
      <c r="DO231" s="272"/>
      <c r="DP231" s="272"/>
      <c r="DQ231" s="272"/>
      <c r="DT231" s="272"/>
      <c r="DW231" s="272"/>
      <c r="DZ231" s="272"/>
      <c r="EC231" s="272"/>
      <c r="ED231" s="272"/>
      <c r="EE231" s="272"/>
      <c r="EF231" s="272"/>
      <c r="EI231" s="272"/>
      <c r="EJ231" s="272"/>
      <c r="EK231" s="272"/>
      <c r="EL231" s="272"/>
      <c r="EO231" s="272"/>
      <c r="ER231" s="272"/>
      <c r="EU231" s="272"/>
      <c r="EV231" s="272"/>
      <c r="EW231" s="272"/>
      <c r="EX231" s="272"/>
      <c r="EY231" s="272"/>
      <c r="EZ231" s="272"/>
      <c r="FA231" s="272"/>
      <c r="FB231" s="272"/>
      <c r="FC231" s="272"/>
      <c r="FD231" s="272"/>
      <c r="FE231" s="272"/>
      <c r="FF231" s="272"/>
      <c r="FG231" s="272"/>
      <c r="FH231" s="272"/>
      <c r="FI231" s="272"/>
      <c r="FJ231" s="272"/>
      <c r="FK231" s="272"/>
      <c r="FL231" s="272"/>
      <c r="FM231" s="272"/>
      <c r="FN231" s="272"/>
      <c r="FO231" s="272"/>
      <c r="FP231" s="272"/>
      <c r="FQ231" s="272"/>
      <c r="FR231" s="272"/>
      <c r="FS231" s="272"/>
      <c r="FT231" s="272"/>
      <c r="FU231" s="272"/>
      <c r="FV231" s="272"/>
      <c r="FW231" s="272"/>
      <c r="FX231" s="272"/>
      <c r="FY231" s="272"/>
      <c r="FZ231" s="272"/>
      <c r="GA231" s="272"/>
      <c r="GB231" s="272"/>
      <c r="GE231" s="272"/>
      <c r="GH231" s="272"/>
    </row>
    <row r="232" spans="1:192" ht="21" customHeight="1">
      <c r="A232" s="526"/>
      <c r="B232" s="30"/>
      <c r="C232" s="385">
        <f t="shared" si="629"/>
        <v>0</v>
      </c>
      <c r="D232" s="386">
        <f t="shared" si="629"/>
        <v>0</v>
      </c>
      <c r="E232" s="387">
        <f t="shared" si="629"/>
        <v>0</v>
      </c>
      <c r="F232" s="27" t="s">
        <v>123</v>
      </c>
      <c r="G232" s="27"/>
      <c r="H232" s="325"/>
      <c r="I232" s="325"/>
      <c r="J232" s="325"/>
      <c r="K232" s="325"/>
      <c r="L232" s="325"/>
      <c r="M232" s="325"/>
      <c r="N232" s="325"/>
      <c r="O232" s="325"/>
      <c r="P232" s="325"/>
      <c r="Q232" s="325"/>
      <c r="R232" s="325"/>
      <c r="S232" s="325"/>
      <c r="T232" s="325"/>
      <c r="U232" s="325"/>
      <c r="V232" s="325"/>
      <c r="Y232" s="272"/>
      <c r="AB232" s="272"/>
      <c r="AE232" s="272"/>
      <c r="AH232" s="272"/>
      <c r="AK232" s="272"/>
      <c r="AN232" s="272"/>
      <c r="AQ232" s="272"/>
      <c r="AT232" s="272"/>
      <c r="AW232" s="272"/>
      <c r="AZ232" s="272"/>
      <c r="BA232" s="272"/>
      <c r="BB232" s="272"/>
      <c r="BC232" s="272"/>
      <c r="BD232" s="272"/>
      <c r="BE232" s="272"/>
      <c r="BF232" s="272"/>
      <c r="BG232" s="272"/>
      <c r="BH232" s="272"/>
      <c r="BI232" s="272"/>
      <c r="BJ232" s="272"/>
      <c r="BK232" s="272"/>
      <c r="BL232" s="272"/>
      <c r="BM232" s="272"/>
      <c r="BN232" s="272"/>
      <c r="BO232" s="272"/>
      <c r="BP232" s="272"/>
      <c r="BQ232" s="272"/>
      <c r="BR232" s="272"/>
      <c r="BS232" s="272"/>
      <c r="BT232" s="272"/>
      <c r="BU232" s="272"/>
      <c r="BX232" s="272"/>
      <c r="BY232" s="272"/>
      <c r="BZ232" s="272"/>
      <c r="CA232" s="272"/>
      <c r="CB232" s="272"/>
      <c r="CC232" s="272"/>
      <c r="CD232" s="272"/>
      <c r="CE232" s="272"/>
      <c r="CF232" s="272"/>
      <c r="CG232" s="272"/>
      <c r="CJ232" s="272"/>
      <c r="CM232" s="272"/>
      <c r="CP232" s="272"/>
      <c r="CQ232" s="272"/>
      <c r="CR232" s="272"/>
      <c r="CS232" s="272"/>
      <c r="CV232" s="272"/>
      <c r="CY232" s="272"/>
      <c r="DB232" s="272"/>
      <c r="DE232" s="272"/>
      <c r="DH232" s="272"/>
      <c r="DK232" s="272"/>
      <c r="DL232" s="272"/>
      <c r="DM232" s="272"/>
      <c r="DN232" s="272"/>
      <c r="DO232" s="272"/>
      <c r="DP232" s="272"/>
      <c r="DQ232" s="272"/>
      <c r="DT232" s="272"/>
      <c r="DW232" s="272"/>
      <c r="DZ232" s="272"/>
      <c r="EC232" s="272"/>
      <c r="ED232" s="272"/>
      <c r="EE232" s="272"/>
      <c r="EF232" s="272"/>
      <c r="EI232" s="272"/>
      <c r="EJ232" s="272"/>
      <c r="EK232" s="272"/>
      <c r="EL232" s="272"/>
      <c r="EO232" s="272"/>
      <c r="ER232" s="272"/>
      <c r="EU232" s="272"/>
      <c r="EV232" s="272"/>
      <c r="EW232" s="272"/>
      <c r="EX232" s="272"/>
      <c r="EY232" s="272"/>
      <c r="EZ232" s="272"/>
      <c r="FA232" s="272"/>
      <c r="FB232" s="272"/>
      <c r="FC232" s="272"/>
      <c r="FD232" s="272"/>
      <c r="FE232" s="272"/>
      <c r="FF232" s="272"/>
      <c r="FG232" s="272"/>
      <c r="FH232" s="272"/>
      <c r="FI232" s="272"/>
      <c r="FJ232" s="272"/>
      <c r="FK232" s="272"/>
      <c r="FL232" s="272"/>
      <c r="FM232" s="272"/>
      <c r="FN232" s="272"/>
      <c r="FO232" s="272"/>
      <c r="FP232" s="272"/>
      <c r="FQ232" s="272"/>
      <c r="FR232" s="272"/>
      <c r="FS232" s="272"/>
      <c r="FT232" s="272"/>
      <c r="FU232" s="272"/>
      <c r="FV232" s="272"/>
      <c r="FW232" s="272"/>
      <c r="FX232" s="272"/>
      <c r="FY232" s="272"/>
      <c r="FZ232" s="272"/>
      <c r="GA232" s="272"/>
      <c r="GB232" s="272"/>
      <c r="GE232" s="272"/>
      <c r="GH232" s="272"/>
    </row>
    <row r="233" spans="1:192" ht="18" customHeight="1">
      <c r="A233" s="526"/>
      <c r="B233" s="30"/>
      <c r="C233" s="388">
        <f t="shared" si="629"/>
        <v>0</v>
      </c>
      <c r="D233" s="389">
        <f t="shared" si="629"/>
        <v>0</v>
      </c>
      <c r="E233" s="390">
        <f t="shared" si="629"/>
        <v>0</v>
      </c>
      <c r="F233" s="27" t="s">
        <v>117</v>
      </c>
      <c r="G233" s="27"/>
      <c r="H233" s="325"/>
      <c r="I233" s="325"/>
      <c r="J233" s="325"/>
      <c r="K233" s="325"/>
      <c r="L233" s="325"/>
      <c r="M233" s="325"/>
      <c r="N233" s="325"/>
      <c r="O233" s="325"/>
      <c r="P233" s="325"/>
      <c r="Q233" s="325"/>
      <c r="R233" s="325"/>
      <c r="S233" s="325"/>
      <c r="T233" s="325"/>
      <c r="U233" s="325"/>
      <c r="V233" s="325"/>
      <c r="Y233" s="272"/>
      <c r="AB233" s="272"/>
      <c r="AE233" s="272"/>
      <c r="AH233" s="272"/>
      <c r="AK233" s="272"/>
      <c r="AN233" s="272"/>
      <c r="AQ233" s="272"/>
      <c r="AT233" s="272"/>
      <c r="AW233" s="272"/>
      <c r="AZ233" s="272"/>
      <c r="BA233" s="272"/>
      <c r="BB233" s="272"/>
      <c r="BC233" s="272"/>
      <c r="BD233" s="272"/>
      <c r="BE233" s="272"/>
      <c r="BF233" s="272"/>
      <c r="BG233" s="272"/>
      <c r="BH233" s="272"/>
      <c r="BI233" s="272"/>
      <c r="BJ233" s="272"/>
      <c r="BK233" s="272"/>
      <c r="BL233" s="272"/>
      <c r="BM233" s="272"/>
      <c r="BN233" s="272"/>
      <c r="BO233" s="272"/>
      <c r="BP233" s="272"/>
      <c r="BQ233" s="272"/>
      <c r="BR233" s="272"/>
      <c r="BS233" s="272"/>
      <c r="BT233" s="272"/>
      <c r="BU233" s="272"/>
      <c r="BX233" s="272"/>
      <c r="BY233" s="272"/>
      <c r="BZ233" s="272"/>
      <c r="CA233" s="272"/>
      <c r="CB233" s="272"/>
      <c r="CC233" s="272"/>
      <c r="CD233" s="272"/>
      <c r="CE233" s="272"/>
      <c r="CF233" s="272"/>
      <c r="CG233" s="272"/>
      <c r="CJ233" s="272"/>
      <c r="CM233" s="272"/>
      <c r="CP233" s="272"/>
      <c r="CQ233" s="272"/>
      <c r="CR233" s="272"/>
      <c r="CS233" s="272"/>
      <c r="CV233" s="272"/>
      <c r="CY233" s="272"/>
      <c r="DB233" s="272"/>
      <c r="DE233" s="272"/>
      <c r="DH233" s="272"/>
      <c r="DK233" s="272"/>
      <c r="DL233" s="272"/>
      <c r="DM233" s="272"/>
      <c r="DN233" s="272"/>
      <c r="DO233" s="272"/>
      <c r="DP233" s="272"/>
      <c r="DQ233" s="272"/>
      <c r="DT233" s="272"/>
      <c r="DW233" s="272"/>
      <c r="DZ233" s="272"/>
      <c r="EC233" s="272"/>
      <c r="ED233" s="272"/>
      <c r="EE233" s="272"/>
      <c r="EF233" s="272"/>
      <c r="EI233" s="272"/>
      <c r="EJ233" s="272"/>
      <c r="EK233" s="272"/>
      <c r="EL233" s="272"/>
      <c r="EO233" s="272"/>
      <c r="ER233" s="272"/>
      <c r="EU233" s="272"/>
      <c r="EV233" s="272"/>
      <c r="EW233" s="272"/>
      <c r="EX233" s="272"/>
      <c r="EY233" s="272"/>
      <c r="EZ233" s="272"/>
      <c r="FA233" s="272"/>
      <c r="FB233" s="272"/>
      <c r="FC233" s="272"/>
      <c r="FD233" s="272"/>
      <c r="FE233" s="272"/>
      <c r="FF233" s="272"/>
      <c r="FG233" s="272"/>
      <c r="FH233" s="272"/>
      <c r="FI233" s="272"/>
      <c r="FJ233" s="272"/>
      <c r="FK233" s="272"/>
      <c r="FL233" s="272"/>
      <c r="FM233" s="272"/>
      <c r="FN233" s="272"/>
      <c r="FO233" s="272"/>
      <c r="FP233" s="272"/>
      <c r="FQ233" s="272"/>
      <c r="FR233" s="272"/>
      <c r="FS233" s="272"/>
      <c r="FT233" s="272"/>
      <c r="FU233" s="272"/>
      <c r="FV233" s="272"/>
      <c r="FW233" s="272"/>
      <c r="FX233" s="272"/>
      <c r="FY233" s="272"/>
      <c r="FZ233" s="272"/>
      <c r="GA233" s="272"/>
      <c r="GB233" s="272"/>
      <c r="GE233" s="272"/>
      <c r="GH233" s="272"/>
    </row>
    <row r="234" spans="1:192" ht="21.75" customHeight="1">
      <c r="A234" s="526"/>
      <c r="B234" s="30"/>
      <c r="C234" s="391">
        <f t="shared" si="629"/>
        <v>0</v>
      </c>
      <c r="D234" s="392">
        <f t="shared" si="629"/>
        <v>0</v>
      </c>
      <c r="E234" s="393">
        <f t="shared" si="629"/>
        <v>0</v>
      </c>
      <c r="F234" s="28" t="s">
        <v>120</v>
      </c>
      <c r="G234" s="28"/>
      <c r="H234" s="325"/>
      <c r="I234" s="325"/>
      <c r="J234" s="325"/>
      <c r="K234" s="325"/>
      <c r="L234" s="325"/>
      <c r="M234" s="325"/>
      <c r="N234" s="325"/>
      <c r="O234" s="325"/>
      <c r="P234" s="325"/>
      <c r="Q234" s="325"/>
      <c r="R234" s="325"/>
      <c r="S234" s="325"/>
      <c r="T234" s="325"/>
      <c r="U234" s="325"/>
      <c r="V234" s="325"/>
      <c r="Y234" s="272"/>
      <c r="AB234" s="272"/>
      <c r="AE234" s="272"/>
      <c r="AH234" s="272"/>
      <c r="AK234" s="272"/>
      <c r="AN234" s="272"/>
      <c r="AQ234" s="272"/>
      <c r="AT234" s="272"/>
      <c r="AW234" s="272"/>
      <c r="AZ234" s="272"/>
      <c r="BA234" s="272"/>
      <c r="BB234" s="272"/>
      <c r="BC234" s="272"/>
      <c r="BD234" s="272"/>
      <c r="BE234" s="272"/>
      <c r="BF234" s="272"/>
      <c r="BG234" s="272"/>
      <c r="BH234" s="272"/>
      <c r="BI234" s="272"/>
      <c r="BJ234" s="272"/>
      <c r="BK234" s="272"/>
      <c r="BL234" s="272"/>
      <c r="BM234" s="272"/>
      <c r="BN234" s="272"/>
      <c r="BO234" s="272"/>
      <c r="BP234" s="272"/>
      <c r="BQ234" s="272"/>
      <c r="BR234" s="272"/>
      <c r="BS234" s="272"/>
      <c r="BT234" s="272"/>
      <c r="BU234" s="272"/>
      <c r="BX234" s="272"/>
      <c r="BY234" s="272"/>
      <c r="BZ234" s="272"/>
      <c r="CA234" s="272"/>
      <c r="CB234" s="272"/>
      <c r="CC234" s="272"/>
      <c r="CD234" s="272"/>
      <c r="CE234" s="272"/>
      <c r="CF234" s="272"/>
      <c r="CG234" s="272"/>
      <c r="CJ234" s="272"/>
      <c r="CM234" s="272"/>
      <c r="CP234" s="272"/>
      <c r="CQ234" s="272"/>
      <c r="CR234" s="272"/>
      <c r="CS234" s="272"/>
      <c r="CV234" s="272"/>
      <c r="CY234" s="272"/>
      <c r="DB234" s="272"/>
      <c r="DE234" s="272"/>
      <c r="DH234" s="272"/>
      <c r="DK234" s="272"/>
      <c r="DL234" s="272"/>
      <c r="DM234" s="272"/>
      <c r="DN234" s="272"/>
      <c r="DO234" s="272"/>
      <c r="DP234" s="272"/>
      <c r="DQ234" s="272"/>
      <c r="DT234" s="272"/>
      <c r="DW234" s="272"/>
      <c r="DZ234" s="272"/>
      <c r="EC234" s="272"/>
      <c r="ED234" s="272"/>
      <c r="EE234" s="272"/>
      <c r="EF234" s="272"/>
      <c r="EI234" s="272"/>
      <c r="EJ234" s="272"/>
      <c r="EK234" s="272"/>
      <c r="EL234" s="272"/>
      <c r="EO234" s="272"/>
      <c r="ER234" s="272"/>
      <c r="EU234" s="272"/>
      <c r="EV234" s="272"/>
      <c r="EW234" s="272"/>
      <c r="EX234" s="272"/>
      <c r="EY234" s="272"/>
      <c r="EZ234" s="272"/>
      <c r="FA234" s="272"/>
      <c r="FB234" s="272"/>
      <c r="FC234" s="272"/>
      <c r="FD234" s="272"/>
      <c r="FE234" s="272"/>
      <c r="FF234" s="272"/>
      <c r="FG234" s="272"/>
      <c r="FH234" s="272"/>
      <c r="FI234" s="272"/>
      <c r="FJ234" s="272"/>
      <c r="FK234" s="272"/>
      <c r="FL234" s="272"/>
      <c r="FM234" s="272"/>
      <c r="FN234" s="272"/>
      <c r="FO234" s="272"/>
      <c r="FP234" s="272"/>
      <c r="FQ234" s="272"/>
      <c r="FR234" s="272"/>
      <c r="FS234" s="272"/>
      <c r="FT234" s="272"/>
      <c r="FU234" s="272"/>
      <c r="FV234" s="272"/>
      <c r="FW234" s="272"/>
      <c r="FX234" s="272"/>
      <c r="FY234" s="272"/>
      <c r="FZ234" s="272"/>
      <c r="GA234" s="272"/>
      <c r="GB234" s="272"/>
      <c r="GE234" s="272"/>
      <c r="GH234" s="272"/>
    </row>
    <row r="235" spans="1:192" ht="20.25" customHeight="1">
      <c r="A235" s="526"/>
      <c r="B235" s="30"/>
      <c r="C235" s="599">
        <f t="shared" si="629"/>
        <v>4</v>
      </c>
      <c r="D235" s="600">
        <f t="shared" si="629"/>
        <v>2</v>
      </c>
      <c r="E235" s="601">
        <f t="shared" si="629"/>
        <v>1</v>
      </c>
      <c r="F235" s="27" t="s">
        <v>121</v>
      </c>
      <c r="G235" s="27"/>
      <c r="H235" s="325"/>
      <c r="I235" s="325"/>
      <c r="J235" s="325"/>
      <c r="K235" s="325"/>
      <c r="L235" s="325"/>
      <c r="M235" s="325"/>
      <c r="N235" s="325"/>
      <c r="O235" s="325"/>
      <c r="P235" s="325"/>
      <c r="Q235" s="325"/>
      <c r="R235" s="325"/>
      <c r="S235" s="325"/>
      <c r="T235" s="325"/>
      <c r="U235" s="325"/>
      <c r="V235" s="325"/>
      <c r="Y235" s="272"/>
      <c r="AB235" s="272"/>
      <c r="AE235" s="272"/>
      <c r="AH235" s="272"/>
      <c r="AK235" s="272"/>
      <c r="AN235" s="272"/>
      <c r="AQ235" s="272"/>
      <c r="AT235" s="272"/>
      <c r="AW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X235" s="272"/>
      <c r="BY235" s="272"/>
      <c r="BZ235" s="272"/>
      <c r="CA235" s="272"/>
      <c r="CB235" s="272"/>
      <c r="CC235" s="272"/>
      <c r="CD235" s="272"/>
      <c r="CE235" s="272"/>
      <c r="CF235" s="272"/>
      <c r="CG235" s="272"/>
      <c r="CJ235" s="272"/>
      <c r="CM235" s="272"/>
      <c r="CP235" s="272"/>
      <c r="CQ235" s="272"/>
      <c r="CR235" s="272"/>
      <c r="CS235" s="272"/>
      <c r="CV235" s="272"/>
      <c r="CY235" s="272"/>
      <c r="DB235" s="272"/>
      <c r="DE235" s="272"/>
      <c r="DH235" s="272"/>
      <c r="DK235" s="272"/>
      <c r="DL235" s="272"/>
      <c r="DM235" s="272"/>
      <c r="DN235" s="272"/>
      <c r="DO235" s="272"/>
      <c r="DP235" s="272"/>
      <c r="DQ235" s="272"/>
      <c r="DT235" s="272"/>
      <c r="DW235" s="272"/>
      <c r="DZ235" s="272"/>
      <c r="EC235" s="272"/>
      <c r="ED235" s="272"/>
      <c r="EE235" s="272"/>
      <c r="EF235" s="272"/>
      <c r="EI235" s="272"/>
      <c r="EJ235" s="272"/>
      <c r="EK235" s="272"/>
      <c r="EL235" s="272"/>
      <c r="EO235" s="272"/>
      <c r="ER235" s="272"/>
      <c r="EU235" s="272"/>
      <c r="EV235" s="272"/>
      <c r="EW235" s="272"/>
      <c r="EX235" s="272"/>
      <c r="EY235" s="272"/>
      <c r="EZ235" s="272"/>
      <c r="FA235" s="272"/>
      <c r="FB235" s="272"/>
      <c r="FC235" s="272"/>
      <c r="FD235" s="272"/>
      <c r="FE235" s="272"/>
      <c r="FF235" s="272"/>
      <c r="FG235" s="272"/>
      <c r="FH235" s="272"/>
      <c r="FI235" s="272"/>
      <c r="FJ235" s="272"/>
      <c r="FK235" s="272"/>
      <c r="FL235" s="272"/>
      <c r="FM235" s="272"/>
      <c r="FN235" s="272"/>
      <c r="FO235" s="272"/>
      <c r="FP235" s="272"/>
      <c r="FQ235" s="272"/>
      <c r="FR235" s="272"/>
      <c r="FS235" s="272"/>
      <c r="FT235" s="272"/>
      <c r="FU235" s="272"/>
      <c r="FV235" s="272"/>
      <c r="FW235" s="272"/>
      <c r="FX235" s="272"/>
      <c r="FY235" s="272"/>
      <c r="FZ235" s="272"/>
      <c r="GA235" s="272"/>
      <c r="GB235" s="272"/>
      <c r="GE235" s="272"/>
      <c r="GH235" s="272"/>
    </row>
    <row r="236" spans="1:192" ht="20.25" customHeight="1">
      <c r="A236" s="526"/>
      <c r="B236" s="30"/>
      <c r="C236" s="394">
        <f t="shared" si="629"/>
        <v>0</v>
      </c>
      <c r="D236" s="395">
        <f t="shared" si="629"/>
        <v>0</v>
      </c>
      <c r="E236" s="396">
        <f t="shared" si="629"/>
        <v>0</v>
      </c>
      <c r="F236" s="27" t="s">
        <v>116</v>
      </c>
      <c r="G236" s="27"/>
      <c r="H236" s="325"/>
      <c r="I236" s="325"/>
      <c r="J236" s="325"/>
      <c r="K236" s="325"/>
      <c r="L236" s="325"/>
      <c r="M236" s="325"/>
      <c r="N236" s="325"/>
      <c r="O236" s="325"/>
      <c r="P236" s="325"/>
      <c r="Q236" s="325"/>
      <c r="R236" s="325"/>
      <c r="S236" s="325"/>
      <c r="T236" s="325"/>
      <c r="U236" s="325"/>
      <c r="V236" s="325"/>
      <c r="Y236" s="272"/>
      <c r="AB236" s="272"/>
      <c r="AE236" s="272"/>
      <c r="AH236" s="272"/>
      <c r="AK236" s="272"/>
      <c r="AN236" s="272"/>
      <c r="AQ236" s="272"/>
      <c r="AT236" s="272"/>
      <c r="AW236" s="272"/>
      <c r="AZ236" s="272"/>
      <c r="BA236" s="272"/>
      <c r="BB236" s="272"/>
      <c r="BC236" s="272"/>
      <c r="BD236" s="272"/>
      <c r="BE236" s="272"/>
      <c r="BF236" s="272"/>
      <c r="BG236" s="272"/>
      <c r="BH236" s="272"/>
      <c r="BI236" s="272"/>
      <c r="BJ236" s="272"/>
      <c r="BK236" s="272"/>
      <c r="BL236" s="272"/>
      <c r="BM236" s="272"/>
      <c r="BN236" s="272"/>
      <c r="BO236" s="272"/>
      <c r="BP236" s="272"/>
      <c r="BQ236" s="272"/>
      <c r="BR236" s="272"/>
      <c r="BS236" s="272"/>
      <c r="BT236" s="272"/>
      <c r="BU236" s="272"/>
      <c r="BX236" s="272"/>
      <c r="BY236" s="272"/>
      <c r="BZ236" s="272"/>
      <c r="CA236" s="272"/>
      <c r="CB236" s="272"/>
      <c r="CC236" s="272"/>
      <c r="CD236" s="272"/>
      <c r="CE236" s="272"/>
      <c r="CF236" s="272"/>
      <c r="CG236" s="272"/>
      <c r="CJ236" s="272"/>
      <c r="CM236" s="272"/>
      <c r="CP236" s="272"/>
      <c r="CQ236" s="272"/>
      <c r="CR236" s="272"/>
      <c r="CS236" s="272"/>
      <c r="CV236" s="272"/>
      <c r="CY236" s="272"/>
      <c r="DB236" s="272"/>
      <c r="DE236" s="272"/>
      <c r="DH236" s="272"/>
      <c r="DK236" s="272"/>
      <c r="DL236" s="272"/>
      <c r="DM236" s="272"/>
      <c r="DN236" s="272"/>
      <c r="DO236" s="272"/>
      <c r="DP236" s="272"/>
      <c r="DQ236" s="272"/>
      <c r="DT236" s="272"/>
      <c r="DW236" s="272"/>
      <c r="DZ236" s="272"/>
      <c r="EC236" s="272"/>
      <c r="ED236" s="272"/>
      <c r="EE236" s="272"/>
      <c r="EF236" s="272"/>
      <c r="EI236" s="272"/>
      <c r="EJ236" s="272"/>
      <c r="EK236" s="272"/>
      <c r="EL236" s="272"/>
      <c r="EO236" s="272"/>
      <c r="ER236" s="272"/>
      <c r="EU236" s="272"/>
      <c r="EV236" s="272"/>
      <c r="EW236" s="272"/>
      <c r="EX236" s="272"/>
      <c r="EY236" s="272"/>
      <c r="EZ236" s="272"/>
      <c r="FA236" s="272"/>
      <c r="FB236" s="272"/>
      <c r="FC236" s="272"/>
      <c r="FD236" s="272"/>
      <c r="FE236" s="272"/>
      <c r="FF236" s="272"/>
      <c r="FG236" s="272"/>
      <c r="FH236" s="272"/>
      <c r="FI236" s="272"/>
      <c r="FJ236" s="272"/>
      <c r="FK236" s="272"/>
      <c r="FL236" s="272"/>
      <c r="FM236" s="272"/>
      <c r="FN236" s="272"/>
      <c r="FO236" s="272"/>
      <c r="FP236" s="272"/>
      <c r="FQ236" s="272"/>
      <c r="FR236" s="272"/>
      <c r="FS236" s="272"/>
      <c r="FT236" s="272"/>
      <c r="FU236" s="272"/>
      <c r="FV236" s="272"/>
      <c r="FW236" s="272"/>
      <c r="FX236" s="272"/>
      <c r="FY236" s="272"/>
      <c r="FZ236" s="272"/>
      <c r="GA236" s="272"/>
      <c r="GB236" s="272"/>
      <c r="GE236" s="272"/>
      <c r="GH236" s="272"/>
    </row>
    <row r="237" spans="1:192" ht="19.5" customHeight="1">
      <c r="A237" s="526"/>
      <c r="B237" s="30"/>
      <c r="C237" s="397">
        <f t="shared" si="629"/>
        <v>0</v>
      </c>
      <c r="D237" s="392">
        <f t="shared" si="629"/>
        <v>0</v>
      </c>
      <c r="E237" s="393">
        <f t="shared" si="629"/>
        <v>0</v>
      </c>
      <c r="F237" s="29" t="s">
        <v>125</v>
      </c>
      <c r="G237" s="29"/>
      <c r="H237" s="325"/>
      <c r="I237" s="325"/>
      <c r="J237" s="325"/>
      <c r="K237" s="325"/>
      <c r="L237" s="325"/>
      <c r="M237" s="325"/>
      <c r="N237" s="325"/>
      <c r="O237" s="325"/>
      <c r="P237" s="325"/>
      <c r="Q237" s="325"/>
      <c r="R237" s="325"/>
      <c r="S237" s="325"/>
      <c r="T237" s="325"/>
      <c r="U237" s="325"/>
      <c r="V237" s="325"/>
      <c r="Y237" s="272"/>
      <c r="AB237" s="272"/>
      <c r="AE237" s="272"/>
      <c r="AH237" s="272"/>
      <c r="AK237" s="272"/>
      <c r="AN237" s="272"/>
      <c r="AQ237" s="272"/>
      <c r="AT237" s="272"/>
      <c r="AW237" s="272"/>
      <c r="AZ237" s="272"/>
      <c r="BA237" s="272"/>
      <c r="BB237" s="272"/>
      <c r="BC237" s="272"/>
      <c r="BD237" s="272"/>
      <c r="BE237" s="272"/>
      <c r="BF237" s="272"/>
      <c r="BG237" s="272"/>
      <c r="BH237" s="272"/>
      <c r="BI237" s="272"/>
      <c r="BJ237" s="272"/>
      <c r="BK237" s="272"/>
      <c r="BL237" s="272"/>
      <c r="BM237" s="272"/>
      <c r="BN237" s="272"/>
      <c r="BO237" s="272"/>
      <c r="BP237" s="272"/>
      <c r="BQ237" s="272"/>
      <c r="BR237" s="272"/>
      <c r="BS237" s="272"/>
      <c r="BT237" s="272"/>
      <c r="BU237" s="272"/>
      <c r="BX237" s="272"/>
      <c r="BY237" s="272"/>
      <c r="BZ237" s="272"/>
      <c r="CA237" s="272"/>
      <c r="CB237" s="272"/>
      <c r="CC237" s="272"/>
      <c r="CD237" s="272"/>
      <c r="CE237" s="272"/>
      <c r="CF237" s="272"/>
      <c r="CG237" s="272"/>
      <c r="CJ237" s="272"/>
      <c r="CM237" s="272"/>
      <c r="CP237" s="272"/>
      <c r="CQ237" s="272"/>
      <c r="CR237" s="272"/>
      <c r="CS237" s="272"/>
      <c r="CV237" s="272"/>
      <c r="CY237" s="272"/>
      <c r="DB237" s="272"/>
      <c r="DE237" s="272"/>
      <c r="DH237" s="272"/>
      <c r="DK237" s="272"/>
      <c r="DL237" s="272"/>
      <c r="DM237" s="272"/>
      <c r="DN237" s="272"/>
      <c r="DO237" s="272"/>
      <c r="DP237" s="272"/>
      <c r="DQ237" s="272"/>
      <c r="DT237" s="272"/>
      <c r="DW237" s="272"/>
      <c r="DZ237" s="272"/>
      <c r="EC237" s="272"/>
      <c r="ED237" s="272"/>
      <c r="EE237" s="272"/>
      <c r="EF237" s="272"/>
      <c r="EI237" s="272"/>
      <c r="EJ237" s="272"/>
      <c r="EK237" s="272"/>
      <c r="EL237" s="272"/>
      <c r="EO237" s="272"/>
      <c r="ER237" s="272"/>
      <c r="EU237" s="272"/>
      <c r="EV237" s="272"/>
      <c r="EW237" s="272"/>
      <c r="EX237" s="272"/>
      <c r="EY237" s="272"/>
      <c r="EZ237" s="272"/>
      <c r="FA237" s="272"/>
      <c r="FB237" s="272"/>
      <c r="FC237" s="272"/>
      <c r="FD237" s="272"/>
      <c r="FE237" s="272"/>
      <c r="FF237" s="272"/>
      <c r="FG237" s="272"/>
      <c r="FH237" s="272"/>
      <c r="FI237" s="272"/>
      <c r="FJ237" s="272"/>
      <c r="FK237" s="272"/>
      <c r="FL237" s="272"/>
      <c r="FM237" s="272"/>
      <c r="FN237" s="272"/>
      <c r="FO237" s="272"/>
      <c r="FP237" s="272"/>
      <c r="FQ237" s="272"/>
      <c r="FR237" s="272"/>
      <c r="FS237" s="272"/>
      <c r="FT237" s="272"/>
      <c r="FU237" s="272"/>
      <c r="FV237" s="272"/>
      <c r="FW237" s="272"/>
      <c r="FX237" s="272"/>
      <c r="FY237" s="272"/>
      <c r="FZ237" s="272"/>
      <c r="GA237" s="272"/>
      <c r="GB237" s="272"/>
      <c r="GE237" s="272"/>
      <c r="GH237" s="272"/>
    </row>
    <row r="238" spans="1:192" ht="16.5" customHeight="1">
      <c r="A238" s="526"/>
      <c r="B238" s="30"/>
      <c r="C238" s="398">
        <f t="shared" si="629"/>
        <v>0</v>
      </c>
      <c r="D238" s="399">
        <f t="shared" si="629"/>
        <v>0</v>
      </c>
      <c r="E238" s="400">
        <f t="shared" si="629"/>
        <v>0</v>
      </c>
      <c r="F238" s="27" t="s">
        <v>124</v>
      </c>
      <c r="G238" s="27"/>
      <c r="H238" s="325"/>
      <c r="I238" s="325"/>
      <c r="J238" s="325"/>
      <c r="K238" s="325"/>
      <c r="L238" s="325"/>
      <c r="M238" s="325"/>
      <c r="N238" s="325"/>
      <c r="O238" s="325"/>
      <c r="P238" s="325"/>
      <c r="Q238" s="325"/>
      <c r="R238" s="325"/>
      <c r="S238" s="325"/>
      <c r="T238" s="325"/>
      <c r="U238" s="325"/>
      <c r="V238" s="325"/>
      <c r="Y238" s="272"/>
      <c r="AB238" s="272"/>
      <c r="AE238" s="272"/>
      <c r="AH238" s="272"/>
      <c r="AK238" s="272"/>
      <c r="AN238" s="272"/>
      <c r="AQ238" s="272"/>
      <c r="AT238" s="272"/>
      <c r="AW238" s="272"/>
      <c r="AZ238" s="272"/>
      <c r="BA238" s="272"/>
      <c r="BB238" s="272"/>
      <c r="BC238" s="272"/>
      <c r="BD238" s="272"/>
      <c r="BE238" s="272"/>
      <c r="BF238" s="272"/>
      <c r="BG238" s="272"/>
      <c r="BH238" s="272"/>
      <c r="BI238" s="272"/>
      <c r="BJ238" s="272"/>
      <c r="BK238" s="272"/>
      <c r="BL238" s="272"/>
      <c r="BM238" s="272"/>
      <c r="BN238" s="272"/>
      <c r="BO238" s="272"/>
      <c r="BP238" s="272"/>
      <c r="BQ238" s="272"/>
      <c r="BR238" s="272"/>
      <c r="BS238" s="272"/>
      <c r="BT238" s="272"/>
      <c r="BU238" s="272"/>
      <c r="BX238" s="272"/>
      <c r="BY238" s="272"/>
      <c r="BZ238" s="272"/>
      <c r="CA238" s="272"/>
      <c r="CB238" s="272"/>
      <c r="CC238" s="272"/>
      <c r="CD238" s="272"/>
      <c r="CE238" s="272"/>
      <c r="CF238" s="272"/>
      <c r="CG238" s="272"/>
      <c r="CJ238" s="272"/>
      <c r="CM238" s="272"/>
      <c r="CP238" s="272"/>
      <c r="CQ238" s="272"/>
      <c r="CR238" s="272"/>
      <c r="CS238" s="272"/>
      <c r="CV238" s="272"/>
      <c r="CY238" s="272"/>
      <c r="DB238" s="272"/>
      <c r="DE238" s="272"/>
      <c r="DH238" s="272"/>
      <c r="DK238" s="272"/>
      <c r="DL238" s="272"/>
      <c r="DM238" s="272"/>
      <c r="DN238" s="272"/>
      <c r="DO238" s="272"/>
      <c r="DP238" s="272"/>
      <c r="DQ238" s="272"/>
      <c r="DT238" s="272"/>
      <c r="DW238" s="272"/>
      <c r="DZ238" s="272"/>
      <c r="EC238" s="272"/>
      <c r="ED238" s="272"/>
      <c r="EE238" s="272"/>
      <c r="EF238" s="272"/>
      <c r="EI238" s="272"/>
      <c r="EJ238" s="272"/>
      <c r="EK238" s="272"/>
      <c r="EL238" s="272"/>
      <c r="EO238" s="272"/>
      <c r="ER238" s="272"/>
      <c r="EU238" s="272"/>
      <c r="EV238" s="272"/>
      <c r="EW238" s="272"/>
      <c r="EX238" s="272"/>
      <c r="EY238" s="272"/>
      <c r="EZ238" s="272"/>
      <c r="FA238" s="272"/>
      <c r="FB238" s="272"/>
      <c r="FC238" s="272"/>
      <c r="FD238" s="272"/>
      <c r="FE238" s="272"/>
      <c r="FF238" s="272"/>
      <c r="FG238" s="272"/>
      <c r="FH238" s="272"/>
      <c r="FI238" s="272"/>
      <c r="FJ238" s="272"/>
      <c r="FK238" s="272"/>
      <c r="FL238" s="272"/>
      <c r="FM238" s="272"/>
      <c r="FN238" s="272"/>
      <c r="FO238" s="272"/>
      <c r="FP238" s="272"/>
      <c r="FQ238" s="272"/>
      <c r="FR238" s="272"/>
      <c r="FS238" s="272"/>
      <c r="FT238" s="272"/>
      <c r="FU238" s="272"/>
      <c r="FV238" s="272"/>
      <c r="FW238" s="272"/>
      <c r="FX238" s="272"/>
      <c r="FY238" s="272"/>
      <c r="FZ238" s="272"/>
      <c r="GA238" s="272"/>
      <c r="GB238" s="272"/>
      <c r="GE238" s="272"/>
      <c r="GH238" s="272"/>
    </row>
    <row r="239" spans="1:192" ht="18" customHeight="1">
      <c r="A239" s="526"/>
      <c r="B239" s="30"/>
      <c r="C239" s="401">
        <f t="shared" si="629"/>
        <v>0</v>
      </c>
      <c r="D239" s="402">
        <f t="shared" si="629"/>
        <v>0</v>
      </c>
      <c r="E239" s="403">
        <f t="shared" si="629"/>
        <v>0</v>
      </c>
      <c r="F239" s="27" t="s">
        <v>119</v>
      </c>
      <c r="G239" s="27"/>
      <c r="H239" s="325"/>
      <c r="I239" s="325"/>
      <c r="J239" s="325"/>
      <c r="K239" s="325"/>
      <c r="L239" s="325"/>
      <c r="M239" s="325"/>
      <c r="N239" s="325"/>
      <c r="O239" s="325"/>
      <c r="P239" s="325"/>
      <c r="Q239" s="325"/>
      <c r="R239" s="325"/>
      <c r="S239" s="325"/>
      <c r="T239" s="325"/>
      <c r="U239" s="325"/>
      <c r="V239" s="325"/>
      <c r="Y239" s="272"/>
      <c r="AB239" s="272"/>
      <c r="AE239" s="272"/>
      <c r="AH239" s="272"/>
      <c r="AK239" s="272"/>
      <c r="AN239" s="272"/>
      <c r="AQ239" s="272"/>
      <c r="AT239" s="272"/>
      <c r="AW239" s="272"/>
      <c r="AZ239" s="272"/>
      <c r="BA239" s="272"/>
      <c r="BB239" s="272"/>
      <c r="BC239" s="272"/>
      <c r="BD239" s="272"/>
      <c r="BE239" s="272"/>
      <c r="BF239" s="272"/>
      <c r="BG239" s="272"/>
      <c r="BH239" s="272"/>
      <c r="BI239" s="272"/>
      <c r="BJ239" s="272"/>
      <c r="BK239" s="272"/>
      <c r="BL239" s="272"/>
      <c r="BM239" s="272"/>
      <c r="BN239" s="272"/>
      <c r="BO239" s="272"/>
      <c r="BP239" s="272"/>
      <c r="BQ239" s="272"/>
      <c r="BR239" s="272"/>
      <c r="BS239" s="272"/>
      <c r="BT239" s="272"/>
      <c r="BU239" s="272"/>
      <c r="BX239" s="272"/>
      <c r="BY239" s="272"/>
      <c r="BZ239" s="272"/>
      <c r="CA239" s="272"/>
      <c r="CB239" s="272"/>
      <c r="CC239" s="272"/>
      <c r="CD239" s="272"/>
      <c r="CE239" s="272"/>
      <c r="CF239" s="272"/>
      <c r="CG239" s="272"/>
      <c r="CJ239" s="272"/>
      <c r="CM239" s="272"/>
      <c r="CP239" s="272"/>
      <c r="CQ239" s="272"/>
      <c r="CR239" s="272"/>
      <c r="CS239" s="272"/>
      <c r="CV239" s="272"/>
      <c r="CY239" s="272"/>
      <c r="DB239" s="272"/>
      <c r="DE239" s="272"/>
      <c r="DH239" s="272"/>
      <c r="DK239" s="272"/>
      <c r="DL239" s="272"/>
      <c r="DM239" s="272"/>
      <c r="DN239" s="272"/>
      <c r="DO239" s="272"/>
      <c r="DP239" s="272"/>
      <c r="DQ239" s="272"/>
      <c r="DT239" s="272"/>
      <c r="DW239" s="272"/>
      <c r="DZ239" s="272"/>
      <c r="EC239" s="272"/>
      <c r="ED239" s="272"/>
      <c r="EE239" s="272"/>
      <c r="EF239" s="272"/>
      <c r="EI239" s="272"/>
      <c r="EJ239" s="272"/>
      <c r="EK239" s="272"/>
      <c r="EL239" s="272"/>
      <c r="EO239" s="272"/>
      <c r="ER239" s="272"/>
      <c r="EU239" s="272"/>
      <c r="EV239" s="272"/>
      <c r="EW239" s="272"/>
      <c r="EX239" s="272"/>
      <c r="EY239" s="272"/>
      <c r="EZ239" s="272"/>
      <c r="FA239" s="272"/>
      <c r="FB239" s="272"/>
      <c r="FC239" s="272"/>
      <c r="FD239" s="272"/>
      <c r="FE239" s="272"/>
      <c r="FF239" s="272"/>
      <c r="FG239" s="272"/>
      <c r="FH239" s="272"/>
      <c r="FI239" s="272"/>
      <c r="FJ239" s="272"/>
      <c r="FK239" s="272"/>
      <c r="FL239" s="272"/>
      <c r="FM239" s="272"/>
      <c r="FN239" s="272"/>
      <c r="FO239" s="272"/>
      <c r="FP239" s="272"/>
      <c r="FQ239" s="272"/>
      <c r="FR239" s="272"/>
      <c r="FS239" s="272"/>
      <c r="FT239" s="272"/>
      <c r="FU239" s="272"/>
      <c r="FV239" s="272"/>
      <c r="FW239" s="272"/>
      <c r="FX239" s="272"/>
      <c r="FY239" s="272"/>
      <c r="FZ239" s="272"/>
      <c r="GA239" s="272"/>
      <c r="GB239" s="272"/>
      <c r="GE239" s="272"/>
      <c r="GH239" s="272"/>
    </row>
    <row r="240" spans="1:192" ht="15" customHeight="1">
      <c r="A240" s="526"/>
      <c r="B240" s="30"/>
      <c r="C240" s="404" t="str">
        <f t="shared" si="629"/>
        <v>Kg</v>
      </c>
      <c r="D240" s="405" t="str">
        <f t="shared" si="629"/>
        <v>Kg</v>
      </c>
      <c r="E240" s="406" t="str">
        <f t="shared" si="629"/>
        <v>Kg</v>
      </c>
      <c r="F240" s="27" t="s">
        <v>38</v>
      </c>
      <c r="G240" s="27"/>
      <c r="H240" s="325"/>
      <c r="I240" s="325"/>
      <c r="J240" s="325"/>
      <c r="K240" s="325"/>
      <c r="L240" s="325"/>
      <c r="M240" s="325"/>
      <c r="N240" s="325"/>
      <c r="O240" s="325"/>
      <c r="P240" s="325"/>
      <c r="Q240" s="325"/>
      <c r="R240" s="325"/>
      <c r="S240" s="325"/>
      <c r="T240" s="325"/>
      <c r="U240" s="325"/>
      <c r="V240" s="325"/>
      <c r="Y240" s="272"/>
      <c r="AB240" s="272"/>
      <c r="AE240" s="272"/>
      <c r="AH240" s="272"/>
      <c r="AK240" s="272"/>
      <c r="AN240" s="272"/>
      <c r="AQ240" s="272"/>
      <c r="AT240" s="272"/>
      <c r="AW240" s="272"/>
      <c r="AZ240" s="272"/>
      <c r="BA240" s="272"/>
      <c r="BB240" s="272"/>
      <c r="BC240" s="272"/>
      <c r="BD240" s="272"/>
      <c r="BE240" s="272"/>
      <c r="BF240" s="272"/>
      <c r="BG240" s="272"/>
      <c r="BH240" s="272"/>
      <c r="BI240" s="272"/>
      <c r="BJ240" s="272"/>
      <c r="BK240" s="272"/>
      <c r="BL240" s="272"/>
      <c r="BM240" s="272"/>
      <c r="BN240" s="272"/>
      <c r="BO240" s="272"/>
      <c r="BP240" s="272"/>
      <c r="BQ240" s="272"/>
      <c r="BR240" s="272"/>
      <c r="BS240" s="272"/>
      <c r="BT240" s="272"/>
      <c r="BU240" s="272"/>
      <c r="BX240" s="272"/>
      <c r="BY240" s="272"/>
      <c r="BZ240" s="272"/>
      <c r="CA240" s="272"/>
      <c r="CB240" s="272"/>
      <c r="CC240" s="272"/>
      <c r="CD240" s="272"/>
      <c r="CE240" s="272"/>
      <c r="CF240" s="272"/>
      <c r="CG240" s="272"/>
      <c r="CJ240" s="272"/>
      <c r="CM240" s="272"/>
      <c r="CP240" s="272"/>
      <c r="CQ240" s="272"/>
      <c r="CR240" s="272"/>
      <c r="CS240" s="272"/>
      <c r="CV240" s="272"/>
      <c r="CY240" s="272"/>
      <c r="DB240" s="272"/>
      <c r="DE240" s="272"/>
      <c r="DH240" s="272"/>
      <c r="DK240" s="272"/>
      <c r="DL240" s="272"/>
      <c r="DM240" s="272"/>
      <c r="DN240" s="272"/>
      <c r="DO240" s="272"/>
      <c r="DP240" s="272"/>
      <c r="DQ240" s="272"/>
      <c r="DT240" s="272"/>
      <c r="DW240" s="272"/>
      <c r="DZ240" s="272"/>
      <c r="EC240" s="272"/>
      <c r="ED240" s="272"/>
      <c r="EE240" s="272"/>
      <c r="EF240" s="272"/>
      <c r="EI240" s="272"/>
      <c r="EJ240" s="272"/>
      <c r="EK240" s="272"/>
      <c r="EL240" s="272"/>
      <c r="EO240" s="272"/>
      <c r="ER240" s="272"/>
      <c r="EU240" s="272"/>
      <c r="EV240" s="272"/>
      <c r="EW240" s="272"/>
      <c r="EX240" s="272"/>
      <c r="EY240" s="272"/>
      <c r="EZ240" s="272"/>
      <c r="FA240" s="272"/>
      <c r="FB240" s="272"/>
      <c r="FC240" s="272"/>
      <c r="FD240" s="272"/>
      <c r="FE240" s="272"/>
      <c r="FF240" s="272"/>
      <c r="FG240" s="272"/>
      <c r="FH240" s="272"/>
      <c r="FI240" s="272"/>
      <c r="FJ240" s="272"/>
      <c r="FK240" s="272"/>
      <c r="FL240" s="272"/>
      <c r="FM240" s="272"/>
      <c r="FN240" s="272"/>
      <c r="FO240" s="272"/>
      <c r="FP240" s="272"/>
      <c r="FQ240" s="272"/>
      <c r="FR240" s="272"/>
      <c r="FS240" s="272"/>
      <c r="FT240" s="272"/>
      <c r="FU240" s="272"/>
      <c r="FV240" s="272"/>
      <c r="FW240" s="272"/>
      <c r="FX240" s="272"/>
      <c r="FY240" s="272"/>
      <c r="FZ240" s="272"/>
      <c r="GA240" s="272"/>
      <c r="GB240" s="272"/>
      <c r="GE240" s="272"/>
      <c r="GH240" s="272"/>
    </row>
    <row r="241" spans="1:190" ht="21" customHeight="1" thickBot="1">
      <c r="A241" s="526"/>
      <c r="B241" s="30"/>
      <c r="C241" s="407">
        <f t="shared" si="629"/>
        <v>0</v>
      </c>
      <c r="D241" s="408">
        <f t="shared" si="629"/>
        <v>0</v>
      </c>
      <c r="E241" s="409">
        <f t="shared" si="629"/>
        <v>0</v>
      </c>
      <c r="F241" s="27" t="s">
        <v>37</v>
      </c>
      <c r="G241" s="27"/>
      <c r="H241" s="325"/>
      <c r="I241" s="325"/>
      <c r="J241" s="325"/>
      <c r="K241" s="325"/>
      <c r="L241" s="325"/>
      <c r="M241" s="325"/>
      <c r="N241" s="325"/>
      <c r="O241" s="325"/>
      <c r="P241" s="325"/>
      <c r="Q241" s="325"/>
      <c r="R241" s="325"/>
      <c r="S241" s="325"/>
      <c r="T241" s="325"/>
      <c r="U241" s="325"/>
      <c r="V241" s="325"/>
      <c r="Y241" s="272"/>
      <c r="AB241" s="272"/>
      <c r="AE241" s="272"/>
      <c r="AH241" s="272"/>
      <c r="AK241" s="272"/>
      <c r="AN241" s="272"/>
      <c r="AQ241" s="272"/>
      <c r="AT241" s="272"/>
      <c r="AW241" s="272"/>
      <c r="AZ241" s="272"/>
      <c r="BA241" s="272"/>
      <c r="BB241" s="272"/>
      <c r="BC241" s="272"/>
      <c r="BD241" s="272"/>
      <c r="BE241" s="272"/>
      <c r="BF241" s="272"/>
      <c r="BG241" s="272"/>
      <c r="BH241" s="272"/>
      <c r="BI241" s="272"/>
      <c r="BJ241" s="272"/>
      <c r="BK241" s="272"/>
      <c r="BL241" s="272"/>
      <c r="BM241" s="272"/>
      <c r="BN241" s="272"/>
      <c r="BO241" s="272"/>
      <c r="BP241" s="272"/>
      <c r="BQ241" s="272"/>
      <c r="BR241" s="272"/>
      <c r="BS241" s="272"/>
      <c r="BT241" s="272"/>
      <c r="BU241" s="272"/>
      <c r="BX241" s="272"/>
      <c r="BY241" s="272"/>
      <c r="BZ241" s="272"/>
      <c r="CA241" s="272"/>
      <c r="CB241" s="272"/>
      <c r="CC241" s="272"/>
      <c r="CD241" s="272"/>
      <c r="CE241" s="272"/>
      <c r="CF241" s="272"/>
      <c r="CG241" s="272"/>
      <c r="CJ241" s="272"/>
      <c r="CM241" s="272"/>
      <c r="CP241" s="272"/>
      <c r="CQ241" s="272"/>
      <c r="CR241" s="272"/>
      <c r="CS241" s="272"/>
      <c r="CV241" s="272"/>
      <c r="CY241" s="272"/>
      <c r="DB241" s="272"/>
      <c r="DE241" s="272"/>
      <c r="DH241" s="272"/>
      <c r="DK241" s="272"/>
      <c r="DL241" s="272"/>
      <c r="DM241" s="272"/>
      <c r="DN241" s="272"/>
      <c r="DO241" s="272"/>
      <c r="DP241" s="272"/>
      <c r="DQ241" s="272"/>
      <c r="DT241" s="272"/>
      <c r="DW241" s="272"/>
      <c r="DZ241" s="272"/>
      <c r="EC241" s="272"/>
      <c r="ED241" s="272"/>
      <c r="EE241" s="272"/>
      <c r="EF241" s="272"/>
      <c r="EI241" s="272"/>
      <c r="EJ241" s="272"/>
      <c r="EK241" s="272"/>
      <c r="EL241" s="272"/>
      <c r="EO241" s="272"/>
      <c r="ER241" s="272"/>
      <c r="EU241" s="272"/>
      <c r="EV241" s="272"/>
      <c r="EW241" s="272"/>
      <c r="EX241" s="272"/>
      <c r="EY241" s="272"/>
      <c r="EZ241" s="272"/>
      <c r="FA241" s="272"/>
      <c r="FB241" s="272"/>
      <c r="FC241" s="272"/>
      <c r="FD241" s="272"/>
      <c r="FE241" s="272"/>
      <c r="FF241" s="272"/>
      <c r="FG241" s="272"/>
      <c r="FH241" s="272"/>
      <c r="FI241" s="272"/>
      <c r="FJ241" s="272"/>
      <c r="FK241" s="272"/>
      <c r="FL241" s="272"/>
      <c r="FM241" s="272"/>
      <c r="FN241" s="272"/>
      <c r="FO241" s="272"/>
      <c r="FP241" s="272"/>
      <c r="FQ241" s="272"/>
      <c r="FR241" s="272"/>
      <c r="FS241" s="272"/>
      <c r="FT241" s="272"/>
      <c r="FU241" s="272"/>
      <c r="FV241" s="272"/>
      <c r="FW241" s="272"/>
      <c r="FX241" s="272"/>
      <c r="FY241" s="272"/>
      <c r="FZ241" s="272"/>
      <c r="GA241" s="272"/>
      <c r="GB241" s="272"/>
      <c r="GE241" s="272"/>
      <c r="GH241" s="272"/>
    </row>
  </sheetData>
  <sheetProtection password="CFC3"/>
  <mergeCells count="321">
    <mergeCell ref="D4:J5"/>
    <mergeCell ref="D6:J7"/>
    <mergeCell ref="B10:C10"/>
    <mergeCell ref="D10:M10"/>
    <mergeCell ref="N10:P10"/>
    <mergeCell ref="Q10:S10"/>
    <mergeCell ref="AL10:AN10"/>
    <mergeCell ref="AO10:AQ10"/>
    <mergeCell ref="AR10:AT10"/>
    <mergeCell ref="AU10:AW10"/>
    <mergeCell ref="AX10:AZ10"/>
    <mergeCell ref="BA10:BC10"/>
    <mergeCell ref="T10:V10"/>
    <mergeCell ref="W10:Y10"/>
    <mergeCell ref="Z10:AB10"/>
    <mergeCell ref="AC10:AE10"/>
    <mergeCell ref="AF10:AH10"/>
    <mergeCell ref="AI10:AK10"/>
    <mergeCell ref="BV10:BX10"/>
    <mergeCell ref="BY10:CA10"/>
    <mergeCell ref="CB10:CD10"/>
    <mergeCell ref="CE10:CG10"/>
    <mergeCell ref="CH10:CJ10"/>
    <mergeCell ref="CK10:CM10"/>
    <mergeCell ref="BD10:BF10"/>
    <mergeCell ref="BG10:BI10"/>
    <mergeCell ref="BJ10:BL10"/>
    <mergeCell ref="BM10:BO10"/>
    <mergeCell ref="BP10:BR10"/>
    <mergeCell ref="BS10:BU10"/>
    <mergeCell ref="DF10:DH10"/>
    <mergeCell ref="DI10:DK10"/>
    <mergeCell ref="DL10:DN10"/>
    <mergeCell ref="DO10:DQ10"/>
    <mergeCell ref="DR10:DT10"/>
    <mergeCell ref="DU10:DW10"/>
    <mergeCell ref="CN10:CP10"/>
    <mergeCell ref="CQ10:CS10"/>
    <mergeCell ref="CT10:CV10"/>
    <mergeCell ref="CW10:CY10"/>
    <mergeCell ref="CZ10:DB10"/>
    <mergeCell ref="DC10:DE10"/>
    <mergeCell ref="FZ10:GB10"/>
    <mergeCell ref="GC10:GE10"/>
    <mergeCell ref="GF10:GH10"/>
    <mergeCell ref="D11:M11"/>
    <mergeCell ref="L16:M16"/>
    <mergeCell ref="B17:C17"/>
    <mergeCell ref="FH10:FJ10"/>
    <mergeCell ref="FK10:FM10"/>
    <mergeCell ref="FN10:FP10"/>
    <mergeCell ref="FQ10:FS10"/>
    <mergeCell ref="FT10:FV10"/>
    <mergeCell ref="FW10:FY10"/>
    <mergeCell ref="EP10:ER10"/>
    <mergeCell ref="ES10:EU10"/>
    <mergeCell ref="EV10:EX10"/>
    <mergeCell ref="EY10:FA10"/>
    <mergeCell ref="FB10:FD10"/>
    <mergeCell ref="FE10:FG10"/>
    <mergeCell ref="DX10:DZ10"/>
    <mergeCell ref="EA10:EC10"/>
    <mergeCell ref="ED10:EF10"/>
    <mergeCell ref="EG10:EI10"/>
    <mergeCell ref="EJ10:EL10"/>
    <mergeCell ref="EM10:EO10"/>
    <mergeCell ref="AD23:AE23"/>
    <mergeCell ref="AG23:AH23"/>
    <mergeCell ref="AJ23:AK23"/>
    <mergeCell ref="AM23:AN23"/>
    <mergeCell ref="AP23:AQ23"/>
    <mergeCell ref="AS23:AT23"/>
    <mergeCell ref="E23:K23"/>
    <mergeCell ref="O23:P23"/>
    <mergeCell ref="R23:S23"/>
    <mergeCell ref="U23:V23"/>
    <mergeCell ref="X23:Y23"/>
    <mergeCell ref="AA23:AB23"/>
    <mergeCell ref="BN23:BO23"/>
    <mergeCell ref="BQ23:BR23"/>
    <mergeCell ref="BT23:BU23"/>
    <mergeCell ref="BW23:BX23"/>
    <mergeCell ref="BZ23:CA23"/>
    <mergeCell ref="CC23:CD23"/>
    <mergeCell ref="AV23:AW23"/>
    <mergeCell ref="AY23:AZ23"/>
    <mergeCell ref="BB23:BC23"/>
    <mergeCell ref="BE23:BF23"/>
    <mergeCell ref="BH23:BI23"/>
    <mergeCell ref="BK23:BL23"/>
    <mergeCell ref="DG23:DH23"/>
    <mergeCell ref="DJ23:DK23"/>
    <mergeCell ref="DM23:DN23"/>
    <mergeCell ref="CF23:CG23"/>
    <mergeCell ref="CI23:CJ23"/>
    <mergeCell ref="CL23:CM23"/>
    <mergeCell ref="CO23:CP23"/>
    <mergeCell ref="CR23:CS23"/>
    <mergeCell ref="CU23:CV23"/>
    <mergeCell ref="GA23:GB23"/>
    <mergeCell ref="GD23:GE23"/>
    <mergeCell ref="GG23:GH23"/>
    <mergeCell ref="EZ23:FA23"/>
    <mergeCell ref="FC23:FD23"/>
    <mergeCell ref="FF23:FG23"/>
    <mergeCell ref="FI23:FJ23"/>
    <mergeCell ref="FL23:FM23"/>
    <mergeCell ref="FO23:FP23"/>
    <mergeCell ref="B24:B35"/>
    <mergeCell ref="D24:K24"/>
    <mergeCell ref="N24:P24"/>
    <mergeCell ref="Q24:S24"/>
    <mergeCell ref="T24:V24"/>
    <mergeCell ref="W24:Y24"/>
    <mergeCell ref="FR23:FS23"/>
    <mergeCell ref="FU23:FV23"/>
    <mergeCell ref="FX23:FY23"/>
    <mergeCell ref="EH23:EI23"/>
    <mergeCell ref="EK23:EL23"/>
    <mergeCell ref="EN23:EO23"/>
    <mergeCell ref="EQ23:ER23"/>
    <mergeCell ref="ET23:EU23"/>
    <mergeCell ref="EW23:EX23"/>
    <mergeCell ref="DP23:DQ23"/>
    <mergeCell ref="DS23:DT23"/>
    <mergeCell ref="DV23:DW23"/>
    <mergeCell ref="DY23:DZ23"/>
    <mergeCell ref="EB23:EC23"/>
    <mergeCell ref="EE23:EF23"/>
    <mergeCell ref="CX23:CY23"/>
    <mergeCell ref="DA23:DB23"/>
    <mergeCell ref="DD23:DE23"/>
    <mergeCell ref="AR24:AT24"/>
    <mergeCell ref="AU24:AW24"/>
    <mergeCell ref="AX24:AZ24"/>
    <mergeCell ref="BA24:BC24"/>
    <mergeCell ref="BD24:BF24"/>
    <mergeCell ref="BG24:BI24"/>
    <mergeCell ref="Z24:AB24"/>
    <mergeCell ref="AC24:AE24"/>
    <mergeCell ref="AF24:AH24"/>
    <mergeCell ref="AI24:AK24"/>
    <mergeCell ref="AL24:AN24"/>
    <mergeCell ref="AO24:AQ24"/>
    <mergeCell ref="CB24:CD24"/>
    <mergeCell ref="CE24:CG24"/>
    <mergeCell ref="CH24:CJ24"/>
    <mergeCell ref="CK24:CM24"/>
    <mergeCell ref="CN24:CP24"/>
    <mergeCell ref="CQ24:CS24"/>
    <mergeCell ref="BJ24:BL24"/>
    <mergeCell ref="BM24:BO24"/>
    <mergeCell ref="BP24:BR24"/>
    <mergeCell ref="BS24:BU24"/>
    <mergeCell ref="BV24:BX24"/>
    <mergeCell ref="BY24:CA24"/>
    <mergeCell ref="DL24:DN24"/>
    <mergeCell ref="DO24:DQ24"/>
    <mergeCell ref="DR24:DT24"/>
    <mergeCell ref="DU24:DW24"/>
    <mergeCell ref="DX24:DZ24"/>
    <mergeCell ref="EA24:EC24"/>
    <mergeCell ref="CT24:CV24"/>
    <mergeCell ref="CW24:CY24"/>
    <mergeCell ref="CZ24:DB24"/>
    <mergeCell ref="DC24:DE24"/>
    <mergeCell ref="DF24:DH24"/>
    <mergeCell ref="DI24:DK24"/>
    <mergeCell ref="GF24:GH24"/>
    <mergeCell ref="J25:K25"/>
    <mergeCell ref="J26:K26"/>
    <mergeCell ref="F30:G30"/>
    <mergeCell ref="N42:P42"/>
    <mergeCell ref="S42:V42"/>
    <mergeCell ref="FN24:FP24"/>
    <mergeCell ref="FQ24:FS24"/>
    <mergeCell ref="FT24:FV24"/>
    <mergeCell ref="FW24:FY24"/>
    <mergeCell ref="FZ24:GB24"/>
    <mergeCell ref="GC24:GE24"/>
    <mergeCell ref="EV24:EX24"/>
    <mergeCell ref="EY24:FA24"/>
    <mergeCell ref="FB24:FD24"/>
    <mergeCell ref="FE24:FG24"/>
    <mergeCell ref="FH24:FJ24"/>
    <mergeCell ref="FK24:FM24"/>
    <mergeCell ref="ED24:EF24"/>
    <mergeCell ref="EG24:EI24"/>
    <mergeCell ref="EJ24:EL24"/>
    <mergeCell ref="EM24:EO24"/>
    <mergeCell ref="EP24:ER24"/>
    <mergeCell ref="ES24:EU24"/>
    <mergeCell ref="C44:E44"/>
    <mergeCell ref="F44:H44"/>
    <mergeCell ref="I44:K44"/>
    <mergeCell ref="N44:P44"/>
    <mergeCell ref="Q44:S44"/>
    <mergeCell ref="T44:V44"/>
    <mergeCell ref="D43:E43"/>
    <mergeCell ref="G43:H43"/>
    <mergeCell ref="J43:K43"/>
    <mergeCell ref="O43:P43"/>
    <mergeCell ref="R43:S43"/>
    <mergeCell ref="U43:V43"/>
    <mergeCell ref="C64:E64"/>
    <mergeCell ref="F64:H64"/>
    <mergeCell ref="I64:K64"/>
    <mergeCell ref="N64:P64"/>
    <mergeCell ref="Q64:S64"/>
    <mergeCell ref="T64:V64"/>
    <mergeCell ref="N62:P62"/>
    <mergeCell ref="S62:V62"/>
    <mergeCell ref="D63:E63"/>
    <mergeCell ref="G63:H63"/>
    <mergeCell ref="J63:K63"/>
    <mergeCell ref="O63:P63"/>
    <mergeCell ref="R63:S63"/>
    <mergeCell ref="U63:V63"/>
    <mergeCell ref="C84:E84"/>
    <mergeCell ref="F84:H84"/>
    <mergeCell ref="I84:K84"/>
    <mergeCell ref="N84:P84"/>
    <mergeCell ref="Q84:S84"/>
    <mergeCell ref="T84:V84"/>
    <mergeCell ref="N82:P82"/>
    <mergeCell ref="S82:V82"/>
    <mergeCell ref="D83:E83"/>
    <mergeCell ref="G83:H83"/>
    <mergeCell ref="J83:K83"/>
    <mergeCell ref="O83:P83"/>
    <mergeCell ref="R83:S83"/>
    <mergeCell ref="U83:V83"/>
    <mergeCell ref="C104:E104"/>
    <mergeCell ref="F104:H104"/>
    <mergeCell ref="I104:K104"/>
    <mergeCell ref="N104:P104"/>
    <mergeCell ref="Q104:S104"/>
    <mergeCell ref="T104:V104"/>
    <mergeCell ref="N102:P102"/>
    <mergeCell ref="S102:V102"/>
    <mergeCell ref="D103:E103"/>
    <mergeCell ref="G103:H103"/>
    <mergeCell ref="J103:K103"/>
    <mergeCell ref="O103:P103"/>
    <mergeCell ref="R103:S103"/>
    <mergeCell ref="U103:V103"/>
    <mergeCell ref="C124:E124"/>
    <mergeCell ref="F124:H124"/>
    <mergeCell ref="I124:K124"/>
    <mergeCell ref="N124:P124"/>
    <mergeCell ref="Q124:S124"/>
    <mergeCell ref="T124:V124"/>
    <mergeCell ref="N122:P122"/>
    <mergeCell ref="S122:V122"/>
    <mergeCell ref="D123:E123"/>
    <mergeCell ref="G123:H123"/>
    <mergeCell ref="J123:K123"/>
    <mergeCell ref="O123:P123"/>
    <mergeCell ref="R123:S123"/>
    <mergeCell ref="U123:V123"/>
    <mergeCell ref="C144:E144"/>
    <mergeCell ref="F144:H144"/>
    <mergeCell ref="I144:K144"/>
    <mergeCell ref="N144:P144"/>
    <mergeCell ref="Q144:S144"/>
    <mergeCell ref="T144:V144"/>
    <mergeCell ref="N142:P142"/>
    <mergeCell ref="S142:V142"/>
    <mergeCell ref="D143:E143"/>
    <mergeCell ref="G143:H143"/>
    <mergeCell ref="J143:K143"/>
    <mergeCell ref="O143:P143"/>
    <mergeCell ref="R143:S143"/>
    <mergeCell ref="U143:V143"/>
    <mergeCell ref="C164:E164"/>
    <mergeCell ref="F164:H164"/>
    <mergeCell ref="I164:K164"/>
    <mergeCell ref="N164:P164"/>
    <mergeCell ref="Q164:S164"/>
    <mergeCell ref="T164:V164"/>
    <mergeCell ref="N162:P162"/>
    <mergeCell ref="S162:V162"/>
    <mergeCell ref="D163:E163"/>
    <mergeCell ref="G163:H163"/>
    <mergeCell ref="J163:K163"/>
    <mergeCell ref="O163:P163"/>
    <mergeCell ref="R163:S163"/>
    <mergeCell ref="U163:V163"/>
    <mergeCell ref="T184:V184"/>
    <mergeCell ref="N182:P182"/>
    <mergeCell ref="S182:V182"/>
    <mergeCell ref="D183:E183"/>
    <mergeCell ref="G183:H183"/>
    <mergeCell ref="J183:K183"/>
    <mergeCell ref="O183:P183"/>
    <mergeCell ref="R183:S183"/>
    <mergeCell ref="U183:V183"/>
    <mergeCell ref="AC2:AM3"/>
    <mergeCell ref="N222:P222"/>
    <mergeCell ref="S222:V222"/>
    <mergeCell ref="D223:E223"/>
    <mergeCell ref="C224:E224"/>
    <mergeCell ref="C204:E204"/>
    <mergeCell ref="F204:H204"/>
    <mergeCell ref="I204:K204"/>
    <mergeCell ref="N204:P204"/>
    <mergeCell ref="Q204:S204"/>
    <mergeCell ref="T204:V204"/>
    <mergeCell ref="N202:P202"/>
    <mergeCell ref="S202:V202"/>
    <mergeCell ref="D203:E203"/>
    <mergeCell ref="G203:H203"/>
    <mergeCell ref="J203:K203"/>
    <mergeCell ref="O203:P203"/>
    <mergeCell ref="R203:S203"/>
    <mergeCell ref="U203:V203"/>
    <mergeCell ref="C184:E184"/>
    <mergeCell ref="F184:H184"/>
    <mergeCell ref="I184:K184"/>
    <mergeCell ref="N184:P184"/>
    <mergeCell ref="Q184:S184"/>
  </mergeCells>
  <phoneticPr fontId="11" type="noConversion"/>
  <printOptions horizontalCentered="1"/>
  <pageMargins left="3.937007874015748E-2" right="3.937007874015748E-2" top="0.19685039370078741" bottom="0.15748031496062992" header="0.19685039370078741" footer="0.11811023622047245"/>
  <pageSetup paperSize="9" scale="75" orientation="landscape" horizontalDpi="300" verticalDpi="300" r:id="rId1"/>
  <headerFooter alignWithMargins="0">
    <oddFooter>&amp;R&amp;D-&amp;F-&amp;A-&amp;T</oddFooter>
  </headerFooter>
  <rowBreaks count="2" manualBreakCount="2">
    <brk id="62" max="21" man="1"/>
    <brk id="101" max="2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A1C3B-E537-415A-995F-2DBB0980941C}">
  <dimension ref="A1:X239"/>
  <sheetViews>
    <sheetView showZeros="0" zoomScaleNormal="100" zoomScaleSheetLayoutView="75" workbookViewId="0">
      <selection activeCell="O29" sqref="O29"/>
    </sheetView>
  </sheetViews>
  <sheetFormatPr baseColWidth="10" defaultRowHeight="12.75"/>
  <cols>
    <col min="1" max="1" width="4.140625" style="272" customWidth="1"/>
    <col min="2" max="2" width="15.7109375" style="277" customWidth="1"/>
    <col min="3" max="3" width="11" style="277" customWidth="1"/>
    <col min="4" max="4" width="9.42578125" style="277" customWidth="1"/>
    <col min="5" max="5" width="11.5703125" style="277" customWidth="1"/>
    <col min="6" max="6" width="12.28515625" style="277" customWidth="1"/>
    <col min="7" max="9" width="12" style="277" customWidth="1"/>
    <col min="10" max="10" width="13.7109375" style="277" customWidth="1"/>
    <col min="11" max="11" width="11.42578125" style="277" customWidth="1"/>
    <col min="12" max="12" width="12.42578125" style="277" customWidth="1"/>
    <col min="13" max="13" width="12.5703125" style="277" customWidth="1"/>
    <col min="14" max="14" width="11.5703125" style="277" customWidth="1"/>
    <col min="15" max="15" width="11.28515625" style="277" customWidth="1"/>
    <col min="16" max="16" width="11.85546875" style="277" customWidth="1"/>
    <col min="17" max="17" width="14.5703125" style="277" customWidth="1"/>
    <col min="18" max="18" width="15.7109375" style="272" customWidth="1"/>
    <col min="19" max="19" width="10.85546875" style="272" customWidth="1"/>
    <col min="20" max="20" width="8.7109375" style="272" customWidth="1"/>
    <col min="21" max="21" width="13.85546875" style="272" customWidth="1"/>
    <col min="22" max="22" width="8.7109375" style="494" customWidth="1"/>
    <col min="23" max="23" width="8.7109375" style="272" customWidth="1"/>
    <col min="24" max="24" width="11.85546875" style="272" customWidth="1"/>
    <col min="25" max="16384" width="11.42578125" style="272"/>
  </cols>
  <sheetData>
    <row r="1" spans="1:24" s="278" customFormat="1" ht="34.5" customHeight="1">
      <c r="A1" s="272"/>
      <c r="B1" s="273" t="s">
        <v>861</v>
      </c>
      <c r="C1" s="629"/>
      <c r="D1" s="629"/>
      <c r="E1" s="629"/>
      <c r="F1" s="629"/>
      <c r="G1" s="629"/>
      <c r="H1" s="629"/>
      <c r="I1" s="629"/>
      <c r="J1" s="629"/>
      <c r="K1" s="629"/>
      <c r="L1" s="629"/>
      <c r="M1" s="629"/>
      <c r="N1" s="629"/>
      <c r="O1" s="629"/>
      <c r="P1" s="629"/>
      <c r="Q1" s="629"/>
      <c r="R1" s="629"/>
      <c r="S1" s="629"/>
      <c r="T1" s="629"/>
      <c r="U1" s="629"/>
      <c r="V1" s="630"/>
      <c r="W1" s="629"/>
      <c r="X1" s="629"/>
    </row>
    <row r="2" spans="1:24" s="278" customFormat="1" ht="24" customHeight="1">
      <c r="A2" s="272"/>
      <c r="B2" s="279" t="s">
        <v>115</v>
      </c>
      <c r="C2" s="280"/>
      <c r="D2" s="1" t="str">
        <f ca="1">SUBSTITUTE(SUBSTITUTE(LEFT(CELL("filename",D2),SEARCH("]",CELL("filename",D2))),"[",""),"]","")</f>
        <v>D:\Données\1.UPRT\0-UPRT.fait\uprt-php\www\mesimages\fichiers-uprt\ff-fiches-fabrication\ff-fiches-fabrication-maj-08-2020\ff-5-A.collectivite-conditionnement-au-poids.xlsx</v>
      </c>
      <c r="E2" s="280"/>
      <c r="F2" s="280"/>
      <c r="G2" s="280"/>
      <c r="H2" s="280"/>
      <c r="I2" s="280"/>
      <c r="J2" s="280"/>
      <c r="K2" s="280"/>
      <c r="L2" s="280"/>
      <c r="M2" s="280"/>
      <c r="N2" s="280"/>
      <c r="O2" s="280"/>
      <c r="P2" s="280"/>
      <c r="Q2" s="280"/>
      <c r="R2" s="280"/>
      <c r="S2" s="280"/>
      <c r="T2" s="280"/>
      <c r="U2" s="280"/>
      <c r="V2" s="281"/>
      <c r="W2" s="280"/>
      <c r="X2" s="280"/>
    </row>
    <row r="3" spans="1:24" s="278" customFormat="1" ht="9.9499999999999993" customHeight="1">
      <c r="A3" s="272"/>
      <c r="B3" s="286"/>
      <c r="C3" s="287"/>
      <c r="D3" s="287"/>
      <c r="E3" s="287"/>
      <c r="F3" s="287"/>
      <c r="G3" s="287"/>
      <c r="H3" s="287"/>
      <c r="I3" s="287"/>
      <c r="J3" s="287"/>
      <c r="K3" s="287"/>
      <c r="L3" s="287"/>
      <c r="M3" s="287"/>
      <c r="N3" s="287"/>
      <c r="O3" s="287"/>
      <c r="P3" s="287"/>
      <c r="Q3" s="287"/>
      <c r="R3" s="287"/>
      <c r="S3" s="287"/>
      <c r="T3" s="287"/>
      <c r="U3" s="287"/>
      <c r="V3" s="288"/>
      <c r="W3" s="287"/>
      <c r="X3" s="287"/>
    </row>
    <row r="4" spans="1:24" s="278" customFormat="1" ht="9.9499999999999993" customHeight="1">
      <c r="A4" s="272"/>
      <c r="B4" s="279" t="s">
        <v>114</v>
      </c>
      <c r="C4" s="280"/>
      <c r="D4" s="2911">
        <f ca="1">NOW()</f>
        <v>45233.415158912037</v>
      </c>
      <c r="E4" s="2911"/>
      <c r="F4" s="2911"/>
      <c r="G4" s="2911"/>
      <c r="H4" s="2911"/>
      <c r="I4" s="2911"/>
      <c r="J4" s="2911"/>
      <c r="K4" s="2911"/>
      <c r="L4" s="2911"/>
      <c r="M4" s="2911"/>
      <c r="N4" s="2911"/>
      <c r="O4" s="2911"/>
      <c r="P4" s="2911"/>
      <c r="Q4" s="280"/>
      <c r="R4" s="280"/>
      <c r="S4" s="280"/>
      <c r="T4" s="280"/>
      <c r="U4" s="280"/>
      <c r="V4" s="281"/>
      <c r="W4" s="280"/>
      <c r="X4" s="280"/>
    </row>
    <row r="5" spans="1:24" s="278" customFormat="1" ht="9.9499999999999993" customHeight="1">
      <c r="A5" s="272"/>
      <c r="B5" s="286"/>
      <c r="C5" s="287"/>
      <c r="D5" s="2912"/>
      <c r="E5" s="2912"/>
      <c r="F5" s="2912"/>
      <c r="G5" s="2912"/>
      <c r="H5" s="2912"/>
      <c r="I5" s="2912"/>
      <c r="J5" s="2912"/>
      <c r="K5" s="2912"/>
      <c r="L5" s="2912"/>
      <c r="M5" s="2912"/>
      <c r="N5" s="2912"/>
      <c r="O5" s="2912"/>
      <c r="P5" s="2912"/>
      <c r="Q5" s="287"/>
      <c r="R5" s="287"/>
      <c r="S5" s="287"/>
      <c r="T5" s="287"/>
      <c r="U5" s="287"/>
      <c r="V5" s="288"/>
      <c r="W5" s="287"/>
      <c r="X5" s="287"/>
    </row>
    <row r="6" spans="1:24" s="278" customFormat="1" ht="9.9499999999999993" customHeight="1">
      <c r="A6" s="272"/>
      <c r="B6" s="279" t="s">
        <v>113</v>
      </c>
      <c r="C6" s="280"/>
      <c r="D6" s="2913" t="s">
        <v>97</v>
      </c>
      <c r="E6" s="2913"/>
      <c r="F6" s="2913"/>
      <c r="G6" s="2913"/>
      <c r="H6" s="2913"/>
      <c r="I6" s="2913"/>
      <c r="J6" s="2913"/>
      <c r="K6" s="2913"/>
      <c r="L6" s="2913"/>
      <c r="M6" s="2913"/>
      <c r="N6" s="2913"/>
      <c r="O6" s="2913"/>
      <c r="P6" s="2913"/>
      <c r="Q6" s="280"/>
      <c r="R6" s="280"/>
      <c r="S6" s="280"/>
      <c r="T6" s="280"/>
      <c r="U6" s="280"/>
      <c r="V6" s="281"/>
      <c r="W6" s="280"/>
      <c r="X6" s="280"/>
    </row>
    <row r="7" spans="1:24" s="278" customFormat="1" ht="9.9499999999999993" customHeight="1">
      <c r="A7" s="272"/>
      <c r="B7" s="631"/>
      <c r="C7" s="294"/>
      <c r="D7" s="2914"/>
      <c r="E7" s="2914"/>
      <c r="F7" s="2914"/>
      <c r="G7" s="2914"/>
      <c r="H7" s="2914"/>
      <c r="I7" s="2914"/>
      <c r="J7" s="2914"/>
      <c r="K7" s="2914"/>
      <c r="L7" s="2914"/>
      <c r="M7" s="2914"/>
      <c r="N7" s="2914"/>
      <c r="O7" s="2914"/>
      <c r="P7" s="2914"/>
      <c r="Q7" s="295"/>
      <c r="R7" s="294"/>
      <c r="S7" s="294"/>
      <c r="T7" s="294"/>
      <c r="U7" s="294"/>
      <c r="V7" s="296"/>
      <c r="W7" s="294"/>
      <c r="X7" s="294"/>
    </row>
    <row r="8" spans="1:24" s="278" customFormat="1" ht="9.9499999999999993" customHeight="1">
      <c r="A8" s="301"/>
      <c r="B8" s="302"/>
      <c r="C8" s="303"/>
      <c r="D8" s="303"/>
      <c r="E8" s="303"/>
      <c r="F8" s="303"/>
      <c r="G8" s="303"/>
      <c r="H8" s="303"/>
      <c r="I8" s="303"/>
      <c r="J8" s="303"/>
      <c r="K8" s="303"/>
      <c r="L8" s="303"/>
      <c r="M8" s="303"/>
      <c r="N8" s="303"/>
      <c r="O8" s="303"/>
      <c r="P8" s="303"/>
      <c r="Q8" s="303"/>
      <c r="R8" s="303"/>
      <c r="S8" s="303"/>
      <c r="T8" s="303"/>
      <c r="U8" s="303"/>
      <c r="V8" s="304"/>
      <c r="W8" s="303"/>
      <c r="X8" s="303"/>
    </row>
    <row r="9" spans="1:24" s="278" customFormat="1" ht="18" customHeight="1">
      <c r="A9" s="305"/>
      <c r="B9" s="7" t="s">
        <v>50</v>
      </c>
      <c r="C9" s="7"/>
      <c r="D9" s="7"/>
      <c r="E9" s="7"/>
      <c r="F9" s="7"/>
      <c r="G9" s="7"/>
      <c r="H9" s="7"/>
      <c r="I9" s="7"/>
      <c r="J9" s="7"/>
      <c r="K9" s="7"/>
      <c r="L9" s="7"/>
      <c r="M9" s="7"/>
      <c r="N9" s="7"/>
      <c r="O9" s="7"/>
      <c r="P9" s="7"/>
      <c r="Q9" s="7"/>
      <c r="R9" s="7"/>
      <c r="S9" s="7"/>
      <c r="T9" s="7"/>
      <c r="U9" s="7"/>
      <c r="V9" s="7"/>
      <c r="W9" s="7"/>
      <c r="X9" s="7"/>
    </row>
    <row r="10" spans="1:24" s="278" customFormat="1" ht="18" customHeight="1">
      <c r="A10" s="305"/>
      <c r="B10" s="7"/>
      <c r="C10" s="7"/>
      <c r="D10" s="7"/>
      <c r="E10" s="7"/>
      <c r="F10" s="7"/>
      <c r="G10" s="7"/>
      <c r="H10" s="7"/>
      <c r="I10" s="7"/>
      <c r="J10" s="7"/>
      <c r="K10" s="7"/>
      <c r="L10" s="7"/>
      <c r="M10" s="7"/>
      <c r="N10" s="7"/>
      <c r="O10" s="7"/>
      <c r="P10" s="7"/>
      <c r="Q10" s="7"/>
      <c r="R10" s="7"/>
      <c r="S10" s="3071" t="s">
        <v>862</v>
      </c>
      <c r="T10" s="3071"/>
      <c r="U10" s="3071"/>
      <c r="V10" s="7"/>
      <c r="W10" s="7"/>
      <c r="X10" s="7"/>
    </row>
    <row r="11" spans="1:24" s="278" customFormat="1" ht="18" customHeight="1">
      <c r="A11" s="305"/>
      <c r="B11" s="8" t="s">
        <v>863</v>
      </c>
      <c r="C11" s="7"/>
      <c r="D11" s="7"/>
      <c r="E11" s="7"/>
      <c r="F11" s="7"/>
      <c r="G11" s="7"/>
      <c r="H11" s="7"/>
      <c r="I11" s="7"/>
      <c r="J11" s="7"/>
      <c r="K11" s="7"/>
      <c r="L11" s="7"/>
      <c r="M11" s="7"/>
      <c r="N11" s="7"/>
      <c r="O11" s="7"/>
      <c r="P11" s="7"/>
      <c r="Q11" s="7"/>
      <c r="R11" s="7"/>
      <c r="S11" s="3071"/>
      <c r="T11" s="3071"/>
      <c r="U11" s="3071"/>
      <c r="V11" s="7"/>
      <c r="W11" s="7"/>
      <c r="X11" s="7"/>
    </row>
    <row r="12" spans="1:24" s="278" customFormat="1" ht="18" customHeight="1">
      <c r="A12" s="305"/>
      <c r="B12" s="7"/>
      <c r="C12" s="7"/>
      <c r="D12" s="7"/>
      <c r="E12" s="7"/>
      <c r="F12" s="7"/>
      <c r="G12" s="7"/>
      <c r="H12" s="7"/>
      <c r="I12" s="7"/>
      <c r="J12" s="7"/>
      <c r="K12" s="7"/>
      <c r="L12" s="7"/>
      <c r="M12" s="7"/>
      <c r="N12" s="7"/>
      <c r="O12" s="7"/>
      <c r="P12" s="7"/>
      <c r="Q12" s="7"/>
      <c r="R12" s="7" t="s">
        <v>864</v>
      </c>
      <c r="S12" s="7"/>
      <c r="T12" s="7"/>
      <c r="U12" s="7"/>
      <c r="V12" s="7"/>
      <c r="W12" s="7"/>
      <c r="X12" s="7"/>
    </row>
    <row r="13" spans="1:24" s="278" customFormat="1" ht="18" customHeight="1">
      <c r="A13" s="305"/>
      <c r="B13" s="7" t="s">
        <v>100</v>
      </c>
      <c r="C13" s="7"/>
      <c r="D13" s="7"/>
      <c r="E13" s="7"/>
      <c r="F13" s="7"/>
      <c r="G13" s="7"/>
      <c r="H13" s="7"/>
      <c r="I13" s="7"/>
      <c r="J13" s="7"/>
      <c r="K13" s="7"/>
      <c r="L13" s="7"/>
      <c r="M13" s="7"/>
      <c r="N13" s="7"/>
      <c r="O13" s="7"/>
      <c r="P13" s="7"/>
      <c r="Q13" s="7"/>
      <c r="R13" s="7"/>
      <c r="S13" s="7"/>
      <c r="T13" s="7"/>
      <c r="U13" s="7"/>
      <c r="V13" s="7"/>
      <c r="W13" s="7"/>
      <c r="X13" s="7"/>
    </row>
    <row r="14" spans="1:24" s="278" customFormat="1" ht="18" customHeight="1">
      <c r="A14" s="305"/>
      <c r="B14" s="7"/>
      <c r="C14" s="7"/>
      <c r="D14" s="7"/>
      <c r="E14" s="7"/>
      <c r="F14" s="7"/>
      <c r="G14" s="7"/>
      <c r="H14" s="7"/>
      <c r="I14" s="7"/>
      <c r="J14" s="7"/>
      <c r="K14" s="7"/>
      <c r="L14" s="7"/>
      <c r="M14" s="7"/>
      <c r="N14" s="7"/>
      <c r="O14" s="7"/>
      <c r="P14" s="7"/>
      <c r="Q14" s="7"/>
      <c r="R14" s="7"/>
      <c r="S14" s="7"/>
      <c r="T14" s="7"/>
      <c r="U14" s="7"/>
      <c r="V14" s="7"/>
      <c r="W14" s="7"/>
      <c r="X14" s="7"/>
    </row>
    <row r="15" spans="1:24" s="278" customFormat="1" ht="18" customHeight="1">
      <c r="A15" s="305"/>
      <c r="B15" s="7"/>
      <c r="C15" s="9" t="s">
        <v>865</v>
      </c>
      <c r="D15" s="7"/>
      <c r="E15" s="7"/>
      <c r="F15" s="7"/>
      <c r="G15" s="7"/>
      <c r="H15" s="7"/>
      <c r="I15" s="7"/>
      <c r="J15" s="7"/>
      <c r="K15" s="7"/>
      <c r="L15" s="7"/>
      <c r="M15" s="7"/>
      <c r="N15" s="7"/>
      <c r="O15" s="7"/>
      <c r="P15" s="7"/>
      <c r="Q15" s="7"/>
      <c r="R15" s="7"/>
      <c r="S15" s="7"/>
      <c r="T15" s="7"/>
      <c r="U15" s="7"/>
      <c r="V15" s="7"/>
      <c r="W15" s="7"/>
      <c r="X15" s="7"/>
    </row>
    <row r="16" spans="1:24" s="278" customFormat="1" ht="18" customHeight="1">
      <c r="A16" s="305"/>
      <c r="B16" s="7"/>
      <c r="C16" s="9"/>
      <c r="D16" s="9" t="s">
        <v>866</v>
      </c>
      <c r="E16" s="7"/>
      <c r="F16" s="7"/>
      <c r="G16" s="7"/>
      <c r="H16" s="7"/>
      <c r="I16" s="7"/>
      <c r="J16" s="7"/>
      <c r="K16" s="7"/>
      <c r="L16" s="7"/>
      <c r="M16" s="7"/>
      <c r="N16" s="7"/>
      <c r="O16" s="7"/>
      <c r="P16" s="7"/>
      <c r="Q16" s="7"/>
      <c r="R16" s="7"/>
      <c r="S16" s="7"/>
      <c r="T16" s="7"/>
      <c r="U16" s="7"/>
      <c r="V16" s="7"/>
      <c r="W16" s="7"/>
      <c r="X16" s="7"/>
    </row>
    <row r="17" spans="1:24" s="278" customFormat="1" ht="18" customHeight="1">
      <c r="A17" s="305"/>
      <c r="B17" s="7"/>
      <c r="C17" s="9"/>
      <c r="D17" s="9" t="s">
        <v>867</v>
      </c>
      <c r="E17" s="7"/>
      <c r="F17" s="7"/>
      <c r="G17" s="7"/>
      <c r="H17" s="7"/>
      <c r="I17" s="7"/>
      <c r="J17" s="7"/>
      <c r="K17" s="7"/>
      <c r="L17" s="7"/>
      <c r="M17" s="7"/>
      <c r="N17" s="7"/>
      <c r="O17" s="7"/>
      <c r="P17" s="7"/>
      <c r="Q17" s="7"/>
      <c r="R17" s="7"/>
      <c r="S17" s="7"/>
      <c r="T17" s="7"/>
      <c r="U17" s="7"/>
      <c r="V17" s="7"/>
      <c r="W17" s="7"/>
      <c r="X17" s="7"/>
    </row>
    <row r="18" spans="1:24" s="278" customFormat="1" ht="18" customHeight="1" thickBot="1">
      <c r="A18" s="305"/>
      <c r="B18" s="7"/>
      <c r="C18" s="9"/>
      <c r="D18" s="7"/>
      <c r="E18" s="7"/>
      <c r="F18" s="7"/>
      <c r="G18" s="7"/>
      <c r="H18" s="7"/>
      <c r="I18" s="7"/>
      <c r="J18" s="7"/>
      <c r="K18" s="7"/>
      <c r="L18" s="7"/>
      <c r="M18" s="7"/>
      <c r="N18" s="7"/>
      <c r="O18" s="7"/>
      <c r="P18" s="7"/>
      <c r="Q18" s="7"/>
      <c r="R18" s="7"/>
      <c r="S18" s="7"/>
      <c r="T18" s="7"/>
      <c r="U18" s="7"/>
      <c r="V18" s="7"/>
      <c r="W18" s="7"/>
      <c r="X18" s="7"/>
    </row>
    <row r="19" spans="1:24" s="278" customFormat="1" ht="18" customHeight="1">
      <c r="A19" s="305"/>
      <c r="B19" s="7"/>
      <c r="C19" s="9"/>
      <c r="D19" s="3059" t="str">
        <f>'Mode d''emploi.FF.5.B'!B201</f>
        <v>Effectifs</v>
      </c>
      <c r="E19" s="3060">
        <f>'Mode d''emploi.FF.5.B'!C201</f>
        <v>0</v>
      </c>
      <c r="F19" s="3060">
        <f>'Mode d''emploi.FF.5.B'!D201</f>
        <v>0</v>
      </c>
      <c r="G19" s="3060">
        <f>'Mode d''emploi.FF.5.B'!E201</f>
        <v>0</v>
      </c>
      <c r="H19" s="3060">
        <f>'Mode d''emploi.FF.5.B'!F201</f>
        <v>0</v>
      </c>
      <c r="I19" s="3060">
        <f>'Mode d''emploi.FF.5.B'!G201</f>
        <v>0</v>
      </c>
      <c r="J19" s="3060">
        <f>'Mode d''emploi.FF.5.B'!H201</f>
        <v>0</v>
      </c>
      <c r="K19" s="3061">
        <f>'Mode d''emploi.FF.5.B'!I201</f>
        <v>0</v>
      </c>
      <c r="L19" s="7"/>
      <c r="M19" s="7"/>
      <c r="N19" s="7"/>
      <c r="O19" s="7"/>
      <c r="P19" s="7"/>
      <c r="Q19" s="7"/>
      <c r="R19" s="7"/>
      <c r="S19" s="7"/>
      <c r="T19" s="7"/>
      <c r="U19" s="7"/>
      <c r="V19" s="7"/>
      <c r="W19" s="7"/>
      <c r="X19" s="7"/>
    </row>
    <row r="20" spans="1:24" s="278" customFormat="1" ht="18" customHeight="1">
      <c r="A20" s="305"/>
      <c r="B20" s="7"/>
      <c r="C20" s="9"/>
      <c r="D20" s="640" t="str">
        <f>'Mode d''emploi.FF.5.B'!B202</f>
        <v>"Régimes"</v>
      </c>
      <c r="E20" s="670" t="str">
        <f>'Mode d''emploi.FF.5.B'!C202</f>
        <v>Salé</v>
      </c>
      <c r="F20" s="670" t="str">
        <f>'Mode d''emploi.FF.5.B'!D202</f>
        <v>Salé</v>
      </c>
      <c r="G20" s="670" t="str">
        <f>'Mode d''emploi.FF.5.B'!E202</f>
        <v>Salé</v>
      </c>
      <c r="H20" s="671" t="str">
        <f>'Mode d''emploi.FF.5.B'!F202</f>
        <v>SANS sel</v>
      </c>
      <c r="I20" s="671" t="str">
        <f>'Mode d''emploi.FF.5.B'!G202</f>
        <v>SANS sel</v>
      </c>
      <c r="J20" s="672" t="str">
        <f>'Mode d''emploi.FF.5.B'!H202</f>
        <v>SANS sel</v>
      </c>
      <c r="K20" s="641">
        <f>'Mode d''emploi.FF.5.B'!I202</f>
        <v>0</v>
      </c>
      <c r="L20" s="7"/>
      <c r="M20" s="7"/>
      <c r="N20" s="7"/>
      <c r="O20" s="7"/>
      <c r="P20" s="7"/>
      <c r="Q20" s="7"/>
      <c r="R20" s="7"/>
      <c r="S20" s="7"/>
      <c r="T20" s="7"/>
      <c r="U20" s="7"/>
      <c r="V20" s="7"/>
      <c r="W20" s="7"/>
      <c r="X20" s="7"/>
    </row>
    <row r="21" spans="1:24" s="278" customFormat="1" ht="18" customHeight="1">
      <c r="A21" s="305"/>
      <c r="B21" s="7"/>
      <c r="C21" s="9"/>
      <c r="D21" s="643" t="str">
        <f>'Mode d''emploi.FF.5.B'!B203</f>
        <v>Textures &gt;</v>
      </c>
      <c r="E21" s="673" t="str">
        <f>'Mode d''emploi.FF.5.B'!C203</f>
        <v>Normale</v>
      </c>
      <c r="F21" s="674" t="str">
        <f>'Mode d''emploi.FF.5.B'!D203</f>
        <v>Moulinée</v>
      </c>
      <c r="G21" s="675" t="str">
        <f>'Mode d''emploi.FF.5.B'!E203</f>
        <v>Mixée</v>
      </c>
      <c r="H21" s="673" t="str">
        <f>'Mode d''emploi.FF.5.B'!F203</f>
        <v>Normale</v>
      </c>
      <c r="I21" s="674" t="str">
        <f>'Mode d''emploi.FF.5.B'!G203</f>
        <v>Moulinée</v>
      </c>
      <c r="J21" s="676" t="str">
        <f>'Mode d''emploi.FF.5.B'!H203</f>
        <v>Mixée</v>
      </c>
      <c r="K21" s="644" t="str">
        <f>'Mode d''emploi.FF.5.B'!I203</f>
        <v>Total</v>
      </c>
      <c r="L21" s="7"/>
      <c r="M21" s="7"/>
      <c r="N21" s="7"/>
      <c r="O21" s="7"/>
      <c r="P21" s="7"/>
      <c r="Q21" s="7"/>
      <c r="R21" s="7"/>
      <c r="S21" s="7"/>
      <c r="T21" s="7"/>
      <c r="U21" s="7"/>
      <c r="V21" s="7"/>
      <c r="W21" s="7"/>
      <c r="X21" s="7"/>
    </row>
    <row r="22" spans="1:24" s="278" customFormat="1" ht="18" customHeight="1">
      <c r="A22" s="305"/>
      <c r="B22" s="7"/>
      <c r="C22" s="9"/>
      <c r="D22" s="677" t="str">
        <f>'Mode d''emploi.FF.5.B'!B204</f>
        <v>M</v>
      </c>
      <c r="E22" s="678">
        <f>'Mode d''emploi.FF.5.B'!C204</f>
        <v>11</v>
      </c>
      <c r="F22" s="678">
        <f>'Mode d''emploi.FF.5.B'!D204</f>
        <v>0</v>
      </c>
      <c r="G22" s="678">
        <f>'Mode d''emploi.FF.5.B'!E204</f>
        <v>0</v>
      </c>
      <c r="H22" s="678">
        <f>'Mode d''emploi.FF.5.B'!F204</f>
        <v>0</v>
      </c>
      <c r="I22" s="678">
        <f>'Mode d''emploi.FF.5.B'!G204</f>
        <v>0</v>
      </c>
      <c r="J22" s="679">
        <f>'Mode d''emploi.FF.5.B'!H204</f>
        <v>0</v>
      </c>
      <c r="K22" s="237">
        <f>'Mode d''emploi.FF.5.B'!I204</f>
        <v>11</v>
      </c>
      <c r="L22" s="7"/>
      <c r="M22" s="7"/>
      <c r="N22" s="7"/>
      <c r="O22" s="7"/>
      <c r="P22" s="7"/>
      <c r="Q22" s="7"/>
      <c r="R22" s="7"/>
      <c r="S22" s="7"/>
      <c r="T22" s="7"/>
      <c r="U22" s="7"/>
      <c r="V22" s="7"/>
      <c r="W22" s="7"/>
      <c r="X22" s="7"/>
    </row>
    <row r="23" spans="1:24" s="278" customFormat="1" ht="18" customHeight="1">
      <c r="A23" s="305"/>
      <c r="B23" s="7"/>
      <c r="C23" s="9"/>
      <c r="D23" s="680" t="str">
        <f>'Mode d''emploi.FF.5.B'!B205</f>
        <v>P</v>
      </c>
      <c r="E23" s="678">
        <f>'Mode d''emploi.FF.5.B'!C205</f>
        <v>11</v>
      </c>
      <c r="F23" s="678">
        <f>'Mode d''emploi.FF.5.B'!D205</f>
        <v>0</v>
      </c>
      <c r="G23" s="678">
        <f>'Mode d''emploi.FF.5.B'!E205</f>
        <v>0</v>
      </c>
      <c r="H23" s="678">
        <f>'Mode d''emploi.FF.5.B'!F205</f>
        <v>0</v>
      </c>
      <c r="I23" s="678">
        <f>'Mode d''emploi.FF.5.B'!G205</f>
        <v>0</v>
      </c>
      <c r="J23" s="679">
        <f>'Mode d''emploi.FF.5.B'!H205</f>
        <v>0</v>
      </c>
      <c r="K23" s="237">
        <f>'Mode d''emploi.FF.5.B'!I205</f>
        <v>11</v>
      </c>
      <c r="L23" s="7"/>
      <c r="M23" s="7"/>
      <c r="N23" s="7"/>
      <c r="O23" s="7"/>
      <c r="P23" s="7"/>
      <c r="Q23" s="7"/>
      <c r="R23" s="7"/>
      <c r="S23" s="7"/>
      <c r="T23" s="7"/>
      <c r="U23" s="7"/>
      <c r="V23" s="7"/>
      <c r="W23" s="7"/>
      <c r="X23" s="7"/>
    </row>
    <row r="24" spans="1:24" s="278" customFormat="1" ht="18" customHeight="1">
      <c r="A24" s="305"/>
      <c r="B24" s="7"/>
      <c r="C24" s="9"/>
      <c r="D24" s="681" t="str">
        <f>'Mode d''emploi.FF.5.B'!B206</f>
        <v>A</v>
      </c>
      <c r="E24" s="678">
        <f>'Mode d''emploi.FF.5.B'!C206</f>
        <v>28</v>
      </c>
      <c r="F24" s="678">
        <f>'Mode d''emploi.FF.5.B'!D206</f>
        <v>11</v>
      </c>
      <c r="G24" s="678">
        <f>'Mode d''emploi.FF.5.B'!E206</f>
        <v>0</v>
      </c>
      <c r="H24" s="678">
        <f>'Mode d''emploi.FF.5.B'!F206</f>
        <v>0</v>
      </c>
      <c r="I24" s="678">
        <f>'Mode d''emploi.FF.5.B'!G206</f>
        <v>0</v>
      </c>
      <c r="J24" s="679">
        <f>'Mode d''emploi.FF.5.B'!H206</f>
        <v>0</v>
      </c>
      <c r="K24" s="237">
        <f>'Mode d''emploi.FF.5.B'!I206</f>
        <v>39</v>
      </c>
      <c r="L24" s="7"/>
      <c r="M24" s="7"/>
      <c r="N24" s="7"/>
      <c r="O24" s="7"/>
      <c r="P24" s="7"/>
      <c r="Q24" s="7"/>
      <c r="R24" s="7"/>
      <c r="S24" s="7"/>
      <c r="T24" s="7"/>
      <c r="U24" s="7"/>
      <c r="V24" s="7"/>
      <c r="W24" s="7"/>
      <c r="X24" s="7"/>
    </row>
    <row r="25" spans="1:24" s="278" customFormat="1" ht="18" customHeight="1">
      <c r="A25" s="305"/>
      <c r="B25" s="7"/>
      <c r="C25" s="9"/>
      <c r="D25" s="682" t="str">
        <f>'Mode d''emploi.FF.5.B'!B207</f>
        <v>A+</v>
      </c>
      <c r="E25" s="678">
        <f>'Mode d''emploi.FF.5.B'!C207</f>
        <v>96</v>
      </c>
      <c r="F25" s="678">
        <f>'Mode d''emploi.FF.5.B'!D207</f>
        <v>0</v>
      </c>
      <c r="G25" s="678">
        <f>'Mode d''emploi.FF.5.B'!E207</f>
        <v>0</v>
      </c>
      <c r="H25" s="678">
        <f>'Mode d''emploi.FF.5.B'!F207</f>
        <v>0</v>
      </c>
      <c r="I25" s="678">
        <f>'Mode d''emploi.FF.5.B'!G207</f>
        <v>0</v>
      </c>
      <c r="J25" s="679">
        <f>'Mode d''emploi.FF.5.B'!H207</f>
        <v>0</v>
      </c>
      <c r="K25" s="237">
        <f>'Mode d''emploi.FF.5.B'!I207</f>
        <v>96</v>
      </c>
      <c r="L25" s="7"/>
      <c r="M25" s="7"/>
      <c r="N25" s="7"/>
      <c r="O25" s="7"/>
      <c r="P25" s="7"/>
      <c r="Q25" s="7"/>
      <c r="R25" s="7"/>
      <c r="S25" s="7"/>
      <c r="T25" s="7"/>
      <c r="U25" s="7"/>
      <c r="V25" s="7"/>
      <c r="W25" s="7"/>
      <c r="X25" s="7"/>
    </row>
    <row r="26" spans="1:24" s="278" customFormat="1" ht="18" customHeight="1">
      <c r="A26" s="305"/>
      <c r="B26" s="7"/>
      <c r="C26" s="9"/>
      <c r="D26" s="683" t="str">
        <f>'Mode d''emploi.FF.5.B'!B208</f>
        <v>F</v>
      </c>
      <c r="E26" s="678">
        <f>'Mode d''emploi.FF.5.B'!C208</f>
        <v>0</v>
      </c>
      <c r="F26" s="678">
        <f>'Mode d''emploi.FF.5.B'!D208</f>
        <v>0</v>
      </c>
      <c r="G26" s="678">
        <f>'Mode d''emploi.FF.5.B'!E208</f>
        <v>0</v>
      </c>
      <c r="H26" s="678">
        <f>'Mode d''emploi.FF.5.B'!F208</f>
        <v>11</v>
      </c>
      <c r="I26" s="678">
        <f>'Mode d''emploi.FF.5.B'!G208</f>
        <v>0</v>
      </c>
      <c r="J26" s="679">
        <f>'Mode d''emploi.FF.5.B'!H208</f>
        <v>11</v>
      </c>
      <c r="K26" s="237">
        <f>'Mode d''emploi.FF.5.B'!I208</f>
        <v>22</v>
      </c>
      <c r="L26" s="7"/>
      <c r="M26" s="7"/>
      <c r="N26" s="7"/>
      <c r="O26" s="7"/>
      <c r="P26" s="7"/>
      <c r="Q26" s="7"/>
      <c r="R26" s="7"/>
      <c r="S26" s="7"/>
      <c r="T26" s="7"/>
      <c r="U26" s="7"/>
      <c r="V26" s="7"/>
      <c r="W26" s="7"/>
      <c r="X26" s="7"/>
    </row>
    <row r="27" spans="1:24" s="278" customFormat="1" ht="18" customHeight="1">
      <c r="A27" s="305"/>
      <c r="B27" s="7"/>
      <c r="C27" s="9"/>
      <c r="D27" s="684" t="str">
        <f>'Mode d''emploi.FF.5.B'!B209</f>
        <v>RAB</v>
      </c>
      <c r="E27" s="678">
        <f>'Mode d''emploi.FF.5.B'!C209</f>
        <v>0</v>
      </c>
      <c r="F27" s="678">
        <f>'Mode d''emploi.FF.5.B'!D209</f>
        <v>0</v>
      </c>
      <c r="G27" s="678">
        <f>'Mode d''emploi.FF.5.B'!E209</f>
        <v>0</v>
      </c>
      <c r="H27" s="678">
        <f>'Mode d''emploi.FF.5.B'!F209</f>
        <v>0</v>
      </c>
      <c r="I27" s="678">
        <f>'Mode d''emploi.FF.5.B'!G209</f>
        <v>0</v>
      </c>
      <c r="J27" s="679">
        <f>'Mode d''emploi.FF.5.B'!H209</f>
        <v>0</v>
      </c>
      <c r="K27" s="237">
        <f>'Mode d''emploi.FF.5.B'!I209</f>
        <v>0</v>
      </c>
      <c r="L27" s="7"/>
      <c r="M27" s="7"/>
      <c r="N27" s="7"/>
      <c r="O27" s="7"/>
      <c r="P27" s="7"/>
      <c r="Q27" s="7"/>
      <c r="R27" s="7"/>
      <c r="S27" s="7"/>
      <c r="T27" s="7"/>
      <c r="U27" s="7"/>
      <c r="V27" s="7"/>
      <c r="W27" s="7"/>
      <c r="X27" s="7"/>
    </row>
    <row r="28" spans="1:24" s="278" customFormat="1" ht="18" customHeight="1" thickBot="1">
      <c r="A28" s="305"/>
      <c r="B28" s="7"/>
      <c r="C28" s="9"/>
      <c r="D28" s="685" t="str">
        <f>'Mode d''emploi.FF.5.B'!B210</f>
        <v>Totaux &gt;</v>
      </c>
      <c r="E28" s="240">
        <f>'Mode d''emploi.FF.5.B'!C210</f>
        <v>146</v>
      </c>
      <c r="F28" s="240">
        <f>'Mode d''emploi.FF.5.B'!D210</f>
        <v>11</v>
      </c>
      <c r="G28" s="240">
        <f>'Mode d''emploi.FF.5.B'!E210</f>
        <v>0</v>
      </c>
      <c r="H28" s="240">
        <f>'Mode d''emploi.FF.5.B'!F210</f>
        <v>11</v>
      </c>
      <c r="I28" s="240">
        <f>'Mode d''emploi.FF.5.B'!G210</f>
        <v>0</v>
      </c>
      <c r="J28" s="650">
        <f>'Mode d''emploi.FF.5.B'!H210</f>
        <v>11</v>
      </c>
      <c r="K28" s="651">
        <f>'Mode d''emploi.FF.5.B'!I210</f>
        <v>0</v>
      </c>
      <c r="L28" s="7"/>
      <c r="M28" s="7"/>
      <c r="N28" s="7"/>
      <c r="O28" s="7"/>
      <c r="P28" s="7"/>
      <c r="Q28" s="7"/>
      <c r="R28" s="7"/>
      <c r="S28" s="7"/>
      <c r="T28" s="7"/>
      <c r="U28" s="7"/>
      <c r="V28" s="7"/>
      <c r="W28" s="7"/>
      <c r="X28" s="7"/>
    </row>
    <row r="29" spans="1:24" s="278" customFormat="1" ht="18" customHeight="1">
      <c r="A29" s="305"/>
      <c r="B29" s="7"/>
      <c r="C29" s="9"/>
      <c r="D29" s="7"/>
      <c r="E29" s="7"/>
      <c r="F29" s="7"/>
      <c r="G29" s="7"/>
      <c r="H29" s="7"/>
      <c r="I29" s="7"/>
      <c r="J29" s="7"/>
      <c r="K29" s="7"/>
      <c r="L29" s="7"/>
      <c r="M29" s="7"/>
      <c r="N29" s="7"/>
      <c r="O29" s="7"/>
      <c r="P29" s="7"/>
      <c r="Q29" s="7"/>
      <c r="R29" s="7"/>
      <c r="S29" s="7"/>
      <c r="T29" s="7"/>
      <c r="U29" s="7"/>
      <c r="V29" s="7"/>
      <c r="W29" s="7"/>
      <c r="X29" s="7"/>
    </row>
    <row r="30" spans="1:24" s="278" customFormat="1" ht="18" customHeight="1">
      <c r="A30" s="305"/>
      <c r="B30" s="7"/>
      <c r="C30" s="9"/>
      <c r="D30" s="7" t="s">
        <v>868</v>
      </c>
      <c r="E30" s="7"/>
      <c r="F30" s="7"/>
      <c r="G30" s="7"/>
      <c r="H30" s="7"/>
      <c r="I30" s="7"/>
      <c r="J30" s="7"/>
      <c r="K30" s="7"/>
      <c r="L30" s="7"/>
      <c r="M30" s="7"/>
      <c r="N30" s="7"/>
      <c r="O30" s="7"/>
      <c r="P30" s="7"/>
      <c r="Q30" s="7"/>
      <c r="R30" s="7"/>
      <c r="S30" s="7"/>
      <c r="T30" s="7"/>
      <c r="U30" s="7"/>
      <c r="V30" s="7"/>
      <c r="W30" s="7"/>
      <c r="X30" s="7"/>
    </row>
    <row r="31" spans="1:24" s="278" customFormat="1" ht="18" customHeight="1">
      <c r="A31" s="305"/>
      <c r="B31" s="7"/>
      <c r="C31" s="9"/>
      <c r="D31" s="7"/>
      <c r="E31" s="7"/>
      <c r="F31" s="7"/>
      <c r="G31" s="7"/>
      <c r="H31" s="7"/>
      <c r="I31" s="7"/>
      <c r="J31" s="7"/>
      <c r="K31" s="7"/>
      <c r="L31" s="7"/>
      <c r="M31" s="7"/>
      <c r="N31" s="7"/>
      <c r="O31" s="7"/>
      <c r="P31" s="7"/>
      <c r="Q31" s="7"/>
      <c r="R31" s="7"/>
      <c r="S31" s="7"/>
      <c r="T31" s="7"/>
      <c r="U31" s="7"/>
      <c r="V31" s="7"/>
      <c r="W31" s="7"/>
      <c r="X31" s="7"/>
    </row>
    <row r="32" spans="1:24" s="278" customFormat="1" ht="18" customHeight="1">
      <c r="A32" s="305"/>
      <c r="B32" s="7"/>
      <c r="C32" s="9" t="s">
        <v>869</v>
      </c>
      <c r="D32" s="7"/>
      <c r="E32" s="7"/>
      <c r="F32" s="7"/>
      <c r="G32" s="7"/>
      <c r="H32" s="7"/>
      <c r="I32" s="7"/>
      <c r="J32" s="7"/>
      <c r="K32" s="7"/>
      <c r="L32" s="7"/>
      <c r="M32" s="7"/>
      <c r="N32" s="7"/>
      <c r="O32" s="7"/>
      <c r="P32" s="7"/>
      <c r="Q32" s="7"/>
      <c r="R32" s="7"/>
      <c r="S32" s="7"/>
      <c r="T32" s="7"/>
      <c r="U32" s="7"/>
      <c r="V32" s="7"/>
      <c r="W32" s="7"/>
      <c r="X32" s="7"/>
    </row>
    <row r="33" spans="1:24" s="278" customFormat="1" ht="18" customHeight="1">
      <c r="A33" s="305"/>
      <c r="B33" s="7"/>
      <c r="C33" s="9"/>
      <c r="D33" s="9" t="s">
        <v>870</v>
      </c>
      <c r="E33" s="7"/>
      <c r="F33" s="7"/>
      <c r="G33" s="7"/>
      <c r="H33" s="7"/>
      <c r="I33" s="7"/>
      <c r="J33" s="7"/>
      <c r="K33" s="7"/>
      <c r="L33" s="7"/>
      <c r="M33" s="7"/>
      <c r="N33" s="7"/>
      <c r="O33" s="7"/>
      <c r="P33" s="7"/>
      <c r="Q33" s="7"/>
      <c r="R33" s="7"/>
      <c r="S33" s="7"/>
      <c r="T33" s="7"/>
      <c r="U33" s="7"/>
      <c r="V33" s="7"/>
      <c r="W33" s="7"/>
      <c r="X33" s="7"/>
    </row>
    <row r="34" spans="1:24" s="278" customFormat="1" ht="18" customHeight="1">
      <c r="A34" s="305"/>
      <c r="B34" s="7"/>
      <c r="C34" s="9"/>
      <c r="D34" s="9" t="s">
        <v>871</v>
      </c>
      <c r="E34" s="7"/>
      <c r="F34" s="7"/>
      <c r="G34" s="7"/>
      <c r="H34" s="7"/>
      <c r="I34" s="7"/>
      <c r="J34" s="7"/>
      <c r="K34" s="7"/>
      <c r="L34" s="7"/>
      <c r="M34" s="7"/>
      <c r="N34" s="7"/>
      <c r="O34" s="7"/>
      <c r="P34" s="7"/>
      <c r="Q34" s="7"/>
      <c r="R34" s="7"/>
      <c r="S34" s="7"/>
      <c r="T34" s="7"/>
      <c r="U34" s="7"/>
      <c r="V34" s="7"/>
      <c r="W34" s="7"/>
      <c r="X34" s="7"/>
    </row>
    <row r="35" spans="1:24" s="278" customFormat="1" ht="18" customHeight="1">
      <c r="A35" s="305"/>
      <c r="B35" s="7"/>
      <c r="C35" s="9"/>
      <c r="D35" s="9"/>
      <c r="E35" s="7"/>
      <c r="F35" s="7"/>
      <c r="G35" s="7"/>
      <c r="H35" s="7"/>
      <c r="I35" s="7"/>
      <c r="J35" s="7"/>
      <c r="K35" s="7"/>
      <c r="L35" s="7"/>
      <c r="M35" s="7"/>
      <c r="N35" s="7"/>
      <c r="O35" s="7"/>
      <c r="P35" s="7"/>
      <c r="Q35" s="7"/>
      <c r="R35" s="7"/>
      <c r="S35" s="7"/>
      <c r="T35" s="7"/>
      <c r="U35" s="7"/>
      <c r="V35" s="7"/>
      <c r="W35" s="7"/>
      <c r="X35" s="7"/>
    </row>
    <row r="36" spans="1:24" s="278" customFormat="1" ht="18" customHeight="1">
      <c r="A36" s="305"/>
      <c r="B36" s="7"/>
      <c r="C36" s="138" t="s">
        <v>872</v>
      </c>
      <c r="D36" s="7"/>
      <c r="E36" s="7"/>
      <c r="F36" s="7"/>
      <c r="G36" s="7"/>
      <c r="H36" s="7"/>
      <c r="I36" s="7"/>
      <c r="J36" s="7"/>
      <c r="K36" s="7"/>
      <c r="L36" s="7"/>
      <c r="M36" s="7"/>
      <c r="N36" s="7"/>
      <c r="O36" s="7"/>
      <c r="P36" s="7"/>
      <c r="Q36" s="7"/>
      <c r="R36" s="7"/>
      <c r="S36" s="7"/>
      <c r="T36" s="7"/>
      <c r="U36" s="7"/>
      <c r="V36" s="7"/>
      <c r="W36" s="7"/>
      <c r="X36" s="7"/>
    </row>
    <row r="37" spans="1:24" s="278" customFormat="1" ht="18" customHeight="1">
      <c r="A37" s="305"/>
      <c r="B37" s="7"/>
      <c r="C37" s="9"/>
      <c r="D37" s="7"/>
      <c r="E37" s="10" t="s">
        <v>873</v>
      </c>
      <c r="F37" s="139">
        <f>'Mode d''emploi.FF.5.B'!$A$204</f>
        <v>204</v>
      </c>
      <c r="G37" s="7"/>
      <c r="H37" s="7"/>
      <c r="I37" s="7"/>
      <c r="J37" s="7"/>
      <c r="K37" s="7"/>
      <c r="L37" s="7"/>
      <c r="M37" s="7"/>
      <c r="N37" s="7"/>
      <c r="O37" s="7"/>
      <c r="P37" s="7"/>
      <c r="Q37" s="7"/>
      <c r="R37" s="7"/>
      <c r="S37" s="7"/>
      <c r="T37" s="7"/>
      <c r="U37" s="7"/>
      <c r="V37" s="7"/>
      <c r="W37" s="7"/>
      <c r="X37" s="7"/>
    </row>
    <row r="38" spans="1:24" s="278" customFormat="1" ht="18" customHeight="1">
      <c r="A38" s="305"/>
      <c r="B38" s="7"/>
      <c r="C38" s="9"/>
      <c r="D38" s="7"/>
      <c r="E38" s="7"/>
      <c r="F38" s="7"/>
      <c r="G38" s="7"/>
      <c r="H38" s="7"/>
      <c r="I38" s="7"/>
      <c r="J38" s="7"/>
      <c r="K38" s="7"/>
      <c r="L38" s="7"/>
      <c r="M38" s="7"/>
      <c r="N38" s="7"/>
      <c r="O38" s="7"/>
      <c r="P38" s="7"/>
      <c r="Q38" s="7"/>
      <c r="R38" s="7"/>
      <c r="S38" s="7"/>
      <c r="T38" s="7"/>
      <c r="U38" s="7"/>
      <c r="V38" s="7"/>
      <c r="W38" s="7"/>
      <c r="X38" s="7"/>
    </row>
    <row r="39" spans="1:24" s="278" customFormat="1" ht="18" customHeight="1" thickBot="1">
      <c r="A39" s="305"/>
      <c r="B39" s="7"/>
      <c r="C39" s="9"/>
      <c r="D39" s="7"/>
      <c r="E39" s="140" t="str">
        <f>'Mode d''emploi.FF.5.B'!$K$211</f>
        <v>K</v>
      </c>
      <c r="F39" s="7"/>
      <c r="G39" s="7"/>
      <c r="H39" s="7"/>
      <c r="I39" s="7"/>
      <c r="J39" s="7"/>
      <c r="K39" s="7"/>
      <c r="L39" s="7"/>
      <c r="M39" s="7"/>
      <c r="N39" s="7"/>
      <c r="O39" s="7"/>
      <c r="P39" s="7"/>
      <c r="Q39" s="7"/>
      <c r="R39" s="7"/>
      <c r="S39" s="7"/>
      <c r="T39" s="7"/>
      <c r="U39" s="7"/>
      <c r="V39" s="7"/>
      <c r="W39" s="7"/>
      <c r="X39" s="7"/>
    </row>
    <row r="40" spans="1:24" s="278" customFormat="1" ht="27" customHeight="1">
      <c r="A40" s="305"/>
      <c r="B40" s="7"/>
      <c r="C40" s="9"/>
      <c r="D40" s="3059" t="str">
        <f>'Mode d''emploi.FF.5.B'!J201</f>
        <v>Grammages et Poids</v>
      </c>
      <c r="E40" s="3060">
        <f>'Mode d''emploi.FF.5.B'!K201</f>
        <v>0</v>
      </c>
      <c r="F40" s="3060">
        <f>'Mode d''emploi.FF.5.B'!L201</f>
        <v>0</v>
      </c>
      <c r="G40" s="3060">
        <f>'Mode d''emploi.FF.5.B'!M201</f>
        <v>0</v>
      </c>
      <c r="H40" s="3060">
        <f>'Mode d''emploi.FF.5.B'!N201</f>
        <v>0</v>
      </c>
      <c r="I40" s="3060">
        <f>'Mode d''emploi.FF.5.B'!O201</f>
        <v>0</v>
      </c>
      <c r="J40" s="3060">
        <f>'Mode d''emploi.FF.5.B'!P201</f>
        <v>0</v>
      </c>
      <c r="K40" s="3060">
        <f>'Mode d''emploi.FF.5.B'!Q201</f>
        <v>0</v>
      </c>
      <c r="L40" s="3061">
        <f>'Mode d''emploi.FF.5.B'!R201</f>
        <v>0</v>
      </c>
      <c r="M40" s="7"/>
      <c r="N40" s="7"/>
      <c r="O40" s="7"/>
      <c r="P40" s="7"/>
      <c r="Q40" s="7"/>
      <c r="R40" s="7"/>
      <c r="S40" s="7"/>
      <c r="T40" s="7"/>
      <c r="U40" s="7"/>
      <c r="V40" s="7"/>
      <c r="W40" s="7"/>
      <c r="X40" s="7"/>
    </row>
    <row r="41" spans="1:24" s="278" customFormat="1" ht="18" customHeight="1">
      <c r="A41" s="305"/>
      <c r="B41" s="7"/>
      <c r="C41" s="9"/>
      <c r="D41" s="141">
        <f>'Mode d''emploi.FF.5.B'!J202</f>
        <v>0</v>
      </c>
      <c r="E41" s="642" t="str">
        <f>'Mode d''emploi.FF.5.B'!K202</f>
        <v>"Régimes" &gt;</v>
      </c>
      <c r="F41" s="670" t="str">
        <f>'Mode d''emploi.FF.5.B'!L202</f>
        <v>Salé</v>
      </c>
      <c r="G41" s="670" t="str">
        <f>'Mode d''emploi.FF.5.B'!M202</f>
        <v>Salé</v>
      </c>
      <c r="H41" s="670" t="str">
        <f>'Mode d''emploi.FF.5.B'!N202</f>
        <v>Salé</v>
      </c>
      <c r="I41" s="671" t="str">
        <f>'Mode d''emploi.FF.5.B'!O202</f>
        <v>SANS sel</v>
      </c>
      <c r="J41" s="671" t="str">
        <f>'Mode d''emploi.FF.5.B'!P202</f>
        <v>SANS sel</v>
      </c>
      <c r="K41" s="671" t="str">
        <f>'Mode d''emploi.FF.5.B'!Q202</f>
        <v>SANS sel</v>
      </c>
      <c r="L41" s="371">
        <f>'Mode d''emploi.FF.5.B'!R202</f>
        <v>0</v>
      </c>
      <c r="M41" s="7"/>
      <c r="N41" s="7"/>
      <c r="O41" s="7"/>
      <c r="P41" s="7"/>
      <c r="Q41" s="7"/>
      <c r="R41" s="7"/>
      <c r="S41" s="7"/>
      <c r="T41" s="7"/>
      <c r="U41" s="7"/>
      <c r="V41" s="7"/>
      <c r="W41" s="7"/>
      <c r="X41" s="7"/>
    </row>
    <row r="42" spans="1:24" s="278" customFormat="1" ht="18" customHeight="1">
      <c r="A42" s="305"/>
      <c r="B42" s="7"/>
      <c r="C42" s="9"/>
      <c r="D42" s="142" t="str">
        <f>'Mode d''emploi.FF.5.B'!J203</f>
        <v>Familles</v>
      </c>
      <c r="E42" s="642" t="str">
        <f>'Mode d''emploi.FF.5.B'!K203</f>
        <v>Textures&gt;</v>
      </c>
      <c r="F42" s="673" t="str">
        <f>'Mode d''emploi.FF.5.B'!L203</f>
        <v>Normale</v>
      </c>
      <c r="G42" s="674" t="str">
        <f>'Mode d''emploi.FF.5.B'!M203</f>
        <v>Moulinée</v>
      </c>
      <c r="H42" s="675" t="str">
        <f>'Mode d''emploi.FF.5.B'!N203</f>
        <v>Mixée</v>
      </c>
      <c r="I42" s="673" t="str">
        <f>'Mode d''emploi.FF.5.B'!O203</f>
        <v>Normale</v>
      </c>
      <c r="J42" s="674" t="str">
        <f>'Mode d''emploi.FF.5.B'!P203</f>
        <v>Moulinée</v>
      </c>
      <c r="K42" s="675" t="str">
        <f>'Mode d''emploi.FF.5.B'!Q203</f>
        <v>Mixée</v>
      </c>
      <c r="L42" s="645" t="str">
        <f>'Mode d''emploi.FF.5.B'!R203</f>
        <v>Total</v>
      </c>
      <c r="M42" s="7"/>
      <c r="N42" s="7"/>
      <c r="O42" s="7"/>
      <c r="P42" s="7"/>
      <c r="Q42" s="7"/>
      <c r="R42" s="7"/>
      <c r="S42" s="7"/>
      <c r="T42" s="7"/>
      <c r="U42" s="7"/>
      <c r="V42" s="7"/>
      <c r="W42" s="7"/>
      <c r="X42" s="7"/>
    </row>
    <row r="43" spans="1:24" s="278" customFormat="1" ht="18" customHeight="1">
      <c r="A43" s="305"/>
      <c r="B43" s="7"/>
      <c r="C43" s="9"/>
      <c r="D43" s="677" t="str">
        <f>'Mode d''emploi.FF.5.B'!J204</f>
        <v>M</v>
      </c>
      <c r="E43" s="686">
        <f>'Mode d''emploi.FF.5.B'!K204</f>
        <v>0.06</v>
      </c>
      <c r="F43" s="687">
        <f>'Mode d''emploi.FF.5.B'!L204</f>
        <v>0.65999999999999992</v>
      </c>
      <c r="G43" s="687">
        <f>'Mode d''emploi.FF.5.B'!M204</f>
        <v>0</v>
      </c>
      <c r="H43" s="687">
        <f>'Mode d''emploi.FF.5.B'!N204</f>
        <v>0</v>
      </c>
      <c r="I43" s="687">
        <f>'Mode d''emploi.FF.5.B'!O204</f>
        <v>0</v>
      </c>
      <c r="J43" s="687">
        <f>'Mode d''emploi.FF.5.B'!P204</f>
        <v>0</v>
      </c>
      <c r="K43" s="687">
        <f>'Mode d''emploi.FF.5.B'!Q204</f>
        <v>0</v>
      </c>
      <c r="L43" s="688">
        <f>'Mode d''emploi.FF.5.B'!R204</f>
        <v>0.65999999999999992</v>
      </c>
      <c r="M43" s="7"/>
      <c r="N43" s="7"/>
      <c r="O43" s="7"/>
      <c r="P43" s="7"/>
      <c r="Q43" s="7"/>
      <c r="R43" s="7"/>
      <c r="S43" s="7"/>
      <c r="T43" s="7"/>
      <c r="U43" s="7"/>
      <c r="V43" s="7"/>
      <c r="W43" s="7"/>
      <c r="X43" s="7"/>
    </row>
    <row r="44" spans="1:24" s="278" customFormat="1" ht="18" customHeight="1">
      <c r="A44" s="305"/>
      <c r="B44" s="7"/>
      <c r="C44" s="9"/>
      <c r="D44" s="680" t="str">
        <f>'Mode d''emploi.FF.5.B'!J205</f>
        <v>P</v>
      </c>
      <c r="E44" s="686">
        <f>'Mode d''emploi.FF.5.B'!K205</f>
        <v>6.5000000000000002E-2</v>
      </c>
      <c r="F44" s="687">
        <f>'Mode d''emploi.FF.5.B'!L205</f>
        <v>0.71500000000000008</v>
      </c>
      <c r="G44" s="687">
        <f>'Mode d''emploi.FF.5.B'!M205</f>
        <v>0</v>
      </c>
      <c r="H44" s="687">
        <f>'Mode d''emploi.FF.5.B'!N205</f>
        <v>0</v>
      </c>
      <c r="I44" s="687">
        <f>'Mode d''emploi.FF.5.B'!O205</f>
        <v>0</v>
      </c>
      <c r="J44" s="687">
        <f>'Mode d''emploi.FF.5.B'!P205</f>
        <v>0</v>
      </c>
      <c r="K44" s="687">
        <f>'Mode d''emploi.FF.5.B'!Q205</f>
        <v>0</v>
      </c>
      <c r="L44" s="688">
        <f>'Mode d''emploi.FF.5.B'!R205</f>
        <v>0.71500000000000008</v>
      </c>
      <c r="M44" s="7"/>
      <c r="N44" s="7"/>
      <c r="O44" s="7"/>
      <c r="P44" s="7"/>
      <c r="Q44" s="7"/>
      <c r="R44" s="7"/>
      <c r="S44" s="7"/>
      <c r="T44" s="7"/>
      <c r="U44" s="7"/>
      <c r="V44" s="7"/>
      <c r="W44" s="7"/>
      <c r="X44" s="7"/>
    </row>
    <row r="45" spans="1:24" s="278" customFormat="1" ht="18" customHeight="1">
      <c r="A45" s="305"/>
      <c r="B45" s="7"/>
      <c r="C45" s="9"/>
      <c r="D45" s="681" t="str">
        <f>'Mode d''emploi.FF.5.B'!J206</f>
        <v>A</v>
      </c>
      <c r="E45" s="686">
        <f>'Mode d''emploi.FF.5.B'!K206</f>
        <v>7.0000000000000007E-2</v>
      </c>
      <c r="F45" s="687">
        <f>'Mode d''emploi.FF.5.B'!L206</f>
        <v>1.9600000000000002</v>
      </c>
      <c r="G45" s="687">
        <f>'Mode d''emploi.FF.5.B'!M206</f>
        <v>0.77</v>
      </c>
      <c r="H45" s="687">
        <f>'Mode d''emploi.FF.5.B'!N206</f>
        <v>0</v>
      </c>
      <c r="I45" s="687">
        <f>'Mode d''emploi.FF.5.B'!O206</f>
        <v>0</v>
      </c>
      <c r="J45" s="687">
        <f>'Mode d''emploi.FF.5.B'!P206</f>
        <v>0</v>
      </c>
      <c r="K45" s="687">
        <f>'Mode d''emploi.FF.5.B'!Q206</f>
        <v>0</v>
      </c>
      <c r="L45" s="688">
        <f>'Mode d''emploi.FF.5.B'!R206</f>
        <v>2.7300000000000004</v>
      </c>
      <c r="M45" s="7"/>
      <c r="N45" s="7"/>
      <c r="O45" s="7"/>
      <c r="P45" s="7"/>
      <c r="Q45" s="7"/>
      <c r="R45" s="7"/>
      <c r="S45" s="7"/>
      <c r="T45" s="7"/>
      <c r="U45" s="7"/>
      <c r="V45" s="7"/>
      <c r="W45" s="7"/>
      <c r="X45" s="7"/>
    </row>
    <row r="46" spans="1:24" s="278" customFormat="1" ht="18" customHeight="1">
      <c r="A46" s="305"/>
      <c r="B46" s="7"/>
      <c r="C46" s="9"/>
      <c r="D46" s="682" t="str">
        <f>'Mode d''emploi.FF.5.B'!J207</f>
        <v>A+</v>
      </c>
      <c r="E46" s="686">
        <f>'Mode d''emploi.FF.5.B'!K207</f>
        <v>0.08</v>
      </c>
      <c r="F46" s="687">
        <f>'Mode d''emploi.FF.5.B'!L207</f>
        <v>7.68</v>
      </c>
      <c r="G46" s="687">
        <f>'Mode d''emploi.FF.5.B'!M207</f>
        <v>0</v>
      </c>
      <c r="H46" s="687">
        <f>'Mode d''emploi.FF.5.B'!N207</f>
        <v>0</v>
      </c>
      <c r="I46" s="687">
        <f>'Mode d''emploi.FF.5.B'!O207</f>
        <v>0</v>
      </c>
      <c r="J46" s="687">
        <f>'Mode d''emploi.FF.5.B'!P207</f>
        <v>0</v>
      </c>
      <c r="K46" s="687">
        <f>'Mode d''emploi.FF.5.B'!Q207</f>
        <v>0</v>
      </c>
      <c r="L46" s="688">
        <f>'Mode d''emploi.FF.5.B'!R207</f>
        <v>7.68</v>
      </c>
      <c r="M46" s="7"/>
      <c r="N46" s="7"/>
      <c r="O46" s="7"/>
      <c r="P46" s="7"/>
      <c r="Q46" s="7"/>
      <c r="R46" s="7"/>
      <c r="S46" s="7"/>
      <c r="T46" s="7"/>
      <c r="U46" s="7"/>
      <c r="V46" s="7"/>
      <c r="W46" s="7"/>
      <c r="X46" s="7"/>
    </row>
    <row r="47" spans="1:24" s="278" customFormat="1" ht="18" customHeight="1">
      <c r="A47" s="305"/>
      <c r="B47" s="7"/>
      <c r="C47" s="9"/>
      <c r="D47" s="683" t="str">
        <f>'Mode d''emploi.FF.5.B'!J208</f>
        <v>F</v>
      </c>
      <c r="E47" s="686">
        <f>'Mode d''emploi.FF.5.B'!K208</f>
        <v>0.09</v>
      </c>
      <c r="F47" s="687">
        <f>'Mode d''emploi.FF.5.B'!L208</f>
        <v>0</v>
      </c>
      <c r="G47" s="687">
        <f>'Mode d''emploi.FF.5.B'!M208</f>
        <v>0</v>
      </c>
      <c r="H47" s="687">
        <f>'Mode d''emploi.FF.5.B'!N208</f>
        <v>0</v>
      </c>
      <c r="I47" s="687">
        <f>'Mode d''emploi.FF.5.B'!O208</f>
        <v>0.99</v>
      </c>
      <c r="J47" s="687">
        <f>'Mode d''emploi.FF.5.B'!P208</f>
        <v>0</v>
      </c>
      <c r="K47" s="687">
        <f>'Mode d''emploi.FF.5.B'!Q208</f>
        <v>0.99</v>
      </c>
      <c r="L47" s="688">
        <f>'Mode d''emploi.FF.5.B'!R208</f>
        <v>1.98</v>
      </c>
      <c r="M47" s="7"/>
      <c r="N47" s="7"/>
      <c r="O47" s="7"/>
      <c r="P47" s="7"/>
      <c r="Q47" s="7"/>
      <c r="R47" s="7"/>
      <c r="S47" s="7"/>
      <c r="T47" s="7"/>
      <c r="U47" s="7"/>
      <c r="V47" s="7"/>
      <c r="W47" s="7"/>
      <c r="X47" s="7"/>
    </row>
    <row r="48" spans="1:24" s="278" customFormat="1" ht="18" customHeight="1">
      <c r="A48" s="305"/>
      <c r="B48" s="7"/>
      <c r="C48" s="9"/>
      <c r="D48" s="684" t="str">
        <f>'Mode d''emploi.FF.5.B'!J209</f>
        <v>RAB</v>
      </c>
      <c r="E48" s="686">
        <f>'Mode d''emploi.FF.5.B'!K209</f>
        <v>6.5000000000000002E-2</v>
      </c>
      <c r="F48" s="687">
        <f>'Mode d''emploi.FF.5.B'!L209</f>
        <v>0</v>
      </c>
      <c r="G48" s="687">
        <f>'Mode d''emploi.FF.5.B'!M209</f>
        <v>0</v>
      </c>
      <c r="H48" s="687">
        <f>'Mode d''emploi.FF.5.B'!N209</f>
        <v>0</v>
      </c>
      <c r="I48" s="687">
        <f>'Mode d''emploi.FF.5.B'!O209</f>
        <v>0</v>
      </c>
      <c r="J48" s="687">
        <f>'Mode d''emploi.FF.5.B'!P209</f>
        <v>0</v>
      </c>
      <c r="K48" s="687">
        <f>'Mode d''emploi.FF.5.B'!Q209</f>
        <v>0</v>
      </c>
      <c r="L48" s="688">
        <f>'Mode d''emploi.FF.5.B'!R209</f>
        <v>0</v>
      </c>
      <c r="M48" s="7"/>
      <c r="N48" s="7"/>
      <c r="O48" s="7"/>
      <c r="P48" s="7"/>
      <c r="Q48" s="7"/>
      <c r="R48" s="7"/>
      <c r="S48" s="7"/>
      <c r="T48" s="7"/>
      <c r="U48" s="7"/>
      <c r="V48" s="7"/>
      <c r="W48" s="7"/>
      <c r="X48" s="7"/>
    </row>
    <row r="49" spans="1:24" s="278" customFormat="1" ht="18" customHeight="1" thickBot="1">
      <c r="A49" s="305"/>
      <c r="B49" s="7"/>
      <c r="C49" s="9"/>
      <c r="D49" s="329" t="str">
        <f>'Mode d''emploi.FF.5.B'!J210</f>
        <v>Totaux &gt;</v>
      </c>
      <c r="E49" s="143" t="str">
        <f>'Mode d''emploi.FF.5.B'!K210</f>
        <v>Grammages</v>
      </c>
      <c r="F49" s="652">
        <f>'Mode d''emploi.FF.5.B'!L210</f>
        <v>11.015000000000001</v>
      </c>
      <c r="G49" s="652">
        <f>'Mode d''emploi.FF.5.B'!M210</f>
        <v>0.77</v>
      </c>
      <c r="H49" s="652">
        <f>'Mode d''emploi.FF.5.B'!N210</f>
        <v>0</v>
      </c>
      <c r="I49" s="652">
        <f>'Mode d''emploi.FF.5.B'!O210</f>
        <v>0.99</v>
      </c>
      <c r="J49" s="652">
        <f>'Mode d''emploi.FF.5.B'!P210</f>
        <v>0</v>
      </c>
      <c r="K49" s="652">
        <f>'Mode d''emploi.FF.5.B'!Q210</f>
        <v>0.99</v>
      </c>
      <c r="L49" s="478">
        <f>'Mode d''emploi.FF.5.B'!R210</f>
        <v>0</v>
      </c>
      <c r="M49" s="7"/>
      <c r="N49" s="7"/>
      <c r="O49" s="7"/>
      <c r="P49" s="7"/>
      <c r="Q49" s="7"/>
      <c r="R49" s="7"/>
      <c r="S49" s="7"/>
      <c r="T49" s="7"/>
      <c r="U49" s="7"/>
      <c r="V49" s="7"/>
      <c r="W49" s="7"/>
      <c r="X49" s="7"/>
    </row>
    <row r="50" spans="1:24" s="278" customFormat="1" ht="18" customHeight="1">
      <c r="A50" s="305"/>
      <c r="B50" s="7"/>
      <c r="C50" s="9"/>
      <c r="D50" s="7"/>
      <c r="E50" s="7"/>
      <c r="F50" s="7"/>
      <c r="G50" s="7"/>
      <c r="H50" s="7"/>
      <c r="I50" s="7"/>
      <c r="J50" s="7"/>
      <c r="K50" s="7"/>
      <c r="L50" s="7"/>
      <c r="M50" s="7"/>
      <c r="N50" s="7"/>
      <c r="O50" s="7"/>
      <c r="P50" s="7"/>
      <c r="Q50" s="7"/>
      <c r="R50" s="7"/>
      <c r="S50" s="7"/>
      <c r="T50" s="7"/>
      <c r="U50" s="7"/>
      <c r="V50" s="7"/>
      <c r="W50" s="7"/>
      <c r="X50" s="7"/>
    </row>
    <row r="51" spans="1:24" s="278" customFormat="1" ht="18" customHeight="1">
      <c r="A51" s="305"/>
      <c r="B51" s="7"/>
      <c r="C51" s="9" t="s">
        <v>874</v>
      </c>
      <c r="D51" s="7"/>
      <c r="E51" s="7"/>
      <c r="F51" s="7"/>
      <c r="G51" s="7"/>
      <c r="H51" s="7"/>
      <c r="I51" s="7"/>
      <c r="J51" s="7"/>
      <c r="K51" s="7"/>
      <c r="L51" s="7"/>
      <c r="M51" s="7"/>
      <c r="N51" s="7"/>
      <c r="O51" s="7"/>
      <c r="P51" s="7"/>
      <c r="Q51" s="7"/>
      <c r="R51" s="7"/>
      <c r="S51" s="7"/>
      <c r="T51" s="7"/>
      <c r="U51" s="7"/>
      <c r="V51" s="7"/>
      <c r="W51" s="7"/>
      <c r="X51" s="7"/>
    </row>
    <row r="52" spans="1:24" s="278" customFormat="1" ht="18" customHeight="1">
      <c r="A52" s="305"/>
      <c r="B52" s="7"/>
      <c r="C52" s="9"/>
      <c r="D52" s="9" t="s">
        <v>875</v>
      </c>
      <c r="E52" s="7"/>
      <c r="F52" s="7"/>
      <c r="G52" s="7"/>
      <c r="H52" s="7"/>
      <c r="I52" s="7"/>
      <c r="J52" s="7"/>
      <c r="K52" s="7"/>
      <c r="L52" s="7"/>
      <c r="M52" s="7"/>
      <c r="N52" s="7"/>
      <c r="O52" s="7"/>
      <c r="P52" s="7"/>
      <c r="Q52" s="7"/>
      <c r="R52" s="7"/>
      <c r="S52" s="7"/>
      <c r="T52" s="7"/>
      <c r="U52" s="7"/>
      <c r="V52" s="7"/>
      <c r="W52" s="7"/>
      <c r="X52" s="7"/>
    </row>
    <row r="53" spans="1:24" s="278" customFormat="1" ht="18" customHeight="1">
      <c r="A53" s="305"/>
      <c r="B53" s="7"/>
      <c r="C53" s="9"/>
      <c r="D53" s="9" t="s">
        <v>871</v>
      </c>
      <c r="E53" s="7"/>
      <c r="F53" s="7"/>
      <c r="G53" s="7"/>
      <c r="H53" s="7"/>
      <c r="I53" s="7"/>
      <c r="J53" s="7"/>
      <c r="K53" s="7"/>
      <c r="L53" s="7"/>
      <c r="M53" s="7"/>
      <c r="N53" s="7"/>
      <c r="O53" s="7"/>
      <c r="P53" s="7"/>
      <c r="Q53" s="7"/>
      <c r="R53" s="7"/>
      <c r="S53" s="7"/>
      <c r="T53" s="7"/>
      <c r="U53" s="7"/>
      <c r="V53" s="7"/>
      <c r="W53" s="7"/>
      <c r="X53" s="7"/>
    </row>
    <row r="54" spans="1:24" s="278" customFormat="1" ht="18" customHeight="1" thickBot="1">
      <c r="A54" s="305"/>
      <c r="B54" s="7"/>
      <c r="C54" s="9"/>
      <c r="D54" s="9"/>
      <c r="E54" s="7"/>
      <c r="F54" s="7"/>
      <c r="G54" s="7"/>
      <c r="H54" s="7"/>
      <c r="I54" s="7"/>
      <c r="J54" s="7"/>
      <c r="K54" s="7"/>
      <c r="L54" s="7"/>
      <c r="M54" s="7"/>
      <c r="N54" s="7"/>
      <c r="O54" s="7"/>
      <c r="P54" s="7"/>
      <c r="Q54" s="7"/>
      <c r="R54" s="7"/>
      <c r="S54" s="7"/>
      <c r="T54" s="7"/>
      <c r="U54" s="7"/>
      <c r="V54" s="7"/>
      <c r="W54" s="7"/>
      <c r="X54" s="7"/>
    </row>
    <row r="55" spans="1:24" s="278" customFormat="1" ht="18" customHeight="1">
      <c r="A55" s="305"/>
      <c r="B55" s="7"/>
      <c r="C55" s="9"/>
      <c r="D55" s="3059" t="str">
        <f>'Mode d''emploi.FF.5.B'!B212</f>
        <v>Contenants</v>
      </c>
      <c r="E55" s="3060">
        <f>'Mode d''emploi.FF.5.B'!C212</f>
        <v>0</v>
      </c>
      <c r="F55" s="3060">
        <f>'Mode d''emploi.FF.5.B'!D212</f>
        <v>0</v>
      </c>
      <c r="G55" s="3060">
        <f>'Mode d''emploi.FF.5.B'!E212</f>
        <v>0</v>
      </c>
      <c r="H55" s="3060">
        <f>'Mode d''emploi.FF.5.B'!F212</f>
        <v>0</v>
      </c>
      <c r="I55" s="3060">
        <f>'Mode d''emploi.FF.5.B'!G212</f>
        <v>0</v>
      </c>
      <c r="J55" s="3060">
        <f>'Mode d''emploi.FF.5.B'!H212</f>
        <v>0</v>
      </c>
      <c r="K55" s="3061">
        <f>'Mode d''emploi.FF.5.B'!I212</f>
        <v>0</v>
      </c>
      <c r="L55" s="7"/>
      <c r="M55" s="7"/>
      <c r="N55" s="7"/>
      <c r="O55" s="7"/>
      <c r="P55" s="7"/>
      <c r="Q55" s="7"/>
      <c r="R55" s="7"/>
      <c r="S55" s="7"/>
      <c r="T55" s="7"/>
      <c r="U55" s="7"/>
      <c r="V55" s="7"/>
      <c r="W55" s="7"/>
      <c r="X55" s="7"/>
    </row>
    <row r="56" spans="1:24" s="278" customFormat="1" ht="18" customHeight="1">
      <c r="A56" s="305"/>
      <c r="B56" s="7"/>
      <c r="C56" s="9"/>
      <c r="D56" s="640" t="str">
        <f>'Mode d''emploi.FF.5.B'!B213</f>
        <v>"Régimes"</v>
      </c>
      <c r="E56" s="670" t="str">
        <f>'Mode d''emploi.FF.5.B'!C213</f>
        <v>Salé</v>
      </c>
      <c r="F56" s="670" t="str">
        <f>'Mode d''emploi.FF.5.B'!D213</f>
        <v>Salé</v>
      </c>
      <c r="G56" s="670" t="str">
        <f>'Mode d''emploi.FF.5.B'!E213</f>
        <v>Salé</v>
      </c>
      <c r="H56" s="671" t="str">
        <f>'Mode d''emploi.FF.5.B'!F213</f>
        <v>SANS sel</v>
      </c>
      <c r="I56" s="671" t="str">
        <f>'Mode d''emploi.FF.5.B'!G213</f>
        <v>SANS sel</v>
      </c>
      <c r="J56" s="671" t="str">
        <f>'Mode d''emploi.FF.5.B'!H213</f>
        <v>SANS sel</v>
      </c>
      <c r="K56" s="641">
        <f>'Mode d''emploi.FF.5.B'!I213</f>
        <v>0</v>
      </c>
      <c r="L56" s="7"/>
      <c r="M56" s="7"/>
      <c r="N56" s="7"/>
      <c r="O56" s="7"/>
      <c r="P56" s="7"/>
      <c r="Q56" s="7"/>
      <c r="R56" s="7"/>
      <c r="S56" s="7"/>
      <c r="T56" s="7"/>
      <c r="U56" s="7"/>
      <c r="V56" s="7"/>
      <c r="W56" s="7"/>
      <c r="X56" s="7"/>
    </row>
    <row r="57" spans="1:24" s="278" customFormat="1" ht="18" customHeight="1">
      <c r="A57" s="305"/>
      <c r="B57" s="7"/>
      <c r="C57" s="9"/>
      <c r="D57" s="643" t="str">
        <f>'Mode d''emploi.FF.5.B'!B214</f>
        <v>Textures &gt;</v>
      </c>
      <c r="E57" s="673" t="str">
        <f>'Mode d''emploi.FF.5.B'!C214</f>
        <v>Normale</v>
      </c>
      <c r="F57" s="674" t="str">
        <f>'Mode d''emploi.FF.5.B'!D214</f>
        <v>Moulinée</v>
      </c>
      <c r="G57" s="675" t="str">
        <f>'Mode d''emploi.FF.5.B'!E214</f>
        <v>Mixée</v>
      </c>
      <c r="H57" s="673" t="str">
        <f>'Mode d''emploi.FF.5.B'!F214</f>
        <v>Normale</v>
      </c>
      <c r="I57" s="674" t="str">
        <f>'Mode d''emploi.FF.5.B'!G214</f>
        <v>Moulinée</v>
      </c>
      <c r="J57" s="675" t="str">
        <f>'Mode d''emploi.FF.5.B'!H214</f>
        <v>Mixée</v>
      </c>
      <c r="K57" s="644" t="str">
        <f>'Mode d''emploi.FF.5.B'!I214</f>
        <v>Total</v>
      </c>
      <c r="L57" s="7"/>
      <c r="M57" s="7"/>
      <c r="N57" s="7"/>
      <c r="O57" s="7"/>
      <c r="P57" s="7"/>
      <c r="Q57" s="7"/>
      <c r="R57" s="7"/>
      <c r="S57" s="7"/>
      <c r="T57" s="7"/>
      <c r="U57" s="7"/>
      <c r="V57" s="7"/>
      <c r="W57" s="7"/>
      <c r="X57" s="7"/>
    </row>
    <row r="58" spans="1:24" s="278" customFormat="1" ht="18" customHeight="1">
      <c r="A58" s="305"/>
      <c r="B58" s="7"/>
      <c r="C58" s="9"/>
      <c r="D58" s="677" t="str">
        <f>'Mode d''emploi.FF.5.B'!B215</f>
        <v>M</v>
      </c>
      <c r="E58" s="678">
        <f>'Mode d''emploi.FF.5.B'!C215</f>
        <v>3</v>
      </c>
      <c r="F58" s="678">
        <f>'Mode d''emploi.FF.5.B'!D215</f>
        <v>0</v>
      </c>
      <c r="G58" s="678">
        <f>'Mode d''emploi.FF.5.B'!E215</f>
        <v>0</v>
      </c>
      <c r="H58" s="678">
        <f>'Mode d''emploi.FF.5.B'!F215</f>
        <v>0</v>
      </c>
      <c r="I58" s="678">
        <f>'Mode d''emploi.FF.5.B'!G215</f>
        <v>0</v>
      </c>
      <c r="J58" s="678">
        <f>'Mode d''emploi.FF.5.B'!H215</f>
        <v>0</v>
      </c>
      <c r="K58" s="237">
        <f>'Mode d''emploi.FF.5.B'!I215</f>
        <v>3</v>
      </c>
      <c r="L58" s="7"/>
      <c r="M58" s="7"/>
      <c r="N58" s="7"/>
      <c r="O58" s="7"/>
      <c r="P58" s="7"/>
      <c r="Q58" s="7"/>
      <c r="R58" s="7"/>
      <c r="S58" s="7"/>
      <c r="T58" s="7"/>
      <c r="U58" s="7"/>
      <c r="V58" s="7"/>
      <c r="W58" s="7"/>
      <c r="X58" s="7"/>
    </row>
    <row r="59" spans="1:24" s="278" customFormat="1" ht="18" customHeight="1">
      <c r="A59" s="305"/>
      <c r="B59" s="7"/>
      <c r="C59" s="9"/>
      <c r="D59" s="680" t="str">
        <f>'Mode d''emploi.FF.5.B'!B216</f>
        <v>P</v>
      </c>
      <c r="E59" s="678">
        <f>'Mode d''emploi.FF.5.B'!C216</f>
        <v>3</v>
      </c>
      <c r="F59" s="678">
        <f>'Mode d''emploi.FF.5.B'!D216</f>
        <v>0</v>
      </c>
      <c r="G59" s="678">
        <f>'Mode d''emploi.FF.5.B'!E216</f>
        <v>0</v>
      </c>
      <c r="H59" s="678">
        <f>'Mode d''emploi.FF.5.B'!F216</f>
        <v>0</v>
      </c>
      <c r="I59" s="678">
        <f>'Mode d''emploi.FF.5.B'!G216</f>
        <v>0</v>
      </c>
      <c r="J59" s="678">
        <f>'Mode d''emploi.FF.5.B'!H216</f>
        <v>0</v>
      </c>
      <c r="K59" s="237">
        <f>'Mode d''emploi.FF.5.B'!I216</f>
        <v>3</v>
      </c>
      <c r="L59" s="7"/>
      <c r="M59" s="7"/>
      <c r="N59" s="7"/>
      <c r="O59" s="7"/>
      <c r="P59" s="7"/>
      <c r="Q59" s="7"/>
      <c r="R59" s="7"/>
      <c r="S59" s="7"/>
      <c r="T59" s="7"/>
      <c r="U59" s="7"/>
      <c r="V59" s="7"/>
      <c r="W59" s="7"/>
      <c r="X59" s="7"/>
    </row>
    <row r="60" spans="1:24" s="278" customFormat="1" ht="18" customHeight="1">
      <c r="A60" s="305"/>
      <c r="B60" s="7"/>
      <c r="C60" s="9"/>
      <c r="D60" s="681" t="str">
        <f>'Mode d''emploi.FF.5.B'!B217</f>
        <v>A</v>
      </c>
      <c r="E60" s="678">
        <f>'Mode d''emploi.FF.5.B'!C217</f>
        <v>6</v>
      </c>
      <c r="F60" s="678">
        <f>'Mode d''emploi.FF.5.B'!D217</f>
        <v>3</v>
      </c>
      <c r="G60" s="678">
        <f>'Mode d''emploi.FF.5.B'!E217</f>
        <v>0</v>
      </c>
      <c r="H60" s="678">
        <f>'Mode d''emploi.FF.5.B'!F217</f>
        <v>0</v>
      </c>
      <c r="I60" s="678">
        <f>'Mode d''emploi.FF.5.B'!G217</f>
        <v>0</v>
      </c>
      <c r="J60" s="678">
        <f>'Mode d''emploi.FF.5.B'!H217</f>
        <v>0</v>
      </c>
      <c r="K60" s="237">
        <f>'Mode d''emploi.FF.5.B'!I217</f>
        <v>9</v>
      </c>
      <c r="L60" s="7"/>
      <c r="M60" s="7"/>
      <c r="N60" s="7"/>
      <c r="O60" s="7"/>
      <c r="P60" s="7"/>
      <c r="Q60" s="7"/>
      <c r="R60" s="7"/>
      <c r="S60" s="7"/>
      <c r="T60" s="7"/>
      <c r="U60" s="7"/>
      <c r="V60" s="7"/>
      <c r="W60" s="7"/>
      <c r="X60" s="7"/>
    </row>
    <row r="61" spans="1:24" s="278" customFormat="1" ht="18" customHeight="1">
      <c r="A61" s="305"/>
      <c r="B61" s="7"/>
      <c r="C61" s="9"/>
      <c r="D61" s="682" t="str">
        <f>'Mode d''emploi.FF.5.B'!B218</f>
        <v>A+</v>
      </c>
      <c r="E61" s="678">
        <f>'Mode d''emploi.FF.5.B'!C218</f>
        <v>2</v>
      </c>
      <c r="F61" s="678">
        <f>'Mode d''emploi.FF.5.B'!D218</f>
        <v>0</v>
      </c>
      <c r="G61" s="678">
        <f>'Mode d''emploi.FF.5.B'!E218</f>
        <v>0</v>
      </c>
      <c r="H61" s="678">
        <f>'Mode d''emploi.FF.5.B'!F218</f>
        <v>0</v>
      </c>
      <c r="I61" s="678">
        <f>'Mode d''emploi.FF.5.B'!G218</f>
        <v>0</v>
      </c>
      <c r="J61" s="678">
        <f>'Mode d''emploi.FF.5.B'!H218</f>
        <v>0</v>
      </c>
      <c r="K61" s="237">
        <f>'Mode d''emploi.FF.5.B'!I218</f>
        <v>2</v>
      </c>
      <c r="L61" s="7"/>
      <c r="M61" s="7"/>
      <c r="N61" s="7"/>
      <c r="O61" s="7"/>
      <c r="P61" s="7"/>
      <c r="Q61" s="7"/>
      <c r="R61" s="7"/>
      <c r="S61" s="7"/>
      <c r="T61" s="7"/>
      <c r="U61" s="7"/>
      <c r="V61" s="7"/>
      <c r="W61" s="7"/>
      <c r="X61" s="7"/>
    </row>
    <row r="62" spans="1:24" s="278" customFormat="1" ht="18" customHeight="1">
      <c r="A62" s="305"/>
      <c r="B62" s="7"/>
      <c r="C62" s="9"/>
      <c r="D62" s="683" t="str">
        <f>'Mode d''emploi.FF.5.B'!B219</f>
        <v>F</v>
      </c>
      <c r="E62" s="678">
        <f>'Mode d''emploi.FF.5.B'!C219</f>
        <v>0</v>
      </c>
      <c r="F62" s="678">
        <f>'Mode d''emploi.FF.5.B'!D219</f>
        <v>0</v>
      </c>
      <c r="G62" s="678">
        <f>'Mode d''emploi.FF.5.B'!E219</f>
        <v>0</v>
      </c>
      <c r="H62" s="678">
        <f>'Mode d''emploi.FF.5.B'!F219</f>
        <v>3</v>
      </c>
      <c r="I62" s="678">
        <f>'Mode d''emploi.FF.5.B'!G219</f>
        <v>0</v>
      </c>
      <c r="J62" s="678">
        <f>'Mode d''emploi.FF.5.B'!H219</f>
        <v>11</v>
      </c>
      <c r="K62" s="237">
        <f>'Mode d''emploi.FF.5.B'!I219</f>
        <v>14</v>
      </c>
      <c r="L62" s="7"/>
      <c r="M62" s="7"/>
      <c r="N62" s="7"/>
      <c r="O62" s="7"/>
      <c r="P62" s="7"/>
      <c r="Q62" s="7"/>
      <c r="R62" s="7"/>
      <c r="S62" s="7"/>
      <c r="T62" s="7"/>
      <c r="U62" s="7"/>
      <c r="V62" s="7"/>
      <c r="W62" s="7"/>
      <c r="X62" s="7"/>
    </row>
    <row r="63" spans="1:24" s="278" customFormat="1" ht="18" customHeight="1">
      <c r="A63" s="305"/>
      <c r="B63" s="7"/>
      <c r="C63" s="9"/>
      <c r="D63" s="684" t="str">
        <f>'Mode d''emploi.FF.5.B'!B220</f>
        <v>RAB</v>
      </c>
      <c r="E63" s="678">
        <f>'Mode d''emploi.FF.5.B'!C220</f>
        <v>0</v>
      </c>
      <c r="F63" s="678">
        <f>'Mode d''emploi.FF.5.B'!D220</f>
        <v>0</v>
      </c>
      <c r="G63" s="678">
        <f>'Mode d''emploi.FF.5.B'!E220</f>
        <v>0</v>
      </c>
      <c r="H63" s="678">
        <f>'Mode d''emploi.FF.5.B'!F220</f>
        <v>0</v>
      </c>
      <c r="I63" s="678">
        <f>'Mode d''emploi.FF.5.B'!G220</f>
        <v>0</v>
      </c>
      <c r="J63" s="678">
        <f>'Mode d''emploi.FF.5.B'!H220</f>
        <v>0</v>
      </c>
      <c r="K63" s="237">
        <f>'Mode d''emploi.FF.5.B'!I220</f>
        <v>0</v>
      </c>
      <c r="L63" s="7"/>
      <c r="M63" s="7"/>
      <c r="N63" s="7"/>
      <c r="O63" s="7"/>
      <c r="P63" s="7"/>
      <c r="Q63" s="7"/>
      <c r="R63" s="7"/>
      <c r="S63" s="7"/>
      <c r="T63" s="7"/>
      <c r="U63" s="7"/>
      <c r="V63" s="7"/>
      <c r="W63" s="7"/>
      <c r="X63" s="7"/>
    </row>
    <row r="64" spans="1:24" s="278" customFormat="1" ht="18" customHeight="1" thickBot="1">
      <c r="A64" s="305"/>
      <c r="B64" s="7"/>
      <c r="C64" s="9"/>
      <c r="D64" s="329" t="str">
        <f>'Mode d''emploi.FF.5.B'!B221</f>
        <v>Totaux &gt;</v>
      </c>
      <c r="E64" s="240">
        <f>'Mode d''emploi.FF.5.B'!C221</f>
        <v>14</v>
      </c>
      <c r="F64" s="240">
        <f>'Mode d''emploi.FF.5.B'!D221</f>
        <v>3</v>
      </c>
      <c r="G64" s="240">
        <f>'Mode d''emploi.FF.5.B'!E221</f>
        <v>0</v>
      </c>
      <c r="H64" s="240">
        <f>'Mode d''emploi.FF.5.B'!F221</f>
        <v>3</v>
      </c>
      <c r="I64" s="240">
        <f>'Mode d''emploi.FF.5.B'!G221</f>
        <v>0</v>
      </c>
      <c r="J64" s="240">
        <f>'Mode d''emploi.FF.5.B'!H221</f>
        <v>11</v>
      </c>
      <c r="K64" s="651">
        <f>'Mode d''emploi.FF.5.B'!I221</f>
        <v>0</v>
      </c>
      <c r="L64" s="7"/>
      <c r="M64" s="7"/>
      <c r="N64" s="7"/>
      <c r="O64" s="7"/>
      <c r="P64" s="7"/>
      <c r="Q64" s="7"/>
      <c r="R64" s="7"/>
      <c r="S64" s="7"/>
      <c r="T64" s="7"/>
      <c r="U64" s="7"/>
      <c r="V64" s="7"/>
      <c r="W64" s="7"/>
      <c r="X64" s="7"/>
    </row>
    <row r="65" spans="1:24" s="278" customFormat="1" ht="18" customHeight="1">
      <c r="A65" s="305"/>
      <c r="B65" s="7"/>
      <c r="C65" s="9"/>
      <c r="D65" s="7"/>
      <c r="E65" s="7"/>
      <c r="F65" s="7"/>
      <c r="G65" s="7"/>
      <c r="H65" s="7"/>
      <c r="I65" s="7"/>
      <c r="J65" s="7"/>
      <c r="K65" s="7"/>
      <c r="L65" s="7"/>
      <c r="M65" s="7"/>
      <c r="N65" s="7"/>
      <c r="O65" s="7"/>
      <c r="P65" s="7"/>
      <c r="Q65" s="7"/>
      <c r="R65" s="7"/>
      <c r="S65" s="7"/>
      <c r="T65" s="7"/>
      <c r="U65" s="7"/>
      <c r="V65" s="7"/>
      <c r="W65" s="7"/>
      <c r="X65" s="7"/>
    </row>
    <row r="66" spans="1:24" s="278" customFormat="1" ht="18" customHeight="1">
      <c r="A66" s="305"/>
      <c r="B66" s="7"/>
      <c r="C66" s="9" t="s">
        <v>876</v>
      </c>
      <c r="D66" s="7"/>
      <c r="E66" s="7"/>
      <c r="F66" s="7"/>
      <c r="G66" s="7"/>
      <c r="H66" s="7"/>
      <c r="I66" s="7"/>
      <c r="J66" s="7"/>
      <c r="K66" s="7"/>
      <c r="L66" s="7"/>
      <c r="M66" s="7"/>
      <c r="N66" s="7"/>
      <c r="O66" s="7"/>
      <c r="P66" s="7"/>
      <c r="Q66" s="7"/>
      <c r="R66" s="7"/>
      <c r="S66" s="7"/>
      <c r="T66" s="7"/>
      <c r="U66" s="7"/>
      <c r="V66" s="7"/>
      <c r="W66" s="7"/>
      <c r="X66" s="7"/>
    </row>
    <row r="67" spans="1:24" s="278" customFormat="1" ht="18" customHeight="1">
      <c r="A67" s="305"/>
      <c r="B67" s="7"/>
      <c r="C67" s="9"/>
      <c r="D67" s="9" t="s">
        <v>877</v>
      </c>
      <c r="E67" s="7"/>
      <c r="F67" s="7"/>
      <c r="G67" s="7"/>
      <c r="H67" s="7"/>
      <c r="I67" s="7"/>
      <c r="J67" s="7"/>
      <c r="K67" s="7"/>
      <c r="L67" s="7"/>
      <c r="M67" s="7"/>
      <c r="N67" s="7"/>
      <c r="O67" s="7"/>
      <c r="P67" s="7"/>
      <c r="Q67" s="7"/>
      <c r="R67" s="7"/>
      <c r="S67" s="7"/>
      <c r="T67" s="7"/>
      <c r="U67" s="7"/>
      <c r="V67" s="7"/>
      <c r="W67" s="7"/>
      <c r="X67" s="7"/>
    </row>
    <row r="68" spans="1:24" s="278" customFormat="1" ht="18" customHeight="1" thickBot="1">
      <c r="A68" s="305"/>
      <c r="B68" s="7"/>
      <c r="C68" s="9"/>
      <c r="D68" s="7"/>
      <c r="E68" s="7"/>
      <c r="F68" s="7"/>
      <c r="G68" s="7"/>
      <c r="H68" s="7"/>
      <c r="I68" s="7"/>
      <c r="J68" s="7"/>
      <c r="K68" s="7"/>
      <c r="L68" s="7"/>
      <c r="M68" s="7"/>
      <c r="N68" s="7"/>
      <c r="O68" s="7"/>
      <c r="P68" s="7"/>
      <c r="Q68" s="7"/>
      <c r="R68" s="7"/>
      <c r="S68" s="7"/>
      <c r="T68" s="7"/>
      <c r="U68" s="7"/>
      <c r="V68" s="7"/>
      <c r="W68" s="7"/>
      <c r="X68" s="7"/>
    </row>
    <row r="69" spans="1:24" s="278" customFormat="1" ht="18" customHeight="1">
      <c r="A69" s="305"/>
      <c r="B69" s="7"/>
      <c r="C69" s="9"/>
      <c r="D69" s="3059" t="str">
        <f>'Mode d''emploi.FF.5.B'!J212</f>
        <v xml:space="preserve">Facturation </v>
      </c>
      <c r="E69" s="3060">
        <f>'Mode d''emploi.FF.5.B'!K212</f>
        <v>0</v>
      </c>
      <c r="F69" s="3060">
        <f>'Mode d''emploi.FF.5.B'!L212</f>
        <v>0</v>
      </c>
      <c r="G69" s="3060">
        <f>'Mode d''emploi.FF.5.B'!M212</f>
        <v>0</v>
      </c>
      <c r="H69" s="3060">
        <f>'Mode d''emploi.FF.5.B'!N212</f>
        <v>0</v>
      </c>
      <c r="I69" s="3060">
        <f>'Mode d''emploi.FF.5.B'!O212</f>
        <v>0</v>
      </c>
      <c r="J69" s="3060">
        <f>'Mode d''emploi.FF.5.B'!P212</f>
        <v>0</v>
      </c>
      <c r="K69" s="3060">
        <f>'Mode d''emploi.FF.5.B'!Q212</f>
        <v>0</v>
      </c>
      <c r="L69" s="3061">
        <f>'Mode d''emploi.FF.5.B'!R212</f>
        <v>0</v>
      </c>
      <c r="M69" s="7"/>
      <c r="N69" s="7"/>
      <c r="O69" s="7"/>
      <c r="P69" s="7"/>
      <c r="Q69" s="7"/>
      <c r="R69" s="7"/>
      <c r="S69" s="7"/>
      <c r="T69" s="7"/>
      <c r="U69" s="7"/>
      <c r="V69" s="7"/>
      <c r="W69" s="7"/>
      <c r="X69" s="7"/>
    </row>
    <row r="70" spans="1:24" s="278" customFormat="1" ht="18" customHeight="1">
      <c r="A70" s="305"/>
      <c r="B70" s="7"/>
      <c r="C70" s="9"/>
      <c r="D70" s="141">
        <f>'Mode d''emploi.FF.5.B'!J213</f>
        <v>0</v>
      </c>
      <c r="E70" s="689" t="str">
        <f>'Mode d''emploi.FF.5.B'!K213</f>
        <v>Tarif 1</v>
      </c>
      <c r="F70" s="690" t="str">
        <f>'Mode d''emploi.FF.5.B'!L213</f>
        <v>Tarif 2</v>
      </c>
      <c r="G70" s="691" t="str">
        <f>'Mode d''emploi.FF.5.B'!M213</f>
        <v>Tarif 3</v>
      </c>
      <c r="H70" s="692" t="str">
        <f>'Mode d''emploi.FF.5.B'!N213</f>
        <v>Tarif 4</v>
      </c>
      <c r="I70" s="692" t="str">
        <f>'Mode d''emploi.FF.5.B'!O213</f>
        <v>Tarif 5</v>
      </c>
      <c r="J70" s="692" t="str">
        <f>'Mode d''emploi.FF.5.B'!P213</f>
        <v>Tarif 6</v>
      </c>
      <c r="K70" s="693" t="str">
        <f>'Mode d''emploi.FF.5.B'!Q213</f>
        <v>Tarif 7</v>
      </c>
      <c r="L70" s="694">
        <f>'Mode d''emploi.FF.5.B'!R213</f>
        <v>0</v>
      </c>
      <c r="M70" s="7"/>
      <c r="N70" s="7"/>
      <c r="O70" s="7"/>
      <c r="P70" s="7"/>
      <c r="Q70" s="7"/>
      <c r="R70" s="7"/>
      <c r="S70" s="7"/>
      <c r="T70" s="7"/>
      <c r="U70" s="7"/>
      <c r="V70" s="7"/>
      <c r="W70" s="7"/>
      <c r="X70" s="7"/>
    </row>
    <row r="71" spans="1:24" s="278" customFormat="1" ht="18" customHeight="1">
      <c r="A71" s="305"/>
      <c r="B71" s="7"/>
      <c r="C71" s="9"/>
      <c r="D71" s="25" t="str">
        <f>'Mode d''emploi.FF.5.B'!J214</f>
        <v>Familles</v>
      </c>
      <c r="E71" s="343">
        <f>'Mode d''emploi.FF.5.B'!K214</f>
        <v>1.5</v>
      </c>
      <c r="F71" s="344">
        <f>'Mode d''emploi.FF.5.B'!L214</f>
        <v>2.5</v>
      </c>
      <c r="G71" s="345">
        <f>'Mode d''emploi.FF.5.B'!M214</f>
        <v>3</v>
      </c>
      <c r="H71" s="345">
        <f>'Mode d''emploi.FF.5.B'!N214</f>
        <v>3.5</v>
      </c>
      <c r="I71" s="345">
        <f>'Mode d''emploi.FF.5.B'!O214</f>
        <v>4</v>
      </c>
      <c r="J71" s="345">
        <f>'Mode d''emploi.FF.5.B'!P214</f>
        <v>4.5</v>
      </c>
      <c r="K71" s="345">
        <f>'Mode d''emploi.FF.5.B'!Q214</f>
        <v>5</v>
      </c>
      <c r="L71" s="657" t="str">
        <f>'Mode d''emploi.FF.5.B'!R214</f>
        <v>TOTAL</v>
      </c>
      <c r="M71" s="7"/>
      <c r="N71" s="7"/>
      <c r="O71" s="7"/>
      <c r="P71" s="7"/>
      <c r="Q71" s="7"/>
      <c r="R71" s="7"/>
      <c r="S71" s="7"/>
      <c r="T71" s="7"/>
      <c r="U71" s="7"/>
      <c r="V71" s="7"/>
      <c r="W71" s="7"/>
      <c r="X71" s="7"/>
    </row>
    <row r="72" spans="1:24" s="278" customFormat="1" ht="18" customHeight="1">
      <c r="A72" s="305"/>
      <c r="B72" s="7"/>
      <c r="C72" s="9"/>
      <c r="D72" s="677" t="str">
        <f>'Mode d''emploi.FF.5.B'!J215</f>
        <v>M</v>
      </c>
      <c r="E72" s="354">
        <f>'Mode d''emploi.FF.5.B'!K215</f>
        <v>0</v>
      </c>
      <c r="F72" s="354">
        <f>'Mode d''emploi.FF.5.B'!L215</f>
        <v>27.5</v>
      </c>
      <c r="G72" s="354">
        <f>'Mode d''emploi.FF.5.B'!M215</f>
        <v>0</v>
      </c>
      <c r="H72" s="354">
        <f>'Mode d''emploi.FF.5.B'!N215</f>
        <v>0</v>
      </c>
      <c r="I72" s="354">
        <f>'Mode d''emploi.FF.5.B'!O215</f>
        <v>0</v>
      </c>
      <c r="J72" s="354">
        <f>'Mode d''emploi.FF.5.B'!P215</f>
        <v>0</v>
      </c>
      <c r="K72" s="354">
        <f>'Mode d''emploi.FF.5.B'!Q215</f>
        <v>0</v>
      </c>
      <c r="L72" s="695">
        <f>'Mode d''emploi.FF.5.B'!R215</f>
        <v>27.5</v>
      </c>
      <c r="M72" s="7"/>
      <c r="N72" s="7"/>
      <c r="O72" s="7"/>
      <c r="P72" s="7"/>
      <c r="Q72" s="7"/>
      <c r="R72" s="7"/>
      <c r="S72" s="7"/>
      <c r="T72" s="7"/>
      <c r="U72" s="7"/>
      <c r="V72" s="7"/>
      <c r="W72" s="7"/>
      <c r="X72" s="7"/>
    </row>
    <row r="73" spans="1:24" s="278" customFormat="1" ht="18" customHeight="1">
      <c r="A73" s="305"/>
      <c r="B73" s="7"/>
      <c r="C73" s="9"/>
      <c r="D73" s="680" t="str">
        <f>'Mode d''emploi.FF.5.B'!J216</f>
        <v>P</v>
      </c>
      <c r="E73" s="354">
        <f>'Mode d''emploi.FF.5.B'!K216</f>
        <v>0</v>
      </c>
      <c r="F73" s="354">
        <f>'Mode d''emploi.FF.5.B'!L216</f>
        <v>27.5</v>
      </c>
      <c r="G73" s="354">
        <f>'Mode d''emploi.FF.5.B'!M216</f>
        <v>0</v>
      </c>
      <c r="H73" s="354">
        <f>'Mode d''emploi.FF.5.B'!N216</f>
        <v>0</v>
      </c>
      <c r="I73" s="354">
        <f>'Mode d''emploi.FF.5.B'!O216</f>
        <v>0</v>
      </c>
      <c r="J73" s="354">
        <f>'Mode d''emploi.FF.5.B'!P216</f>
        <v>0</v>
      </c>
      <c r="K73" s="354">
        <f>'Mode d''emploi.FF.5.B'!Q216</f>
        <v>0</v>
      </c>
      <c r="L73" s="695">
        <f>'Mode d''emploi.FF.5.B'!R216</f>
        <v>27.5</v>
      </c>
      <c r="M73" s="7"/>
      <c r="N73" s="7"/>
      <c r="O73" s="7"/>
      <c r="P73" s="7"/>
      <c r="Q73" s="7"/>
      <c r="R73" s="7"/>
      <c r="S73" s="7"/>
      <c r="T73" s="7"/>
      <c r="U73" s="7"/>
      <c r="V73" s="7"/>
      <c r="W73" s="7"/>
      <c r="X73" s="7"/>
    </row>
    <row r="74" spans="1:24" s="278" customFormat="1" ht="18" customHeight="1">
      <c r="A74" s="305"/>
      <c r="B74" s="7"/>
      <c r="C74" s="9"/>
      <c r="D74" s="681" t="str">
        <f>'Mode d''emploi.FF.5.B'!J217</f>
        <v>A</v>
      </c>
      <c r="E74" s="354">
        <f>'Mode d''emploi.FF.5.B'!K217</f>
        <v>16.5</v>
      </c>
      <c r="F74" s="354">
        <f>'Mode d''emploi.FF.5.B'!L217</f>
        <v>0</v>
      </c>
      <c r="G74" s="354">
        <f>'Mode d''emploi.FF.5.B'!M217</f>
        <v>84</v>
      </c>
      <c r="H74" s="354">
        <f>'Mode d''emploi.FF.5.B'!N217</f>
        <v>0</v>
      </c>
      <c r="I74" s="354">
        <f>'Mode d''emploi.FF.5.B'!O217</f>
        <v>0</v>
      </c>
      <c r="J74" s="354">
        <f>'Mode d''emploi.FF.5.B'!P217</f>
        <v>0</v>
      </c>
      <c r="K74" s="354">
        <f>'Mode d''emploi.FF.5.B'!Q217</f>
        <v>0</v>
      </c>
      <c r="L74" s="695">
        <f>'Mode d''emploi.FF.5.B'!R217</f>
        <v>100.5</v>
      </c>
      <c r="M74" s="7"/>
      <c r="N74" s="7"/>
      <c r="O74" s="7"/>
      <c r="P74" s="7"/>
      <c r="Q74" s="7"/>
      <c r="R74" s="7"/>
      <c r="S74" s="7"/>
      <c r="T74" s="7"/>
      <c r="U74" s="7"/>
      <c r="V74" s="7"/>
      <c r="W74" s="7"/>
      <c r="X74" s="7"/>
    </row>
    <row r="75" spans="1:24" s="278" customFormat="1" ht="18" customHeight="1">
      <c r="A75" s="305"/>
      <c r="B75" s="7"/>
      <c r="C75" s="9"/>
      <c r="D75" s="682" t="str">
        <f>'Mode d''emploi.FF.5.B'!J218</f>
        <v>A+</v>
      </c>
      <c r="E75" s="354">
        <f>'Mode d''emploi.FF.5.B'!K218</f>
        <v>0</v>
      </c>
      <c r="F75" s="354">
        <f>'Mode d''emploi.FF.5.B'!L218</f>
        <v>240</v>
      </c>
      <c r="G75" s="354">
        <f>'Mode d''emploi.FF.5.B'!M218</f>
        <v>0</v>
      </c>
      <c r="H75" s="354">
        <f>'Mode d''emploi.FF.5.B'!N218</f>
        <v>0</v>
      </c>
      <c r="I75" s="354">
        <f>'Mode d''emploi.FF.5.B'!O218</f>
        <v>0</v>
      </c>
      <c r="J75" s="354">
        <f>'Mode d''emploi.FF.5.B'!P218</f>
        <v>0</v>
      </c>
      <c r="K75" s="354">
        <f>'Mode d''emploi.FF.5.B'!Q218</f>
        <v>0</v>
      </c>
      <c r="L75" s="695">
        <f>'Mode d''emploi.FF.5.B'!R218</f>
        <v>240</v>
      </c>
      <c r="M75" s="7"/>
      <c r="N75" s="7"/>
      <c r="O75" s="7"/>
      <c r="P75" s="7"/>
      <c r="Q75" s="7"/>
      <c r="R75" s="7"/>
      <c r="S75" s="7"/>
      <c r="T75" s="7"/>
      <c r="U75" s="7"/>
      <c r="V75" s="7"/>
      <c r="W75" s="7"/>
      <c r="X75" s="7"/>
    </row>
    <row r="76" spans="1:24" s="278" customFormat="1" ht="18" customHeight="1">
      <c r="A76" s="305"/>
      <c r="B76" s="7"/>
      <c r="C76" s="9"/>
      <c r="D76" s="683" t="str">
        <f>'Mode d''emploi.FF.5.B'!J219</f>
        <v>F</v>
      </c>
      <c r="E76" s="354">
        <f>'Mode d''emploi.FF.5.B'!K219</f>
        <v>0</v>
      </c>
      <c r="F76" s="354">
        <f>'Mode d''emploi.FF.5.B'!L219</f>
        <v>55</v>
      </c>
      <c r="G76" s="354">
        <f>'Mode d''emploi.FF.5.B'!M219</f>
        <v>0</v>
      </c>
      <c r="H76" s="354">
        <f>'Mode d''emploi.FF.5.B'!N219</f>
        <v>0</v>
      </c>
      <c r="I76" s="354">
        <f>'Mode d''emploi.FF.5.B'!O219</f>
        <v>0</v>
      </c>
      <c r="J76" s="354">
        <f>'Mode d''emploi.FF.5.B'!P219</f>
        <v>0</v>
      </c>
      <c r="K76" s="354">
        <f>'Mode d''emploi.FF.5.B'!Q219</f>
        <v>0</v>
      </c>
      <c r="L76" s="695">
        <f>'Mode d''emploi.FF.5.B'!R219</f>
        <v>55</v>
      </c>
      <c r="M76" s="7"/>
      <c r="N76" s="7"/>
      <c r="O76" s="7"/>
      <c r="P76" s="7"/>
      <c r="Q76" s="7"/>
      <c r="R76" s="7"/>
      <c r="S76" s="7"/>
      <c r="T76" s="7"/>
      <c r="U76" s="7"/>
      <c r="V76" s="7"/>
      <c r="W76" s="7"/>
      <c r="X76" s="7"/>
    </row>
    <row r="77" spans="1:24" s="278" customFormat="1" ht="18" customHeight="1">
      <c r="A77" s="305"/>
      <c r="B77" s="7"/>
      <c r="C77" s="9"/>
      <c r="D77" s="684" t="str">
        <f>'Mode d''emploi.FF.5.B'!J220</f>
        <v>RAB</v>
      </c>
      <c r="E77" s="354">
        <f>'Mode d''emploi.FF.5.B'!K220</f>
        <v>0</v>
      </c>
      <c r="F77" s="354">
        <f>'Mode d''emploi.FF.5.B'!L220</f>
        <v>0</v>
      </c>
      <c r="G77" s="354">
        <f>'Mode d''emploi.FF.5.B'!M220</f>
        <v>0</v>
      </c>
      <c r="H77" s="354">
        <f>'Mode d''emploi.FF.5.B'!N220</f>
        <v>0</v>
      </c>
      <c r="I77" s="354">
        <f>'Mode d''emploi.FF.5.B'!O220</f>
        <v>0</v>
      </c>
      <c r="J77" s="354">
        <f>'Mode d''emploi.FF.5.B'!P220</f>
        <v>0</v>
      </c>
      <c r="K77" s="354">
        <f>'Mode d''emploi.FF.5.B'!Q220</f>
        <v>0</v>
      </c>
      <c r="L77" s="695">
        <f>'Mode d''emploi.FF.5.B'!R220</f>
        <v>0</v>
      </c>
      <c r="M77" s="7"/>
      <c r="N77" s="7"/>
      <c r="O77" s="7"/>
      <c r="P77" s="7"/>
      <c r="Q77" s="7"/>
      <c r="R77" s="7"/>
      <c r="S77" s="7"/>
      <c r="T77" s="7"/>
      <c r="U77" s="7"/>
      <c r="V77" s="7"/>
      <c r="W77" s="7"/>
      <c r="X77" s="7"/>
    </row>
    <row r="78" spans="1:24" s="278" customFormat="1" ht="18" customHeight="1" thickBot="1">
      <c r="A78" s="305"/>
      <c r="B78" s="7"/>
      <c r="C78" s="9"/>
      <c r="D78" s="329" t="str">
        <f>'Mode d''emploi.FF.5.B'!J221</f>
        <v>Totaux &gt;</v>
      </c>
      <c r="E78" s="696">
        <f>'Mode d''emploi.FF.5.B'!K221</f>
        <v>16.5</v>
      </c>
      <c r="F78" s="696">
        <f>'Mode d''emploi.FF.5.B'!L221</f>
        <v>350</v>
      </c>
      <c r="G78" s="696">
        <f>'Mode d''emploi.FF.5.B'!M221</f>
        <v>84</v>
      </c>
      <c r="H78" s="696">
        <f>'Mode d''emploi.FF.5.B'!N221</f>
        <v>0</v>
      </c>
      <c r="I78" s="696">
        <f>'Mode d''emploi.FF.5.B'!O221</f>
        <v>0</v>
      </c>
      <c r="J78" s="696">
        <f>'Mode d''emploi.FF.5.B'!P221</f>
        <v>0</v>
      </c>
      <c r="K78" s="696">
        <f>'Mode d''emploi.FF.5.B'!Q221</f>
        <v>0</v>
      </c>
      <c r="L78" s="697">
        <f>'Mode d''emploi.FF.5.B'!R221</f>
        <v>0</v>
      </c>
      <c r="M78" s="7"/>
      <c r="N78" s="7"/>
      <c r="O78" s="7"/>
      <c r="P78" s="7"/>
      <c r="Q78" s="7"/>
      <c r="R78" s="7"/>
      <c r="S78" s="7"/>
      <c r="T78" s="7"/>
      <c r="U78" s="7"/>
      <c r="V78" s="7"/>
      <c r="W78" s="7"/>
      <c r="X78" s="7"/>
    </row>
    <row r="79" spans="1:24" s="278" customFormat="1" ht="18" customHeight="1">
      <c r="A79" s="305"/>
      <c r="B79" s="7"/>
      <c r="C79" s="9"/>
      <c r="D79" s="7"/>
      <c r="E79" s="7"/>
      <c r="F79" s="7"/>
      <c r="G79" s="7"/>
      <c r="H79" s="7"/>
      <c r="I79" s="7"/>
      <c r="J79" s="7"/>
      <c r="K79" s="7"/>
      <c r="L79" s="7"/>
      <c r="M79" s="7"/>
      <c r="N79" s="7"/>
      <c r="O79" s="7"/>
      <c r="P79" s="7"/>
      <c r="Q79" s="7"/>
      <c r="R79" s="7"/>
      <c r="S79" s="7"/>
      <c r="T79" s="7"/>
      <c r="U79" s="7"/>
      <c r="V79" s="7"/>
      <c r="W79" s="7"/>
      <c r="X79" s="7"/>
    </row>
    <row r="80" spans="1:24" s="278" customFormat="1" ht="18" customHeight="1">
      <c r="A80" s="305"/>
      <c r="B80" s="7"/>
      <c r="C80" s="9" t="s">
        <v>878</v>
      </c>
      <c r="D80" s="7"/>
      <c r="E80" s="7"/>
      <c r="F80" s="7"/>
      <c r="G80" s="7"/>
      <c r="H80" s="7"/>
      <c r="I80" s="7"/>
      <c r="J80" s="7"/>
      <c r="K80" s="7"/>
      <c r="L80" s="7"/>
      <c r="M80" s="7"/>
      <c r="N80" s="7"/>
      <c r="O80" s="7"/>
      <c r="P80" s="7"/>
      <c r="Q80" s="7"/>
      <c r="R80" s="7"/>
      <c r="S80" s="7"/>
      <c r="T80" s="7"/>
      <c r="U80" s="7"/>
      <c r="V80" s="7"/>
      <c r="W80" s="7"/>
      <c r="X80" s="7"/>
    </row>
    <row r="81" spans="1:24" s="278" customFormat="1" ht="18" customHeight="1">
      <c r="A81" s="305"/>
      <c r="B81" s="7"/>
      <c r="C81" s="9"/>
      <c r="D81" s="7"/>
      <c r="E81" s="7"/>
      <c r="F81" s="7"/>
      <c r="G81" s="7"/>
      <c r="H81" s="7"/>
      <c r="I81" s="7"/>
      <c r="J81" s="7"/>
      <c r="K81" s="7"/>
      <c r="L81" s="7"/>
      <c r="M81" s="7"/>
      <c r="N81" s="7"/>
      <c r="O81" s="7"/>
      <c r="P81" s="7"/>
      <c r="Q81" s="7"/>
      <c r="R81" s="7"/>
      <c r="S81" s="7"/>
      <c r="T81" s="7"/>
      <c r="U81" s="7"/>
      <c r="V81" s="7"/>
      <c r="W81" s="7"/>
      <c r="X81" s="7"/>
    </row>
    <row r="82" spans="1:24" s="278" customFormat="1" ht="18" customHeight="1">
      <c r="A82" s="305"/>
      <c r="B82" s="7"/>
      <c r="C82" s="144" t="s">
        <v>879</v>
      </c>
      <c r="D82" s="7"/>
      <c r="E82" s="7"/>
      <c r="F82" s="7"/>
      <c r="G82" s="7"/>
      <c r="H82" s="7"/>
      <c r="I82" s="7"/>
      <c r="J82" s="7"/>
      <c r="K82" s="7"/>
      <c r="L82" s="7"/>
      <c r="M82" s="7"/>
      <c r="N82" s="7"/>
      <c r="O82" s="7"/>
      <c r="P82" s="7"/>
      <c r="Q82" s="7"/>
      <c r="R82" s="7"/>
      <c r="S82" s="7"/>
      <c r="T82" s="7"/>
      <c r="U82" s="7"/>
      <c r="V82" s="7"/>
      <c r="W82" s="7"/>
      <c r="X82" s="7"/>
    </row>
    <row r="83" spans="1:24" s="278" customFormat="1" ht="18" customHeight="1">
      <c r="A83" s="305"/>
      <c r="B83" s="7"/>
      <c r="C83" s="9"/>
      <c r="D83" s="7"/>
      <c r="E83" s="7"/>
      <c r="F83" s="7"/>
      <c r="G83" s="7"/>
      <c r="H83" s="7"/>
      <c r="I83" s="7"/>
      <c r="J83" s="7"/>
      <c r="K83" s="7"/>
      <c r="L83" s="7"/>
      <c r="M83" s="7"/>
      <c r="N83" s="7"/>
      <c r="O83" s="7"/>
      <c r="P83" s="7"/>
      <c r="Q83" s="7"/>
      <c r="R83" s="7"/>
      <c r="S83" s="7"/>
      <c r="T83" s="7"/>
      <c r="U83" s="7"/>
      <c r="V83" s="7"/>
      <c r="W83" s="7"/>
      <c r="X83" s="7"/>
    </row>
    <row r="84" spans="1:24" s="278" customFormat="1" ht="18" customHeight="1">
      <c r="A84" s="305"/>
      <c r="B84" s="7"/>
      <c r="C84" s="9"/>
      <c r="D84" s="145" t="s">
        <v>880</v>
      </c>
      <c r="E84" s="7"/>
      <c r="F84" s="7"/>
      <c r="G84" s="7"/>
      <c r="H84" s="7"/>
      <c r="I84" s="7"/>
      <c r="J84" s="7"/>
      <c r="K84" s="7"/>
      <c r="L84" s="7"/>
      <c r="M84" s="7"/>
      <c r="N84" s="7"/>
      <c r="O84" s="7"/>
      <c r="P84" s="7"/>
      <c r="Q84" s="7"/>
      <c r="R84" s="7"/>
      <c r="S84" s="7"/>
      <c r="T84" s="7"/>
      <c r="U84" s="7"/>
      <c r="V84" s="7"/>
      <c r="W84" s="7"/>
      <c r="X84" s="7"/>
    </row>
    <row r="85" spans="1:24" s="278" customFormat="1" ht="18" customHeight="1">
      <c r="A85" s="305"/>
      <c r="B85" s="7"/>
      <c r="C85" s="9"/>
      <c r="D85" s="7"/>
      <c r="E85" s="7"/>
      <c r="F85" s="7"/>
      <c r="G85" s="7"/>
      <c r="H85" s="7"/>
      <c r="I85" s="7"/>
      <c r="J85" s="7"/>
      <c r="K85" s="7"/>
      <c r="L85" s="7"/>
      <c r="M85" s="7"/>
      <c r="N85" s="7"/>
      <c r="O85" s="7"/>
      <c r="P85" s="7"/>
      <c r="Q85" s="7"/>
      <c r="R85" s="7"/>
      <c r="S85" s="7"/>
      <c r="T85" s="7"/>
      <c r="U85" s="7"/>
      <c r="V85" s="7"/>
      <c r="W85" s="7"/>
      <c r="X85" s="7"/>
    </row>
    <row r="86" spans="1:24" s="278" customFormat="1" ht="18" customHeight="1">
      <c r="A86" s="305"/>
      <c r="B86" s="7"/>
      <c r="C86" s="9"/>
      <c r="D86" s="145" t="s">
        <v>881</v>
      </c>
      <c r="E86" s="7"/>
      <c r="F86" s="7"/>
      <c r="G86" s="7"/>
      <c r="H86" s="7"/>
      <c r="I86" s="7"/>
      <c r="J86" s="7"/>
      <c r="K86" s="7"/>
      <c r="L86" s="7"/>
      <c r="M86" s="7"/>
      <c r="N86" s="7"/>
      <c r="O86" s="7"/>
      <c r="P86" s="7"/>
      <c r="Q86" s="7"/>
      <c r="R86" s="7"/>
      <c r="S86" s="7"/>
      <c r="T86" s="7"/>
      <c r="U86" s="7"/>
      <c r="V86" s="7"/>
      <c r="W86" s="7"/>
      <c r="X86" s="7"/>
    </row>
    <row r="87" spans="1:24" s="278" customFormat="1" ht="18" customHeight="1">
      <c r="A87" s="305"/>
      <c r="B87" s="7"/>
      <c r="C87" s="9"/>
      <c r="D87" s="7"/>
      <c r="E87" s="7"/>
      <c r="F87" s="7"/>
      <c r="G87" s="7"/>
      <c r="H87" s="7"/>
      <c r="I87" s="7"/>
      <c r="J87" s="7"/>
      <c r="K87" s="7"/>
      <c r="L87" s="7"/>
      <c r="M87" s="7"/>
      <c r="N87" s="7"/>
      <c r="O87" s="7"/>
      <c r="P87" s="7"/>
      <c r="Q87" s="7"/>
      <c r="R87" s="7"/>
      <c r="S87" s="7"/>
      <c r="T87" s="7"/>
      <c r="U87" s="7"/>
      <c r="V87" s="7"/>
      <c r="W87" s="7"/>
      <c r="X87" s="7"/>
    </row>
    <row r="88" spans="1:24" s="278" customFormat="1" ht="18" customHeight="1">
      <c r="A88" s="305"/>
      <c r="B88" s="7"/>
      <c r="C88" s="9"/>
      <c r="D88" s="145" t="s">
        <v>882</v>
      </c>
      <c r="E88" s="7"/>
      <c r="F88" s="7"/>
      <c r="G88" s="7"/>
      <c r="H88" s="7"/>
      <c r="I88" s="7"/>
      <c r="J88" s="7"/>
      <c r="K88" s="7"/>
      <c r="L88" s="7"/>
      <c r="M88" s="7"/>
      <c r="N88" s="7"/>
      <c r="O88" s="7"/>
      <c r="P88" s="7"/>
      <c r="Q88" s="7"/>
      <c r="R88" s="7"/>
      <c r="S88" s="7"/>
      <c r="T88" s="7"/>
      <c r="U88" s="7"/>
      <c r="V88" s="7"/>
      <c r="W88" s="7"/>
      <c r="X88" s="7"/>
    </row>
    <row r="89" spans="1:24" s="278" customFormat="1" ht="18" customHeight="1">
      <c r="A89" s="305"/>
      <c r="B89" s="7"/>
      <c r="C89" s="9"/>
      <c r="D89" s="7"/>
      <c r="E89" s="146" t="s">
        <v>883</v>
      </c>
      <c r="F89" s="7"/>
      <c r="G89" s="7"/>
      <c r="H89" s="7"/>
      <c r="I89" s="7"/>
      <c r="J89" s="7"/>
      <c r="K89" s="7"/>
      <c r="L89" s="7"/>
      <c r="M89" s="7"/>
      <c r="N89" s="7"/>
      <c r="O89" s="7"/>
      <c r="P89" s="7"/>
      <c r="Q89" s="7"/>
      <c r="R89" s="7"/>
      <c r="S89" s="7"/>
      <c r="T89" s="7"/>
      <c r="U89" s="7"/>
      <c r="V89" s="7"/>
      <c r="W89" s="7"/>
      <c r="X89" s="7"/>
    </row>
    <row r="90" spans="1:24" s="278" customFormat="1" ht="18" customHeight="1">
      <c r="A90" s="305"/>
      <c r="B90" s="7"/>
      <c r="C90" s="9"/>
      <c r="D90" s="7"/>
      <c r="E90" s="146"/>
      <c r="F90" s="7"/>
      <c r="G90" s="7"/>
      <c r="H90" s="7"/>
      <c r="I90" s="7"/>
      <c r="J90" s="7"/>
      <c r="K90" s="7"/>
      <c r="L90" s="7"/>
      <c r="M90" s="7"/>
      <c r="N90" s="7"/>
      <c r="O90" s="7"/>
      <c r="P90" s="7"/>
      <c r="Q90" s="7"/>
      <c r="R90" s="7"/>
      <c r="S90" s="7"/>
      <c r="T90" s="7"/>
      <c r="U90" s="7"/>
      <c r="V90" s="7"/>
      <c r="W90" s="7"/>
      <c r="X90" s="7"/>
    </row>
    <row r="91" spans="1:24" s="278" customFormat="1" ht="18" customHeight="1">
      <c r="A91" s="305"/>
      <c r="B91" s="7"/>
      <c r="C91" s="9"/>
      <c r="D91" s="145" t="s">
        <v>884</v>
      </c>
      <c r="E91" s="7"/>
      <c r="F91" s="7"/>
      <c r="G91" s="7"/>
      <c r="H91" s="7"/>
      <c r="I91" s="7"/>
      <c r="J91" s="7"/>
      <c r="K91" s="7"/>
      <c r="L91" s="7"/>
      <c r="M91" s="7"/>
      <c r="N91" s="7"/>
      <c r="O91" s="7"/>
      <c r="P91" s="7"/>
      <c r="Q91" s="7"/>
      <c r="R91" s="7"/>
      <c r="S91" s="7"/>
      <c r="T91" s="7"/>
      <c r="U91" s="7"/>
      <c r="V91" s="7"/>
      <c r="W91" s="7"/>
      <c r="X91" s="7"/>
    </row>
    <row r="92" spans="1:24" s="278" customFormat="1" ht="18" customHeight="1">
      <c r="A92" s="305"/>
      <c r="B92" s="7"/>
      <c r="C92" s="9"/>
      <c r="D92" s="7"/>
      <c r="E92" s="146" t="s">
        <v>885</v>
      </c>
      <c r="F92" s="7"/>
      <c r="G92" s="7"/>
      <c r="H92" s="7"/>
      <c r="I92" s="7"/>
      <c r="J92" s="7"/>
      <c r="K92" s="7"/>
      <c r="L92" s="7"/>
      <c r="M92" s="7"/>
      <c r="N92" s="7"/>
      <c r="O92" s="7"/>
      <c r="P92" s="7"/>
      <c r="Q92" s="7"/>
      <c r="R92" s="7"/>
      <c r="S92" s="7"/>
      <c r="T92" s="7"/>
      <c r="U92" s="7"/>
      <c r="V92" s="7"/>
      <c r="W92" s="7"/>
      <c r="X92" s="7"/>
    </row>
    <row r="93" spans="1:24" s="278" customFormat="1" ht="18" customHeight="1">
      <c r="A93" s="305"/>
      <c r="B93" s="7"/>
      <c r="C93" s="9"/>
      <c r="D93" s="7"/>
      <c r="E93" s="146" t="s">
        <v>886</v>
      </c>
      <c r="F93" s="7"/>
      <c r="G93" s="7"/>
      <c r="H93" s="7"/>
      <c r="I93" s="7"/>
      <c r="J93" s="7"/>
      <c r="K93" s="7"/>
      <c r="L93" s="7"/>
      <c r="M93" s="7"/>
      <c r="N93" s="7"/>
      <c r="O93" s="7"/>
      <c r="P93" s="7"/>
      <c r="Q93" s="7"/>
      <c r="R93" s="7"/>
      <c r="S93" s="7"/>
      <c r="T93" s="7"/>
      <c r="U93" s="7"/>
      <c r="V93" s="7"/>
      <c r="W93" s="7"/>
      <c r="X93" s="7"/>
    </row>
    <row r="94" spans="1:24" s="278" customFormat="1" ht="18" customHeight="1">
      <c r="A94" s="305"/>
      <c r="B94" s="7"/>
      <c r="C94" s="9"/>
      <c r="D94" s="7"/>
      <c r="E94" s="146"/>
      <c r="F94" s="7"/>
      <c r="G94" s="7"/>
      <c r="H94" s="7"/>
      <c r="I94" s="7"/>
      <c r="J94" s="7"/>
      <c r="K94" s="7"/>
      <c r="L94" s="7"/>
      <c r="M94" s="7"/>
      <c r="N94" s="7"/>
      <c r="O94" s="7"/>
      <c r="P94" s="7"/>
      <c r="Q94" s="7"/>
      <c r="R94" s="7"/>
      <c r="S94" s="7"/>
      <c r="T94" s="7"/>
      <c r="U94" s="7"/>
      <c r="V94" s="7"/>
      <c r="W94" s="7"/>
      <c r="X94" s="7"/>
    </row>
    <row r="95" spans="1:24" s="278" customFormat="1" ht="18" customHeight="1">
      <c r="A95" s="305"/>
      <c r="B95" s="7"/>
      <c r="C95" s="9"/>
      <c r="D95" s="7"/>
      <c r="E95" s="145" t="s">
        <v>887</v>
      </c>
      <c r="F95" s="7"/>
      <c r="G95" s="7"/>
      <c r="H95" s="7"/>
      <c r="I95" s="7"/>
      <c r="J95" s="7"/>
      <c r="K95" s="7"/>
      <c r="L95" s="7"/>
      <c r="M95" s="7"/>
      <c r="N95" s="7"/>
      <c r="O95" s="7"/>
      <c r="P95" s="7"/>
      <c r="Q95" s="7"/>
      <c r="R95" s="7"/>
      <c r="S95" s="7"/>
      <c r="T95" s="7"/>
      <c r="U95" s="7"/>
      <c r="V95" s="7"/>
      <c r="W95" s="7"/>
      <c r="X95" s="7"/>
    </row>
    <row r="96" spans="1:24" s="278" customFormat="1" ht="18" customHeight="1">
      <c r="A96" s="305"/>
      <c r="B96" s="7"/>
      <c r="C96" s="9"/>
      <c r="D96" s="7"/>
      <c r="E96" s="7"/>
      <c r="F96" s="7"/>
      <c r="G96" s="7"/>
      <c r="H96" s="7"/>
      <c r="I96" s="7"/>
      <c r="J96" s="7"/>
      <c r="K96" s="7"/>
      <c r="L96" s="7"/>
      <c r="M96" s="7"/>
      <c r="N96" s="7"/>
      <c r="O96" s="7"/>
      <c r="P96" s="7"/>
      <c r="Q96" s="7"/>
      <c r="R96" s="7"/>
      <c r="S96" s="7"/>
      <c r="T96" s="7"/>
      <c r="U96" s="7"/>
      <c r="V96" s="7"/>
      <c r="W96" s="7"/>
      <c r="X96" s="7"/>
    </row>
    <row r="97" spans="1:24" s="278" customFormat="1" ht="18" customHeight="1">
      <c r="A97" s="305"/>
      <c r="B97" s="7"/>
      <c r="C97" s="9"/>
      <c r="D97" s="7"/>
      <c r="E97" s="7"/>
      <c r="F97" s="7"/>
      <c r="G97" s="7"/>
      <c r="H97" s="7"/>
      <c r="I97" s="7"/>
      <c r="J97" s="7"/>
      <c r="K97" s="7"/>
      <c r="L97" s="7"/>
      <c r="M97" s="7"/>
      <c r="N97" s="7"/>
      <c r="O97" s="7"/>
      <c r="P97" s="7"/>
      <c r="Q97" s="7"/>
      <c r="R97" s="7"/>
      <c r="S97" s="7"/>
      <c r="T97" s="7"/>
      <c r="U97" s="7"/>
      <c r="V97" s="7"/>
      <c r="W97" s="7"/>
      <c r="X97" s="7"/>
    </row>
    <row r="98" spans="1:24" s="278" customFormat="1" ht="18" customHeight="1">
      <c r="A98" s="305"/>
      <c r="B98" s="7"/>
      <c r="C98" s="9"/>
      <c r="D98" s="7"/>
      <c r="E98" s="7"/>
      <c r="F98" s="7"/>
      <c r="G98" s="698" t="s">
        <v>421</v>
      </c>
      <c r="H98" s="698" t="s">
        <v>436</v>
      </c>
      <c r="I98" s="698" t="s">
        <v>451</v>
      </c>
      <c r="J98" s="698" t="s">
        <v>466</v>
      </c>
      <c r="K98" s="7"/>
      <c r="L98" s="7"/>
      <c r="M98" s="7"/>
      <c r="N98" s="7"/>
      <c r="O98" s="7"/>
      <c r="P98" s="147" t="str">
        <f>LEFT(ADDRESS(1,COLUMN(),4),LEN(ADDRESS(1,COLUMN(),4))-1)</f>
        <v>P</v>
      </c>
      <c r="Q98" s="7"/>
      <c r="R98" s="147" t="str">
        <f>LEFT(ADDRESS(1,COLUMN(),4),LEN(ADDRESS(1,COLUMN(),4))-1)</f>
        <v>R</v>
      </c>
      <c r="S98" s="7"/>
      <c r="T98" s="7"/>
      <c r="U98" s="147" t="str">
        <f>LEFT(ADDRESS(1,COLUMN(),4),LEN(ADDRESS(1,COLUMN(),4))-1)</f>
        <v>U</v>
      </c>
      <c r="V98" s="7"/>
      <c r="W98" s="7"/>
      <c r="X98" s="7"/>
    </row>
    <row r="99" spans="1:24" s="278" customFormat="1" ht="18" customHeight="1">
      <c r="A99" s="305"/>
      <c r="B99" s="666" t="str">
        <f>'Mode d''emploi.FF.5.B'!B226</f>
        <v>Nom du Plat &gt;</v>
      </c>
      <c r="C99" s="148" t="str">
        <f>'Mode d''emploi.FF.5.B'!C226</f>
        <v>CAROTTES RAPÉES</v>
      </c>
      <c r="D99" s="666"/>
      <c r="E99" s="666"/>
      <c r="F99" s="666"/>
      <c r="G99" s="666"/>
      <c r="H99" s="666"/>
      <c r="I99" s="666"/>
      <c r="J99" s="666"/>
      <c r="K99" s="666"/>
      <c r="L99" s="149" t="str">
        <f>'Mode d''emploi.FF.5.B'!L226</f>
        <v>Menu du :</v>
      </c>
      <c r="M99" s="3062">
        <f>'Mode d''emploi.FF.5.B'!M226</f>
        <v>43102</v>
      </c>
      <c r="N99" s="3062">
        <f>'Mode d''emploi.FF.5.B'!N226</f>
        <v>0</v>
      </c>
      <c r="O99" s="3062">
        <f>'Mode d''emploi.FF.5.B'!O226</f>
        <v>0</v>
      </c>
      <c r="P99" s="3062">
        <f>'Mode d''emploi.FF.5.B'!P226</f>
        <v>0</v>
      </c>
      <c r="Q99" s="150"/>
      <c r="R99" s="150"/>
      <c r="S99" s="150" t="str">
        <f>'Mode d''emploi.FF.5.B'!S226</f>
        <v>Heure d'impression</v>
      </c>
      <c r="T99" s="3058">
        <f ca="1">'Mode d''emploi.FF.5.B'!T226</f>
        <v>45233.415158912037</v>
      </c>
      <c r="U99" s="3058">
        <f>'Mode d''emploi.FF.5.B'!U226</f>
        <v>0</v>
      </c>
      <c r="V99" s="3058">
        <f>'Mode d''emploi.FF.5.B'!V226</f>
        <v>0</v>
      </c>
      <c r="W99" s="3058">
        <f>'Mode d''emploi.FF.5.B'!W226</f>
        <v>0</v>
      </c>
      <c r="X99" s="3058">
        <f>'Mode d''emploi.FF.5.B'!X226</f>
        <v>0</v>
      </c>
    </row>
    <row r="100" spans="1:24" s="278" customFormat="1" ht="41.25" customHeight="1">
      <c r="A100" s="305"/>
      <c r="B100" s="151" t="s">
        <v>40</v>
      </c>
      <c r="C100" s="151" t="s">
        <v>888</v>
      </c>
      <c r="D100" s="152"/>
      <c r="E100" s="152"/>
      <c r="F100" s="153" t="s">
        <v>167</v>
      </c>
      <c r="G100" s="153" t="s">
        <v>889</v>
      </c>
      <c r="H100" s="153" t="s">
        <v>890</v>
      </c>
      <c r="I100" s="153" t="s">
        <v>39</v>
      </c>
      <c r="J100" s="153" t="s">
        <v>891</v>
      </c>
      <c r="K100" s="154" t="s">
        <v>34</v>
      </c>
      <c r="L100" s="155" t="s">
        <v>892</v>
      </c>
      <c r="M100" s="156" t="s">
        <v>893</v>
      </c>
      <c r="N100" s="156" t="s">
        <v>894</v>
      </c>
      <c r="O100" s="156" t="s">
        <v>35</v>
      </c>
      <c r="P100" s="157" t="s">
        <v>895</v>
      </c>
      <c r="Q100" s="157" t="s">
        <v>118</v>
      </c>
      <c r="R100" s="158" t="s">
        <v>31</v>
      </c>
      <c r="S100" s="159" t="s">
        <v>896</v>
      </c>
      <c r="T100" s="160" t="s">
        <v>897</v>
      </c>
      <c r="U100" s="161" t="s">
        <v>125</v>
      </c>
      <c r="V100" s="159" t="s">
        <v>896</v>
      </c>
      <c r="W100" s="159" t="s">
        <v>897</v>
      </c>
      <c r="X100" s="158" t="s">
        <v>898</v>
      </c>
    </row>
    <row r="101" spans="1:24" s="278" customFormat="1" ht="18" customHeight="1">
      <c r="A101" s="305"/>
      <c r="B101" s="162">
        <v>101</v>
      </c>
      <c r="C101" s="667" t="s">
        <v>16</v>
      </c>
      <c r="D101" s="163"/>
      <c r="E101" s="163"/>
      <c r="F101" s="164" t="s">
        <v>91</v>
      </c>
      <c r="G101" s="165" t="s">
        <v>899</v>
      </c>
      <c r="H101" s="166" t="s">
        <v>900</v>
      </c>
      <c r="I101" s="167" t="s">
        <v>9</v>
      </c>
      <c r="J101" s="168">
        <v>12</v>
      </c>
      <c r="K101" s="169">
        <v>10</v>
      </c>
      <c r="L101" s="170">
        <v>13</v>
      </c>
      <c r="M101" s="171">
        <f>HLOOKUP(F101,$K$213:$Q$214,2,0)</f>
        <v>1.5</v>
      </c>
      <c r="N101" s="172">
        <f t="shared" ref="N101:N102" si="0">M101*O101</f>
        <v>19.5</v>
      </c>
      <c r="O101" s="668">
        <f t="shared" ref="O101:O102" si="1">IF(L101="",K101,IF(L101&gt;0,L101))</f>
        <v>13</v>
      </c>
      <c r="P101" s="173">
        <f>VLOOKUP(I101,J$204:K$209,2,0)</f>
        <v>0.08</v>
      </c>
      <c r="Q101" s="174">
        <f t="shared" ref="Q101:Q102" si="2">P101*O101</f>
        <v>1.04</v>
      </c>
      <c r="R101" s="175">
        <f>INT(O101/J101)</f>
        <v>1</v>
      </c>
      <c r="S101" s="176">
        <f t="shared" ref="S101:S102" si="3">IF(P101*J101&gt;Q101,0,P101*J101)</f>
        <v>0.96</v>
      </c>
      <c r="T101" s="177">
        <f t="shared" ref="T101:T102" si="4">R101*J101</f>
        <v>12</v>
      </c>
      <c r="U101" s="175">
        <f>ROUNDUP((O101/J101)-INT(O101/J101),0)</f>
        <v>1</v>
      </c>
      <c r="V101" s="176">
        <f t="shared" ref="V101:V102" si="5">(P101*O101)-(P101*J101)*R101</f>
        <v>8.0000000000000071E-2</v>
      </c>
      <c r="W101" s="178">
        <f t="shared" ref="W101:W102" si="6">V101/P101</f>
        <v>1.0000000000000009</v>
      </c>
      <c r="X101" s="179">
        <f t="shared" ref="X101:X102" si="7">R101+U101</f>
        <v>2</v>
      </c>
    </row>
    <row r="102" spans="1:24" s="278" customFormat="1" ht="18" customHeight="1">
      <c r="A102" s="180">
        <f>ROW()</f>
        <v>102</v>
      </c>
      <c r="B102" s="162">
        <v>102</v>
      </c>
      <c r="C102" s="151" t="s">
        <v>901</v>
      </c>
      <c r="D102" s="163"/>
      <c r="E102" s="163"/>
      <c r="F102" s="181" t="s">
        <v>92</v>
      </c>
      <c r="G102" s="182" t="s">
        <v>902</v>
      </c>
      <c r="H102" s="183" t="s">
        <v>903</v>
      </c>
      <c r="I102" s="184" t="s">
        <v>10</v>
      </c>
      <c r="J102" s="168">
        <v>4</v>
      </c>
      <c r="K102" s="169">
        <v>10</v>
      </c>
      <c r="L102" s="170">
        <v>11</v>
      </c>
      <c r="M102" s="185">
        <f>HLOOKUP(F102,$K$213:$Q$214,2,0)</f>
        <v>2.5</v>
      </c>
      <c r="N102" s="186">
        <f t="shared" si="0"/>
        <v>27.5</v>
      </c>
      <c r="O102" s="669">
        <f t="shared" si="1"/>
        <v>11</v>
      </c>
      <c r="P102" s="187">
        <f>VLOOKUP(I102,J$204:K$209,2,0)</f>
        <v>7.0000000000000007E-2</v>
      </c>
      <c r="Q102" s="188">
        <f t="shared" si="2"/>
        <v>0.77</v>
      </c>
      <c r="R102" s="189">
        <f>INT(O102/J102)</f>
        <v>2</v>
      </c>
      <c r="S102" s="190">
        <f t="shared" si="3"/>
        <v>0.28000000000000003</v>
      </c>
      <c r="T102" s="191">
        <f t="shared" si="4"/>
        <v>8</v>
      </c>
      <c r="U102" s="189">
        <f>ROUNDUP((O102/J102)-INT(O102/J102),0)</f>
        <v>1</v>
      </c>
      <c r="V102" s="190">
        <f t="shared" si="5"/>
        <v>0.20999999999999996</v>
      </c>
      <c r="W102" s="192">
        <f t="shared" si="6"/>
        <v>2.9999999999999991</v>
      </c>
      <c r="X102" s="193">
        <f t="shared" si="7"/>
        <v>3</v>
      </c>
    </row>
    <row r="103" spans="1:24" s="278" customFormat="1" ht="18" customHeight="1">
      <c r="A103" s="305"/>
      <c r="B103" s="7"/>
      <c r="C103" s="9"/>
      <c r="D103" s="7"/>
      <c r="E103" s="7"/>
      <c r="F103" s="7"/>
      <c r="G103" s="7"/>
      <c r="H103" s="7"/>
      <c r="I103" s="7"/>
      <c r="J103" s="7"/>
      <c r="K103" s="7"/>
      <c r="L103" s="7"/>
      <c r="M103" s="698" t="s">
        <v>480</v>
      </c>
      <c r="N103" s="7"/>
      <c r="O103" s="7"/>
      <c r="P103" s="698" t="s">
        <v>495</v>
      </c>
      <c r="Q103" s="7"/>
      <c r="R103" s="698" t="s">
        <v>509</v>
      </c>
      <c r="S103" s="7"/>
      <c r="T103" s="7"/>
      <c r="U103" s="698" t="s">
        <v>524</v>
      </c>
      <c r="V103" s="7"/>
      <c r="W103" s="7"/>
      <c r="X103" s="7"/>
    </row>
    <row r="104" spans="1:24" s="278" customFormat="1" ht="18" customHeight="1">
      <c r="A104" s="305"/>
      <c r="B104" s="7"/>
      <c r="C104" s="9"/>
      <c r="D104" s="7"/>
      <c r="E104" s="7"/>
      <c r="F104" s="147" t="str">
        <f>LEFT(ADDRESS(1,COLUMN(),4),LEN(ADDRESS(1,COLUMN(),4))-1)</f>
        <v>F</v>
      </c>
      <c r="G104" s="194" t="str">
        <f t="shared" ref="G104:H104" si="8">LEFT(ADDRESS(1,COLUMN(),4),LEN(ADDRESS(1,COLUMN(),4))-1)</f>
        <v>G</v>
      </c>
      <c r="H104" s="195" t="str">
        <f t="shared" si="8"/>
        <v>H</v>
      </c>
      <c r="I104" s="147" t="str">
        <f>LEFT(ADDRESS(1,COLUMN(),4),LEN(ADDRESS(1,COLUMN(),4))-1)</f>
        <v>I</v>
      </c>
      <c r="J104" s="195" t="str">
        <f t="shared" ref="J104:L104" si="9">LEFT(ADDRESS(1,COLUMN(),4),LEN(ADDRESS(1,COLUMN(),4))-1)</f>
        <v>J</v>
      </c>
      <c r="K104" s="195" t="str">
        <f t="shared" si="9"/>
        <v>K</v>
      </c>
      <c r="L104" s="195" t="str">
        <f t="shared" si="9"/>
        <v>L</v>
      </c>
      <c r="M104" s="699" t="s">
        <v>904</v>
      </c>
      <c r="N104" s="7"/>
      <c r="O104" s="7"/>
      <c r="P104" s="700" t="s">
        <v>905</v>
      </c>
      <c r="Q104" s="7"/>
      <c r="R104" s="700" t="s">
        <v>906</v>
      </c>
      <c r="S104" s="7"/>
      <c r="T104" s="7"/>
      <c r="U104" s="698" t="s">
        <v>907</v>
      </c>
      <c r="V104" s="7"/>
      <c r="W104" s="7"/>
      <c r="X104" s="7"/>
    </row>
    <row r="105" spans="1:24" s="278" customFormat="1" ht="18" customHeight="1">
      <c r="A105" s="305"/>
      <c r="B105" s="7"/>
      <c r="C105" s="9"/>
      <c r="D105" s="7"/>
      <c r="E105" s="7"/>
      <c r="F105" s="7"/>
      <c r="G105" s="7"/>
      <c r="H105" s="7"/>
      <c r="I105" s="7"/>
      <c r="J105" s="7"/>
      <c r="K105" s="7"/>
      <c r="L105" s="7"/>
      <c r="M105" s="7"/>
      <c r="N105" s="7"/>
      <c r="O105" s="7"/>
      <c r="P105" s="7"/>
      <c r="Q105" s="7"/>
      <c r="R105" s="7"/>
      <c r="S105" s="7"/>
      <c r="T105" s="7"/>
      <c r="U105" s="7"/>
      <c r="V105" s="7"/>
      <c r="W105" s="7"/>
      <c r="X105" s="7"/>
    </row>
    <row r="106" spans="1:24" s="278" customFormat="1" ht="18" customHeight="1">
      <c r="A106" s="305"/>
      <c r="B106" s="7" t="s">
        <v>51</v>
      </c>
      <c r="C106" s="162">
        <f>A102</f>
        <v>102</v>
      </c>
      <c r="D106" s="7" t="s">
        <v>53</v>
      </c>
      <c r="E106" s="7"/>
      <c r="F106" s="7"/>
      <c r="G106" s="7"/>
      <c r="H106" s="7"/>
      <c r="I106" s="7"/>
      <c r="J106" s="7"/>
      <c r="K106" s="7"/>
      <c r="L106" s="7"/>
      <c r="M106" s="7"/>
      <c r="N106" s="7"/>
      <c r="O106" s="7"/>
      <c r="P106" s="7"/>
      <c r="Q106" s="7"/>
      <c r="R106" s="7"/>
      <c r="S106" s="7"/>
      <c r="T106" s="7"/>
      <c r="U106" s="7"/>
      <c r="V106" s="7"/>
      <c r="W106" s="7"/>
      <c r="X106" s="7"/>
    </row>
    <row r="107" spans="1:24" s="278" customFormat="1" ht="18" customHeight="1">
      <c r="A107" s="305"/>
      <c r="B107" s="7"/>
      <c r="C107" s="9"/>
      <c r="D107" s="7"/>
      <c r="E107" s="7" t="s">
        <v>61</v>
      </c>
      <c r="F107" s="7"/>
      <c r="G107" s="7"/>
      <c r="H107" s="7"/>
      <c r="I107" s="7"/>
      <c r="J107" s="7"/>
      <c r="K107" s="7"/>
      <c r="L107" s="7"/>
      <c r="M107" s="7"/>
      <c r="N107" s="7"/>
      <c r="O107" s="7"/>
      <c r="P107" s="7"/>
      <c r="Q107" s="7"/>
      <c r="R107" s="7"/>
      <c r="S107" s="7"/>
      <c r="T107" s="7"/>
      <c r="U107" s="7"/>
      <c r="V107" s="7"/>
      <c r="W107" s="7"/>
      <c r="X107" s="7"/>
    </row>
    <row r="108" spans="1:24" s="278" customFormat="1" ht="18" customHeight="1">
      <c r="A108" s="305"/>
      <c r="B108" s="7"/>
      <c r="C108" s="9"/>
      <c r="D108" s="7"/>
      <c r="E108" s="7" t="s">
        <v>62</v>
      </c>
      <c r="F108" s="7"/>
      <c r="G108" s="7"/>
      <c r="H108" s="7"/>
      <c r="I108" s="7"/>
      <c r="J108" s="7"/>
      <c r="K108" s="7"/>
      <c r="L108" s="7"/>
      <c r="M108" s="7"/>
      <c r="N108" s="7"/>
      <c r="O108" s="7"/>
      <c r="P108" s="7"/>
      <c r="Q108" s="7"/>
      <c r="R108" s="7"/>
      <c r="S108" s="7"/>
      <c r="T108" s="7"/>
      <c r="U108" s="7"/>
      <c r="V108" s="7"/>
      <c r="W108" s="7"/>
      <c r="X108" s="7"/>
    </row>
    <row r="109" spans="1:24" s="278" customFormat="1" ht="18" customHeight="1">
      <c r="A109" s="305"/>
      <c r="B109" s="7"/>
      <c r="C109" s="9"/>
      <c r="D109" s="7"/>
      <c r="E109" s="7" t="s">
        <v>63</v>
      </c>
      <c r="F109" s="7"/>
      <c r="G109" s="7"/>
      <c r="H109" s="7"/>
      <c r="I109" s="7"/>
      <c r="J109" s="7"/>
      <c r="K109" s="7"/>
      <c r="L109" s="7"/>
      <c r="M109" s="7"/>
      <c r="N109" s="7"/>
      <c r="O109" s="7"/>
      <c r="P109" s="7"/>
      <c r="Q109" s="7"/>
      <c r="R109" s="7"/>
      <c r="S109" s="7"/>
      <c r="T109" s="7"/>
      <c r="U109" s="7"/>
      <c r="V109" s="7"/>
      <c r="W109" s="7"/>
      <c r="X109" s="7"/>
    </row>
    <row r="110" spans="1:24" s="278" customFormat="1" ht="18" customHeight="1">
      <c r="A110" s="305"/>
      <c r="B110" s="7"/>
      <c r="C110" s="9"/>
      <c r="D110" s="7"/>
      <c r="E110" s="7" t="s">
        <v>64</v>
      </c>
      <c r="F110" s="7"/>
      <c r="G110" s="7"/>
      <c r="H110" s="7"/>
      <c r="I110" s="7"/>
      <c r="J110" s="7"/>
      <c r="K110" s="7"/>
      <c r="L110" s="7"/>
      <c r="M110" s="7"/>
      <c r="N110" s="7"/>
      <c r="O110" s="7"/>
      <c r="P110" s="7"/>
      <c r="Q110" s="7"/>
      <c r="R110" s="7"/>
      <c r="S110" s="7"/>
      <c r="T110" s="7"/>
      <c r="U110" s="7"/>
      <c r="V110" s="7"/>
      <c r="W110" s="7"/>
      <c r="X110" s="7"/>
    </row>
    <row r="111" spans="1:24" s="278" customFormat="1" ht="18" customHeight="1">
      <c r="A111" s="305"/>
      <c r="B111" s="7"/>
      <c r="C111" s="9"/>
      <c r="D111" s="7"/>
      <c r="E111" s="7" t="s">
        <v>74</v>
      </c>
      <c r="F111" s="7"/>
      <c r="G111" s="7"/>
      <c r="H111" s="7"/>
      <c r="I111" s="7"/>
      <c r="J111" s="7"/>
      <c r="K111" s="7"/>
      <c r="L111" s="7"/>
      <c r="M111" s="7"/>
      <c r="N111" s="7"/>
      <c r="O111" s="7"/>
      <c r="P111" s="7"/>
      <c r="Q111" s="7"/>
      <c r="R111" s="7"/>
      <c r="S111" s="7"/>
      <c r="T111" s="7"/>
      <c r="U111" s="7"/>
      <c r="V111" s="7"/>
      <c r="W111" s="7"/>
      <c r="X111" s="7"/>
    </row>
    <row r="112" spans="1:24" s="278" customFormat="1" ht="18" customHeight="1">
      <c r="A112" s="305"/>
      <c r="B112" s="7"/>
      <c r="C112" s="9"/>
      <c r="D112" s="7"/>
      <c r="E112" s="7" t="s">
        <v>65</v>
      </c>
      <c r="F112" s="7"/>
      <c r="G112" s="7"/>
      <c r="H112" s="7"/>
      <c r="I112" s="7"/>
      <c r="J112" s="7"/>
      <c r="K112" s="7"/>
      <c r="L112" s="7"/>
      <c r="M112" s="7"/>
      <c r="N112" s="7"/>
      <c r="O112" s="7"/>
      <c r="P112" s="7"/>
      <c r="Q112" s="7"/>
      <c r="R112" s="7"/>
      <c r="S112" s="7"/>
      <c r="T112" s="7"/>
      <c r="U112" s="7"/>
      <c r="V112" s="7"/>
      <c r="W112" s="7"/>
      <c r="X112" s="7"/>
    </row>
    <row r="113" spans="1:24" s="278" customFormat="1" ht="18" customHeight="1">
      <c r="A113" s="305"/>
      <c r="B113" s="7"/>
      <c r="C113" s="9"/>
      <c r="D113" s="7"/>
      <c r="E113" s="7" t="s">
        <v>66</v>
      </c>
      <c r="F113" s="7"/>
      <c r="G113" s="7"/>
      <c r="H113" s="7"/>
      <c r="I113" s="7"/>
      <c r="J113" s="7"/>
      <c r="K113" s="7"/>
      <c r="L113" s="7"/>
      <c r="M113" s="7"/>
      <c r="N113" s="7"/>
      <c r="O113" s="7"/>
      <c r="P113" s="7"/>
      <c r="Q113" s="7"/>
      <c r="R113" s="7"/>
      <c r="S113" s="7"/>
      <c r="T113" s="7"/>
      <c r="U113" s="7"/>
      <c r="V113" s="7"/>
      <c r="W113" s="7"/>
      <c r="X113" s="7"/>
    </row>
    <row r="114" spans="1:24" s="278" customFormat="1" ht="18" customHeight="1">
      <c r="A114" s="305"/>
      <c r="B114" s="7"/>
      <c r="C114" s="9"/>
      <c r="D114" s="7"/>
      <c r="E114" s="7" t="s">
        <v>67</v>
      </c>
      <c r="F114" s="7"/>
      <c r="G114" s="7"/>
      <c r="H114" s="7"/>
      <c r="I114" s="7"/>
      <c r="J114" s="7"/>
      <c r="K114" s="7"/>
      <c r="L114" s="7"/>
      <c r="M114" s="7"/>
      <c r="N114" s="7"/>
      <c r="O114" s="7"/>
      <c r="P114" s="7"/>
      <c r="Q114" s="7"/>
      <c r="R114" s="7"/>
      <c r="S114" s="7"/>
      <c r="T114" s="7"/>
      <c r="U114" s="7"/>
      <c r="V114" s="7"/>
      <c r="W114" s="7"/>
      <c r="X114" s="7"/>
    </row>
    <row r="115" spans="1:24" s="278" customFormat="1" ht="18" customHeight="1">
      <c r="A115" s="305"/>
      <c r="B115" s="7"/>
      <c r="C115" s="9"/>
      <c r="D115" s="7"/>
      <c r="E115" s="7" t="s">
        <v>68</v>
      </c>
      <c r="F115" s="7"/>
      <c r="G115" s="7"/>
      <c r="H115" s="7"/>
      <c r="I115" s="7"/>
      <c r="J115" s="7"/>
      <c r="K115" s="7"/>
      <c r="L115" s="7"/>
      <c r="M115" s="7"/>
      <c r="N115" s="7"/>
      <c r="O115" s="7"/>
      <c r="P115" s="7"/>
      <c r="Q115" s="7"/>
      <c r="R115" s="7"/>
      <c r="S115" s="7"/>
      <c r="T115" s="7"/>
      <c r="U115" s="7"/>
      <c r="V115" s="7"/>
      <c r="W115" s="7"/>
      <c r="X115" s="7"/>
    </row>
    <row r="116" spans="1:24" s="278" customFormat="1" ht="18" customHeight="1">
      <c r="A116" s="305"/>
      <c r="B116" s="7"/>
      <c r="C116" s="9"/>
      <c r="D116" s="7"/>
      <c r="E116" s="7" t="s">
        <v>69</v>
      </c>
      <c r="F116" s="7"/>
      <c r="G116" s="7"/>
      <c r="H116" s="7"/>
      <c r="I116" s="7"/>
      <c r="J116" s="7"/>
      <c r="K116" s="7"/>
      <c r="L116" s="7"/>
      <c r="M116" s="7"/>
      <c r="N116" s="7"/>
      <c r="O116" s="7"/>
      <c r="P116" s="7"/>
      <c r="Q116" s="7"/>
      <c r="R116" s="7"/>
      <c r="S116" s="7"/>
      <c r="T116" s="7"/>
      <c r="U116" s="7"/>
      <c r="V116" s="7"/>
      <c r="W116" s="7"/>
      <c r="X116" s="7"/>
    </row>
    <row r="117" spans="1:24" s="278" customFormat="1" ht="18" customHeight="1">
      <c r="A117" s="305"/>
      <c r="B117" s="7"/>
      <c r="C117" s="9"/>
      <c r="D117" s="7"/>
      <c r="E117" s="7" t="s">
        <v>70</v>
      </c>
      <c r="F117" s="7"/>
      <c r="G117" s="7"/>
      <c r="H117" s="7"/>
      <c r="I117" s="7"/>
      <c r="J117" s="7"/>
      <c r="K117" s="7"/>
      <c r="L117" s="7"/>
      <c r="M117" s="7"/>
      <c r="N117" s="7"/>
      <c r="O117" s="7"/>
      <c r="P117" s="7"/>
      <c r="Q117" s="7"/>
      <c r="R117" s="7"/>
      <c r="S117" s="7"/>
      <c r="T117" s="7"/>
      <c r="U117" s="7"/>
      <c r="V117" s="7"/>
      <c r="W117" s="7"/>
      <c r="X117" s="7"/>
    </row>
    <row r="118" spans="1:24" s="278" customFormat="1" ht="18" customHeight="1">
      <c r="A118" s="305"/>
      <c r="B118" s="7"/>
      <c r="C118" s="9"/>
      <c r="D118" s="7"/>
      <c r="E118" s="7" t="s">
        <v>71</v>
      </c>
      <c r="F118" s="7"/>
      <c r="G118" s="7"/>
      <c r="H118" s="7"/>
      <c r="I118" s="7"/>
      <c r="J118" s="7"/>
      <c r="K118" s="7"/>
      <c r="L118" s="7"/>
      <c r="M118" s="7"/>
      <c r="N118" s="7"/>
      <c r="O118" s="7"/>
      <c r="P118" s="7"/>
      <c r="Q118" s="7"/>
      <c r="R118" s="7"/>
      <c r="S118" s="7"/>
      <c r="T118" s="7"/>
      <c r="U118" s="7"/>
      <c r="V118" s="7"/>
      <c r="W118" s="7"/>
      <c r="X118" s="7"/>
    </row>
    <row r="119" spans="1:24" s="278" customFormat="1" ht="18" customHeight="1">
      <c r="A119" s="305"/>
      <c r="B119" s="7"/>
      <c r="C119" s="9"/>
      <c r="D119" s="7"/>
      <c r="E119" s="7" t="s">
        <v>72</v>
      </c>
      <c r="F119" s="7"/>
      <c r="G119" s="7"/>
      <c r="H119" s="7"/>
      <c r="I119" s="7"/>
      <c r="J119" s="7"/>
      <c r="K119" s="7"/>
      <c r="L119" s="7"/>
      <c r="M119" s="7"/>
      <c r="N119" s="7"/>
      <c r="O119" s="7"/>
      <c r="P119" s="7"/>
      <c r="Q119" s="7"/>
      <c r="R119" s="7"/>
      <c r="S119" s="7"/>
      <c r="T119" s="7"/>
      <c r="U119" s="7"/>
      <c r="V119" s="7"/>
      <c r="W119" s="7"/>
      <c r="X119" s="7"/>
    </row>
    <row r="120" spans="1:24" s="278" customFormat="1" ht="18" customHeight="1">
      <c r="A120" s="305"/>
      <c r="B120" s="7"/>
      <c r="C120" s="9"/>
      <c r="D120" s="7"/>
      <c r="E120" s="7" t="s">
        <v>73</v>
      </c>
      <c r="F120" s="7"/>
      <c r="G120" s="7"/>
      <c r="H120" s="7"/>
      <c r="I120" s="7"/>
      <c r="J120" s="7"/>
      <c r="K120" s="7"/>
      <c r="L120" s="7"/>
      <c r="M120" s="7"/>
      <c r="N120" s="7"/>
      <c r="O120" s="7"/>
      <c r="P120" s="7"/>
      <c r="Q120" s="7"/>
      <c r="R120" s="7"/>
      <c r="S120" s="7"/>
      <c r="T120" s="7"/>
      <c r="U120" s="7"/>
      <c r="V120" s="7"/>
      <c r="W120" s="7"/>
      <c r="X120" s="7"/>
    </row>
    <row r="121" spans="1:24" s="278" customFormat="1" ht="18" customHeight="1">
      <c r="A121" s="305"/>
      <c r="B121" s="7"/>
      <c r="C121" s="9"/>
      <c r="D121" s="7"/>
      <c r="E121" s="7"/>
      <c r="F121" s="7"/>
      <c r="G121" s="7"/>
      <c r="H121" s="7"/>
      <c r="I121" s="7"/>
      <c r="J121" s="7"/>
      <c r="K121" s="7"/>
      <c r="L121" s="7"/>
      <c r="M121" s="7"/>
      <c r="N121" s="7"/>
      <c r="O121" s="7"/>
      <c r="P121" s="7"/>
      <c r="Q121" s="7"/>
      <c r="R121" s="7"/>
      <c r="S121" s="7"/>
      <c r="T121" s="7"/>
      <c r="U121" s="7"/>
      <c r="V121" s="7"/>
      <c r="W121" s="7"/>
      <c r="X121" s="7"/>
    </row>
    <row r="122" spans="1:24" s="278" customFormat="1" ht="18" customHeight="1">
      <c r="A122" s="410"/>
      <c r="B122" s="11" t="s">
        <v>86</v>
      </c>
      <c r="C122" s="12"/>
      <c r="D122" s="12"/>
      <c r="E122" s="12"/>
      <c r="F122" s="12"/>
      <c r="G122" s="12"/>
      <c r="H122" s="12"/>
      <c r="I122" s="12"/>
      <c r="J122" s="12"/>
      <c r="K122" s="12"/>
      <c r="L122" s="12"/>
      <c r="M122" s="12"/>
      <c r="N122" s="12"/>
      <c r="O122" s="12"/>
      <c r="P122" s="12"/>
      <c r="Q122" s="12"/>
      <c r="R122" s="12"/>
      <c r="S122" s="12"/>
      <c r="T122" s="12"/>
      <c r="U122" s="12"/>
      <c r="V122" s="13"/>
      <c r="W122" s="12"/>
      <c r="X122" s="12"/>
    </row>
    <row r="123" spans="1:24" s="278" customFormat="1" ht="18" customHeight="1">
      <c r="A123" s="410"/>
      <c r="B123" s="12"/>
      <c r="C123" s="17"/>
      <c r="D123" s="12"/>
      <c r="E123" s="12"/>
      <c r="F123" s="12"/>
      <c r="G123" s="12"/>
      <c r="H123" s="12"/>
      <c r="I123" s="12"/>
      <c r="J123" s="12"/>
      <c r="K123" s="12"/>
      <c r="L123" s="12"/>
      <c r="M123" s="12"/>
      <c r="N123" s="12"/>
      <c r="O123" s="12"/>
      <c r="P123" s="12"/>
      <c r="Q123" s="12"/>
      <c r="R123" s="12"/>
      <c r="S123" s="12"/>
      <c r="T123" s="12"/>
      <c r="U123" s="12"/>
      <c r="V123" s="12"/>
      <c r="W123" s="12"/>
      <c r="X123" s="12"/>
    </row>
    <row r="124" spans="1:24" s="278" customFormat="1" ht="18" customHeight="1">
      <c r="A124" s="410"/>
      <c r="B124" s="11" t="s">
        <v>908</v>
      </c>
      <c r="C124" s="412"/>
      <c r="D124" s="247">
        <f>'Mode d''emploi.FF.5.B'!$A$228</f>
        <v>228</v>
      </c>
      <c r="E124" s="12"/>
      <c r="F124" s="12"/>
      <c r="G124" s="12"/>
      <c r="H124" s="12"/>
      <c r="I124" s="12"/>
      <c r="J124" s="12"/>
      <c r="K124" s="12"/>
      <c r="L124" s="12"/>
      <c r="M124" s="12"/>
      <c r="N124" s="12"/>
      <c r="O124" s="12"/>
      <c r="P124" s="12"/>
      <c r="Q124" s="12"/>
      <c r="R124" s="12"/>
      <c r="S124" s="12"/>
      <c r="T124" s="12"/>
      <c r="U124" s="12"/>
      <c r="V124" s="12"/>
      <c r="W124" s="12"/>
      <c r="X124" s="12"/>
    </row>
    <row r="125" spans="1:24" s="278" customFormat="1" ht="18" customHeight="1">
      <c r="A125" s="410"/>
      <c r="B125" s="12"/>
      <c r="C125" s="17"/>
      <c r="D125" s="12"/>
      <c r="E125" s="12"/>
      <c r="F125" s="12"/>
      <c r="G125" s="12"/>
      <c r="H125" s="12"/>
      <c r="I125" s="12"/>
      <c r="J125" s="12"/>
      <c r="K125" s="12"/>
      <c r="L125" s="12"/>
      <c r="M125" s="12"/>
      <c r="N125" s="12"/>
      <c r="O125" s="12"/>
      <c r="P125" s="12"/>
      <c r="Q125" s="12"/>
      <c r="R125" s="12"/>
      <c r="S125" s="12"/>
      <c r="T125" s="12"/>
      <c r="U125" s="12"/>
      <c r="V125" s="12"/>
      <c r="W125" s="12"/>
      <c r="X125" s="12"/>
    </row>
    <row r="126" spans="1:24" s="278" customFormat="1" ht="18" customHeight="1">
      <c r="A126" s="410"/>
      <c r="B126" s="11" t="s">
        <v>909</v>
      </c>
      <c r="C126" s="17"/>
      <c r="D126" s="12"/>
      <c r="E126" s="12"/>
      <c r="F126" s="12"/>
      <c r="G126" s="12"/>
      <c r="H126" s="12"/>
      <c r="I126" s="12"/>
      <c r="J126" s="12"/>
      <c r="K126" s="12"/>
      <c r="L126" s="12"/>
      <c r="M126" s="12"/>
      <c r="N126" s="12"/>
      <c r="O126" s="12"/>
      <c r="P126" s="12"/>
      <c r="Q126" s="12"/>
      <c r="R126" s="12"/>
      <c r="S126" s="12"/>
      <c r="T126" s="12"/>
      <c r="U126" s="12"/>
      <c r="V126" s="12"/>
      <c r="W126" s="12"/>
      <c r="X126" s="12"/>
    </row>
    <row r="127" spans="1:24" s="278" customFormat="1" ht="18" customHeight="1">
      <c r="A127" s="410"/>
      <c r="B127" s="11"/>
      <c r="C127" s="17"/>
      <c r="D127" s="12"/>
      <c r="E127" s="12"/>
      <c r="F127" s="12"/>
      <c r="G127" s="12"/>
      <c r="H127" s="12"/>
      <c r="I127" s="12"/>
      <c r="J127" s="12"/>
      <c r="K127" s="12"/>
      <c r="L127" s="12"/>
      <c r="M127" s="12"/>
      <c r="N127" s="12"/>
      <c r="O127" s="12"/>
      <c r="P127" s="12"/>
      <c r="Q127" s="12"/>
      <c r="R127" s="12"/>
      <c r="S127" s="12"/>
      <c r="T127" s="12"/>
      <c r="U127" s="12"/>
      <c r="V127" s="12"/>
      <c r="W127" s="12"/>
      <c r="X127" s="12"/>
    </row>
    <row r="128" spans="1:24" s="278" customFormat="1" ht="18" customHeight="1">
      <c r="A128" s="410"/>
      <c r="B128" s="11" t="s">
        <v>910</v>
      </c>
      <c r="C128" s="17"/>
      <c r="D128" s="12"/>
      <c r="E128" s="12"/>
      <c r="F128" s="12"/>
      <c r="G128" s="12"/>
      <c r="H128" s="12"/>
      <c r="I128" s="12"/>
      <c r="J128" s="12"/>
      <c r="K128" s="12"/>
      <c r="L128" s="12"/>
      <c r="M128" s="12"/>
      <c r="N128" s="12"/>
      <c r="O128" s="12"/>
      <c r="P128" s="12"/>
      <c r="Q128" s="12"/>
      <c r="R128" s="12"/>
      <c r="S128" s="12"/>
      <c r="T128" s="12"/>
      <c r="U128" s="12"/>
      <c r="V128" s="12"/>
      <c r="W128" s="12"/>
      <c r="X128" s="12"/>
    </row>
    <row r="129" spans="1:24" s="278" customFormat="1" ht="18" customHeight="1">
      <c r="A129" s="410"/>
      <c r="B129" s="11"/>
      <c r="C129" s="17"/>
      <c r="D129" s="12"/>
      <c r="E129" s="12"/>
      <c r="F129" s="12"/>
      <c r="G129" s="12"/>
      <c r="H129" s="12"/>
      <c r="I129" s="12"/>
      <c r="J129" s="12"/>
      <c r="K129" s="12"/>
      <c r="L129" s="12"/>
      <c r="M129" s="12"/>
      <c r="N129" s="12"/>
      <c r="O129" s="12"/>
      <c r="P129" s="12"/>
      <c r="Q129" s="12"/>
      <c r="R129" s="12"/>
      <c r="S129" s="12"/>
      <c r="T129" s="12"/>
      <c r="U129" s="12"/>
      <c r="V129" s="12"/>
      <c r="W129" s="12"/>
      <c r="X129" s="12"/>
    </row>
    <row r="130" spans="1:24" s="278" customFormat="1" ht="18" customHeight="1">
      <c r="A130" s="410"/>
      <c r="B130" s="11"/>
      <c r="C130" s="196" t="s">
        <v>911</v>
      </c>
      <c r="D130" s="12"/>
      <c r="E130" s="12"/>
      <c r="F130" s="12"/>
      <c r="G130" s="12"/>
      <c r="H130" s="12"/>
      <c r="I130" s="12"/>
      <c r="J130" s="12"/>
      <c r="K130" s="12"/>
      <c r="L130" s="12"/>
      <c r="M130" s="12"/>
      <c r="N130" s="12"/>
      <c r="O130" s="12"/>
      <c r="P130" s="12"/>
      <c r="Q130" s="12"/>
      <c r="R130" s="12"/>
      <c r="S130" s="12"/>
      <c r="T130" s="12"/>
      <c r="U130" s="12"/>
      <c r="V130" s="12"/>
      <c r="W130" s="12"/>
      <c r="X130" s="12"/>
    </row>
    <row r="131" spans="1:24" s="278" customFormat="1" ht="18" customHeight="1">
      <c r="A131" s="410"/>
      <c r="B131" s="12"/>
      <c r="C131" s="17"/>
      <c r="D131" s="12"/>
      <c r="E131" s="12"/>
      <c r="F131" s="12"/>
      <c r="G131" s="12"/>
      <c r="H131" s="12"/>
      <c r="I131" s="12"/>
      <c r="J131" s="12"/>
      <c r="K131" s="12"/>
      <c r="L131" s="12"/>
      <c r="M131" s="12"/>
      <c r="N131" s="12"/>
      <c r="O131" s="12"/>
      <c r="P131" s="12"/>
      <c r="Q131" s="12"/>
      <c r="R131" s="12"/>
      <c r="S131" s="12"/>
      <c r="T131" s="12"/>
      <c r="U131" s="12"/>
      <c r="V131" s="12"/>
      <c r="W131" s="12"/>
      <c r="X131" s="12"/>
    </row>
    <row r="132" spans="1:24" s="278" customFormat="1" ht="18" customHeight="1">
      <c r="A132" s="410"/>
      <c r="B132" s="12"/>
      <c r="C132" s="17"/>
      <c r="D132" s="12"/>
      <c r="E132" s="12"/>
      <c r="F132" s="12"/>
      <c r="G132" s="12"/>
      <c r="H132" s="12"/>
      <c r="I132" s="12"/>
      <c r="J132" s="12"/>
      <c r="K132" s="12"/>
      <c r="L132" s="12"/>
      <c r="M132" s="12"/>
      <c r="N132" s="12"/>
      <c r="O132" s="12"/>
      <c r="P132" s="12"/>
      <c r="Q132" s="12"/>
      <c r="R132" s="12"/>
      <c r="S132" s="12"/>
      <c r="T132" s="12"/>
      <c r="U132" s="12"/>
      <c r="V132" s="12"/>
      <c r="W132" s="12"/>
      <c r="X132" s="12"/>
    </row>
    <row r="133" spans="1:24" s="278" customFormat="1" ht="18" customHeight="1">
      <c r="A133" s="410"/>
      <c r="B133" s="197" t="s">
        <v>912</v>
      </c>
      <c r="C133" s="147" t="str">
        <f>'Mode d''emploi.FF.5.B'!$F$104</f>
        <v>F</v>
      </c>
      <c r="D133" s="12" t="s">
        <v>161</v>
      </c>
      <c r="E133" s="12"/>
      <c r="F133" s="12"/>
      <c r="G133" s="12"/>
      <c r="H133" s="12"/>
      <c r="I133" s="12"/>
      <c r="J133" s="12"/>
      <c r="K133" s="12"/>
      <c r="L133" s="12"/>
      <c r="M133" s="12"/>
      <c r="N133" s="12"/>
      <c r="O133" s="12"/>
      <c r="P133" s="12"/>
      <c r="Q133" s="12"/>
      <c r="R133" s="12"/>
      <c r="S133" s="12"/>
      <c r="T133" s="12"/>
      <c r="U133" s="12"/>
      <c r="V133" s="12"/>
      <c r="W133" s="12"/>
      <c r="X133" s="12"/>
    </row>
    <row r="134" spans="1:24" s="278" customFormat="1" ht="18" customHeight="1">
      <c r="A134" s="410"/>
      <c r="B134" s="198"/>
      <c r="C134" s="199"/>
      <c r="D134" s="12"/>
      <c r="E134" s="12"/>
      <c r="F134" s="12"/>
      <c r="G134" s="12"/>
      <c r="H134" s="12"/>
      <c r="I134" s="12"/>
      <c r="J134" s="12"/>
      <c r="K134" s="12"/>
      <c r="L134" s="12"/>
      <c r="M134" s="12"/>
      <c r="N134" s="12"/>
      <c r="O134" s="12"/>
      <c r="P134" s="12"/>
      <c r="Q134" s="12"/>
      <c r="R134" s="12"/>
      <c r="S134" s="12"/>
      <c r="T134" s="12"/>
      <c r="U134" s="12"/>
      <c r="V134" s="12"/>
      <c r="W134" s="12"/>
      <c r="X134" s="12"/>
    </row>
    <row r="135" spans="1:24" s="278" customFormat="1" ht="18" customHeight="1">
      <c r="A135" s="410"/>
      <c r="B135" s="12"/>
      <c r="C135" s="12"/>
      <c r="D135" s="12"/>
      <c r="E135" s="334" t="s">
        <v>91</v>
      </c>
      <c r="F135" s="335" t="s">
        <v>92</v>
      </c>
      <c r="G135" s="336" t="s">
        <v>95</v>
      </c>
      <c r="H135" s="12"/>
      <c r="I135" s="12"/>
      <c r="J135" s="12"/>
      <c r="K135" s="12"/>
      <c r="L135" s="12"/>
      <c r="M135" s="12"/>
      <c r="N135" s="12"/>
      <c r="O135" s="12"/>
      <c r="P135" s="12"/>
      <c r="Q135" s="12"/>
      <c r="R135" s="12"/>
      <c r="S135" s="12"/>
      <c r="T135" s="12"/>
      <c r="U135" s="12"/>
      <c r="V135" s="12"/>
      <c r="W135" s="12"/>
      <c r="X135" s="12"/>
    </row>
    <row r="136" spans="1:24" s="278" customFormat="1" ht="18" customHeight="1">
      <c r="A136" s="410"/>
      <c r="B136" s="12"/>
      <c r="C136" s="12"/>
      <c r="D136" s="12"/>
      <c r="E136" s="343">
        <v>1.5</v>
      </c>
      <c r="F136" s="344">
        <v>2.5</v>
      </c>
      <c r="G136" s="345">
        <v>3</v>
      </c>
      <c r="H136" s="12" t="s">
        <v>145</v>
      </c>
      <c r="I136" s="12"/>
      <c r="J136" s="12"/>
      <c r="K136" s="12"/>
      <c r="L136" s="12"/>
      <c r="M136" s="12"/>
      <c r="N136" s="12"/>
      <c r="O136" s="12"/>
      <c r="P136" s="12"/>
      <c r="Q136" s="12"/>
      <c r="R136" s="12"/>
      <c r="S136" s="12"/>
      <c r="T136" s="12"/>
      <c r="U136" s="12"/>
      <c r="V136" s="12"/>
      <c r="W136" s="12"/>
      <c r="X136" s="12"/>
    </row>
    <row r="137" spans="1:24" s="278" customFormat="1" ht="18" customHeight="1">
      <c r="A137" s="410"/>
      <c r="B137" s="12"/>
      <c r="C137" s="12"/>
      <c r="D137" s="12"/>
      <c r="E137" s="17" t="s">
        <v>146</v>
      </c>
      <c r="F137" s="17"/>
      <c r="G137" s="12"/>
      <c r="H137" s="12"/>
      <c r="I137" s="12"/>
      <c r="J137" s="12"/>
      <c r="K137" s="12"/>
      <c r="L137" s="12"/>
      <c r="M137" s="12"/>
      <c r="N137" s="12"/>
      <c r="O137" s="12"/>
      <c r="P137" s="12"/>
      <c r="Q137" s="12"/>
      <c r="R137" s="12"/>
      <c r="S137" s="12"/>
      <c r="T137" s="12"/>
      <c r="U137" s="12"/>
      <c r="V137" s="12"/>
      <c r="W137" s="12"/>
      <c r="X137" s="12"/>
    </row>
    <row r="138" spans="1:24" s="278" customFormat="1" ht="18" customHeight="1">
      <c r="A138" s="410"/>
      <c r="B138" s="12"/>
      <c r="C138" s="12"/>
      <c r="D138" s="12"/>
      <c r="E138" s="17" t="s">
        <v>147</v>
      </c>
      <c r="F138" s="17"/>
      <c r="G138" s="12"/>
      <c r="H138" s="12"/>
      <c r="I138" s="12"/>
      <c r="J138" s="12"/>
      <c r="K138" s="12"/>
      <c r="L138" s="12"/>
      <c r="M138" s="12"/>
      <c r="N138" s="12"/>
      <c r="O138" s="12"/>
      <c r="P138" s="12"/>
      <c r="Q138" s="12"/>
      <c r="R138" s="12"/>
      <c r="S138" s="12"/>
      <c r="T138" s="12"/>
      <c r="U138" s="12"/>
      <c r="V138" s="12"/>
      <c r="W138" s="12"/>
      <c r="X138" s="12"/>
    </row>
    <row r="139" spans="1:24" s="278" customFormat="1" ht="18" customHeight="1">
      <c r="A139" s="410"/>
      <c r="B139" s="12"/>
      <c r="C139" s="12"/>
      <c r="D139" s="12"/>
      <c r="E139" s="17" t="s">
        <v>157</v>
      </c>
      <c r="F139" s="17"/>
      <c r="G139" s="12"/>
      <c r="H139" s="12"/>
      <c r="I139" s="12"/>
      <c r="J139" s="12"/>
      <c r="K139" s="12"/>
      <c r="L139" s="12"/>
      <c r="M139" s="12"/>
      <c r="N139" s="12"/>
      <c r="O139" s="12"/>
      <c r="P139" s="12"/>
      <c r="Q139" s="12"/>
      <c r="R139" s="12"/>
      <c r="S139" s="12"/>
      <c r="T139" s="12"/>
      <c r="U139" s="12"/>
      <c r="V139" s="12"/>
      <c r="W139" s="12"/>
      <c r="X139" s="12"/>
    </row>
    <row r="140" spans="1:24" s="278" customFormat="1" ht="18" customHeight="1">
      <c r="A140" s="410"/>
      <c r="B140" s="12"/>
      <c r="C140" s="12"/>
      <c r="D140" s="12"/>
      <c r="E140" s="17" t="s">
        <v>158</v>
      </c>
      <c r="F140" s="17"/>
      <c r="G140" s="12"/>
      <c r="H140" s="12"/>
      <c r="I140" s="12"/>
      <c r="J140" s="12"/>
      <c r="K140" s="12"/>
      <c r="L140" s="12"/>
      <c r="M140" s="12"/>
      <c r="N140" s="12"/>
      <c r="O140" s="12"/>
      <c r="P140" s="12"/>
      <c r="Q140" s="12"/>
      <c r="R140" s="12"/>
      <c r="S140" s="12"/>
      <c r="T140" s="12"/>
      <c r="U140" s="12"/>
      <c r="V140" s="12"/>
      <c r="W140" s="12"/>
      <c r="X140" s="12"/>
    </row>
    <row r="141" spans="1:24" s="278" customFormat="1" ht="18" customHeight="1">
      <c r="A141" s="410"/>
      <c r="B141" s="12"/>
      <c r="C141" s="12"/>
      <c r="D141" s="12"/>
      <c r="E141" s="17"/>
      <c r="F141" s="17" t="s">
        <v>148</v>
      </c>
      <c r="G141" s="12"/>
      <c r="H141" s="12"/>
      <c r="I141" s="12"/>
      <c r="J141" s="12"/>
      <c r="K141" s="12"/>
      <c r="L141" s="12"/>
      <c r="M141" s="12"/>
      <c r="N141" s="12"/>
      <c r="O141" s="12"/>
      <c r="P141" s="12"/>
      <c r="Q141" s="12"/>
      <c r="R141" s="12"/>
      <c r="S141" s="12"/>
      <c r="T141" s="12"/>
      <c r="U141" s="12"/>
      <c r="V141" s="12"/>
      <c r="W141" s="12"/>
      <c r="X141" s="12"/>
    </row>
    <row r="142" spans="1:24" s="278" customFormat="1" ht="18" customHeight="1">
      <c r="A142" s="410"/>
      <c r="B142" s="12"/>
      <c r="C142" s="12"/>
      <c r="D142" s="12"/>
      <c r="E142" s="17"/>
      <c r="F142" s="17" t="s">
        <v>153</v>
      </c>
      <c r="G142" s="12"/>
      <c r="H142" s="12"/>
      <c r="I142" s="12"/>
      <c r="J142" s="12"/>
      <c r="K142" s="12"/>
      <c r="L142" s="12"/>
      <c r="M142" s="12"/>
      <c r="N142" s="12"/>
      <c r="O142" s="12"/>
      <c r="P142" s="12"/>
      <c r="Q142" s="12"/>
      <c r="R142" s="12"/>
      <c r="S142" s="12"/>
      <c r="T142" s="12"/>
      <c r="U142" s="12"/>
      <c r="V142" s="12"/>
      <c r="W142" s="12"/>
      <c r="X142" s="12"/>
    </row>
    <row r="143" spans="1:24" s="278" customFormat="1" ht="18" customHeight="1">
      <c r="A143" s="410"/>
      <c r="B143" s="12"/>
      <c r="C143" s="12"/>
      <c r="D143" s="12"/>
      <c r="E143" s="17"/>
      <c r="F143" s="17" t="s">
        <v>154</v>
      </c>
      <c r="G143" s="12"/>
      <c r="H143" s="12"/>
      <c r="I143" s="12"/>
      <c r="J143" s="12"/>
      <c r="K143" s="12"/>
      <c r="L143" s="12"/>
      <c r="M143" s="12"/>
      <c r="N143" s="12"/>
      <c r="O143" s="12"/>
      <c r="P143" s="12"/>
      <c r="Q143" s="12"/>
      <c r="R143" s="12"/>
      <c r="S143" s="12"/>
      <c r="T143" s="12"/>
      <c r="U143" s="12"/>
      <c r="V143" s="12"/>
      <c r="W143" s="12"/>
      <c r="X143" s="12"/>
    </row>
    <row r="144" spans="1:24" s="278" customFormat="1" ht="18" customHeight="1">
      <c r="A144" s="410"/>
      <c r="B144" s="12"/>
      <c r="C144" s="12"/>
      <c r="D144" s="412"/>
      <c r="E144" s="17"/>
      <c r="F144" s="17" t="s">
        <v>155</v>
      </c>
      <c r="G144" s="12"/>
      <c r="H144" s="12"/>
      <c r="I144" s="12"/>
      <c r="J144" s="12"/>
      <c r="K144" s="12"/>
      <c r="L144" s="12"/>
      <c r="M144" s="12"/>
      <c r="N144" s="12"/>
      <c r="O144" s="12"/>
      <c r="P144" s="12"/>
      <c r="Q144" s="12"/>
      <c r="R144" s="12"/>
      <c r="S144" s="12"/>
      <c r="T144" s="12"/>
      <c r="U144" s="12"/>
      <c r="V144" s="12"/>
      <c r="W144" s="12"/>
      <c r="X144" s="12"/>
    </row>
    <row r="145" spans="1:24" s="278" customFormat="1" ht="18" customHeight="1">
      <c r="A145" s="410"/>
      <c r="B145" s="12"/>
      <c r="C145" s="17"/>
      <c r="D145" s="12"/>
      <c r="E145" s="12"/>
      <c r="F145" s="12"/>
      <c r="G145" s="12"/>
      <c r="H145" s="12"/>
      <c r="I145" s="12"/>
      <c r="J145" s="12"/>
      <c r="K145" s="12"/>
      <c r="L145" s="12"/>
      <c r="M145" s="12"/>
      <c r="N145" s="12"/>
      <c r="O145" s="12"/>
      <c r="P145" s="12"/>
      <c r="Q145" s="12"/>
      <c r="R145" s="12"/>
      <c r="S145" s="12"/>
      <c r="T145" s="12"/>
      <c r="U145" s="12"/>
      <c r="V145" s="12"/>
      <c r="W145" s="12"/>
      <c r="X145" s="12"/>
    </row>
    <row r="146" spans="1:24" s="278" customFormat="1" ht="18" customHeight="1">
      <c r="A146" s="410"/>
      <c r="B146" s="12"/>
      <c r="C146" s="17"/>
      <c r="D146" s="12"/>
      <c r="E146" s="12"/>
      <c r="F146" s="12"/>
      <c r="G146" s="12"/>
      <c r="H146" s="12"/>
      <c r="I146" s="12"/>
      <c r="J146" s="12"/>
      <c r="K146" s="12"/>
      <c r="L146" s="12"/>
      <c r="M146" s="12"/>
      <c r="N146" s="12"/>
      <c r="O146" s="12"/>
      <c r="P146" s="12"/>
      <c r="Q146" s="12"/>
      <c r="R146" s="12"/>
      <c r="S146" s="12"/>
      <c r="T146" s="12"/>
      <c r="U146" s="12"/>
      <c r="V146" s="12"/>
      <c r="W146" s="12"/>
      <c r="X146" s="12"/>
    </row>
    <row r="147" spans="1:24" s="278" customFormat="1" ht="18" customHeight="1">
      <c r="A147" s="410"/>
      <c r="B147" s="197" t="s">
        <v>913</v>
      </c>
      <c r="C147" s="194" t="str">
        <f>'Mode d''emploi.FF.5.B'!$G$104</f>
        <v>G</v>
      </c>
      <c r="D147" s="12" t="s">
        <v>914</v>
      </c>
      <c r="E147" s="12"/>
      <c r="F147" s="12"/>
      <c r="G147" s="12"/>
      <c r="H147" s="165" t="s">
        <v>899</v>
      </c>
      <c r="I147" s="12"/>
      <c r="J147" s="182" t="s">
        <v>902</v>
      </c>
      <c r="K147" s="12"/>
      <c r="L147" s="12"/>
      <c r="M147" s="12"/>
      <c r="N147" s="12"/>
      <c r="O147" s="12"/>
      <c r="P147" s="12"/>
      <c r="Q147" s="12"/>
      <c r="R147" s="12"/>
      <c r="S147" s="12"/>
      <c r="T147" s="12"/>
      <c r="U147" s="12"/>
      <c r="V147" s="12"/>
      <c r="W147" s="12"/>
      <c r="X147" s="12"/>
    </row>
    <row r="148" spans="1:24" s="278" customFormat="1" ht="18" customHeight="1">
      <c r="A148" s="410"/>
      <c r="B148" s="12"/>
      <c r="C148" s="17"/>
      <c r="D148" s="12"/>
      <c r="E148" s="12"/>
      <c r="F148" s="12"/>
      <c r="G148" s="12"/>
      <c r="H148" s="12"/>
      <c r="I148" s="12"/>
      <c r="J148" s="12"/>
      <c r="K148" s="12"/>
      <c r="L148" s="12"/>
      <c r="M148" s="12"/>
      <c r="N148" s="12"/>
      <c r="O148" s="12"/>
      <c r="P148" s="12"/>
      <c r="Q148" s="12"/>
      <c r="R148" s="12"/>
      <c r="S148" s="12"/>
      <c r="T148" s="12"/>
      <c r="U148" s="12"/>
      <c r="V148" s="12"/>
      <c r="W148" s="12"/>
      <c r="X148" s="12"/>
    </row>
    <row r="149" spans="1:24" s="278" customFormat="1" ht="18" customHeight="1">
      <c r="A149" s="410"/>
      <c r="B149" s="12"/>
      <c r="C149" s="17"/>
      <c r="D149" s="12"/>
      <c r="E149" s="12"/>
      <c r="F149" s="12"/>
      <c r="G149" s="12"/>
      <c r="H149" s="12"/>
      <c r="I149" s="12"/>
      <c r="J149" s="12"/>
      <c r="K149" s="12"/>
      <c r="L149" s="12"/>
      <c r="M149" s="12"/>
      <c r="N149" s="12"/>
      <c r="O149" s="12"/>
      <c r="P149" s="12"/>
      <c r="Q149" s="12"/>
      <c r="R149" s="12"/>
      <c r="S149" s="12"/>
      <c r="T149" s="12"/>
      <c r="U149" s="12"/>
      <c r="V149" s="12"/>
      <c r="W149" s="12"/>
      <c r="X149" s="12"/>
    </row>
    <row r="150" spans="1:24" s="278" customFormat="1" ht="18" customHeight="1">
      <c r="A150" s="410"/>
      <c r="B150" s="197" t="s">
        <v>915</v>
      </c>
      <c r="C150" s="195" t="str">
        <f>'Mode d''emploi.FF.5.B'!$H$104</f>
        <v>H</v>
      </c>
      <c r="D150" s="12" t="s">
        <v>916</v>
      </c>
      <c r="E150" s="12"/>
      <c r="F150" s="12"/>
      <c r="G150" s="12"/>
      <c r="H150" s="12"/>
      <c r="I150" s="673" t="s">
        <v>900</v>
      </c>
      <c r="J150" s="674" t="s">
        <v>917</v>
      </c>
      <c r="K150" s="675" t="s">
        <v>903</v>
      </c>
      <c r="L150" s="12"/>
      <c r="M150" s="12"/>
      <c r="N150" s="12"/>
      <c r="O150" s="12"/>
      <c r="P150" s="12"/>
      <c r="Q150" s="12"/>
      <c r="R150" s="12"/>
      <c r="S150" s="12"/>
      <c r="T150" s="12"/>
      <c r="U150" s="12"/>
      <c r="V150" s="12"/>
      <c r="W150" s="12"/>
      <c r="X150" s="12"/>
    </row>
    <row r="151" spans="1:24" s="278" customFormat="1" ht="18" customHeight="1">
      <c r="A151" s="410"/>
      <c r="B151" s="12"/>
      <c r="C151" s="17"/>
      <c r="D151" s="12"/>
      <c r="E151" s="12"/>
      <c r="F151" s="12"/>
      <c r="G151" s="12"/>
      <c r="H151" s="12"/>
      <c r="I151" s="12"/>
      <c r="J151" s="12"/>
      <c r="K151" s="12"/>
      <c r="L151" s="12"/>
      <c r="M151" s="12"/>
      <c r="N151" s="12"/>
      <c r="O151" s="12"/>
      <c r="P151" s="12"/>
      <c r="Q151" s="12"/>
      <c r="R151" s="12"/>
      <c r="S151" s="12"/>
      <c r="T151" s="12"/>
      <c r="U151" s="12"/>
      <c r="V151" s="12"/>
      <c r="W151" s="12"/>
      <c r="X151" s="12"/>
    </row>
    <row r="152" spans="1:24" s="278" customFormat="1" ht="18" customHeight="1">
      <c r="A152" s="410"/>
      <c r="B152" s="12"/>
      <c r="C152" s="17"/>
      <c r="D152" s="12"/>
      <c r="E152" s="12"/>
      <c r="F152" s="12"/>
      <c r="G152" s="12"/>
      <c r="H152" s="12"/>
      <c r="I152" s="12"/>
      <c r="J152" s="12"/>
      <c r="K152" s="12"/>
      <c r="L152" s="12"/>
      <c r="M152" s="12"/>
      <c r="N152" s="12"/>
      <c r="O152" s="12"/>
      <c r="P152" s="12"/>
      <c r="Q152" s="12"/>
      <c r="R152" s="12"/>
      <c r="S152" s="12"/>
      <c r="T152" s="12"/>
      <c r="U152" s="12"/>
      <c r="V152" s="12"/>
      <c r="W152" s="12"/>
      <c r="X152" s="12"/>
    </row>
    <row r="153" spans="1:24" s="278" customFormat="1" ht="18" customHeight="1">
      <c r="A153" s="410"/>
      <c r="B153" s="197" t="s">
        <v>918</v>
      </c>
      <c r="C153" s="147" t="str">
        <f>'Mode d''emploi.FF.5.B'!$I$222</f>
        <v>I</v>
      </c>
      <c r="D153" s="12" t="s">
        <v>54</v>
      </c>
      <c r="E153" s="12"/>
      <c r="F153" s="12"/>
      <c r="G153" s="12"/>
      <c r="H153" s="12"/>
      <c r="I153" s="12"/>
      <c r="J153" s="12"/>
      <c r="K153" s="12"/>
      <c r="L153" s="12"/>
      <c r="M153" s="12"/>
      <c r="N153" s="12"/>
      <c r="O153" s="12"/>
      <c r="P153" s="12"/>
      <c r="Q153" s="12"/>
      <c r="R153" s="12"/>
      <c r="S153" s="12"/>
      <c r="T153" s="12"/>
      <c r="U153" s="12"/>
      <c r="V153" s="12"/>
      <c r="W153" s="12"/>
      <c r="X153" s="12"/>
    </row>
    <row r="154" spans="1:24" s="278" customFormat="1" ht="18" customHeight="1">
      <c r="A154" s="410"/>
      <c r="B154" s="198"/>
      <c r="C154" s="199"/>
      <c r="D154" s="12"/>
      <c r="E154" s="306" t="s">
        <v>13</v>
      </c>
      <c r="F154" s="307" t="s">
        <v>12</v>
      </c>
      <c r="G154" s="308" t="s">
        <v>10</v>
      </c>
      <c r="H154" s="309" t="s">
        <v>9</v>
      </c>
      <c r="I154" s="701" t="s">
        <v>11</v>
      </c>
      <c r="J154" s="200" t="s">
        <v>16</v>
      </c>
      <c r="K154" s="12"/>
      <c r="L154" s="12"/>
      <c r="M154" s="12"/>
      <c r="N154" s="12"/>
      <c r="O154" s="12"/>
      <c r="P154" s="12"/>
      <c r="Q154" s="12"/>
      <c r="R154" s="12"/>
      <c r="S154" s="12"/>
      <c r="T154" s="12"/>
      <c r="U154" s="12"/>
      <c r="V154" s="12"/>
      <c r="W154" s="12"/>
      <c r="X154" s="12"/>
    </row>
    <row r="155" spans="1:24" s="278" customFormat="1" ht="18" customHeight="1">
      <c r="A155" s="410"/>
      <c r="C155" s="17"/>
      <c r="E155" s="12" t="s">
        <v>55</v>
      </c>
      <c r="F155" s="12"/>
      <c r="G155" s="12"/>
      <c r="H155" s="12"/>
      <c r="I155" s="12"/>
      <c r="J155" s="12"/>
      <c r="K155" s="12"/>
      <c r="L155" s="12"/>
      <c r="M155" s="12"/>
      <c r="N155" s="12"/>
      <c r="O155" s="12"/>
      <c r="P155" s="12"/>
      <c r="Q155" s="12"/>
      <c r="R155" s="12"/>
      <c r="S155" s="12"/>
      <c r="T155" s="12"/>
      <c r="U155" s="12"/>
      <c r="V155" s="12"/>
      <c r="W155" s="12"/>
      <c r="X155" s="12"/>
    </row>
    <row r="156" spans="1:24" s="278" customFormat="1" ht="18" customHeight="1">
      <c r="A156" s="410"/>
      <c r="B156" s="12"/>
      <c r="D156" s="12"/>
      <c r="E156" s="12" t="s">
        <v>56</v>
      </c>
      <c r="F156" s="12"/>
      <c r="G156" s="12"/>
      <c r="H156" s="12"/>
      <c r="I156" s="12"/>
      <c r="J156" s="12"/>
      <c r="K156" s="12"/>
      <c r="L156" s="12"/>
      <c r="M156" s="12"/>
      <c r="N156" s="12"/>
      <c r="O156" s="12"/>
      <c r="P156" s="12"/>
      <c r="Q156" s="12"/>
      <c r="R156" s="12"/>
      <c r="S156" s="12"/>
      <c r="T156" s="12"/>
      <c r="U156" s="12"/>
      <c r="V156" s="12"/>
      <c r="W156" s="12"/>
      <c r="X156" s="12"/>
    </row>
    <row r="157" spans="1:24" s="278" customFormat="1" ht="18" customHeight="1">
      <c r="A157" s="410"/>
      <c r="B157" s="12"/>
      <c r="C157" s="17"/>
      <c r="D157" s="12"/>
      <c r="E157" s="12" t="s">
        <v>57</v>
      </c>
      <c r="F157" s="12"/>
      <c r="G157" s="12"/>
      <c r="H157" s="12"/>
      <c r="I157" s="12"/>
      <c r="J157" s="12"/>
      <c r="K157" s="12"/>
      <c r="L157" s="12"/>
      <c r="M157" s="12"/>
      <c r="N157" s="12"/>
      <c r="O157" s="12"/>
      <c r="P157" s="12"/>
      <c r="Q157" s="12"/>
      <c r="R157" s="12"/>
      <c r="S157" s="12"/>
      <c r="T157" s="12"/>
      <c r="U157" s="12"/>
      <c r="V157" s="12"/>
      <c r="W157" s="12"/>
      <c r="X157" s="12"/>
    </row>
    <row r="158" spans="1:24" s="278" customFormat="1" ht="18" customHeight="1">
      <c r="A158" s="410"/>
      <c r="B158" s="12"/>
      <c r="C158" s="17"/>
      <c r="D158" s="12"/>
      <c r="E158" s="12" t="s">
        <v>58</v>
      </c>
      <c r="F158" s="12"/>
      <c r="G158" s="12"/>
      <c r="H158" s="12"/>
      <c r="I158" s="12"/>
      <c r="J158" s="12"/>
      <c r="K158" s="12"/>
      <c r="L158" s="12"/>
      <c r="M158" s="12"/>
      <c r="N158" s="12"/>
      <c r="O158" s="12"/>
      <c r="P158" s="12"/>
      <c r="Q158" s="12"/>
      <c r="R158" s="12"/>
      <c r="S158" s="12"/>
      <c r="T158" s="12"/>
      <c r="U158" s="12"/>
      <c r="V158" s="12"/>
      <c r="W158" s="12"/>
      <c r="X158" s="12"/>
    </row>
    <row r="159" spans="1:24" s="278" customFormat="1" ht="18" customHeight="1">
      <c r="A159" s="410"/>
      <c r="B159" s="12"/>
      <c r="C159" s="17"/>
      <c r="D159" s="12"/>
      <c r="E159" s="12" t="s">
        <v>59</v>
      </c>
      <c r="F159" s="12"/>
      <c r="G159" s="12"/>
      <c r="H159" s="12"/>
      <c r="I159" s="12"/>
      <c r="J159" s="12"/>
      <c r="K159" s="12"/>
      <c r="L159" s="12"/>
      <c r="M159" s="12"/>
      <c r="N159" s="12"/>
      <c r="O159" s="12"/>
      <c r="P159" s="12"/>
      <c r="Q159" s="12"/>
      <c r="R159" s="12"/>
      <c r="S159" s="12"/>
      <c r="T159" s="12"/>
      <c r="U159" s="12"/>
      <c r="V159" s="12"/>
      <c r="W159" s="12"/>
      <c r="X159" s="12"/>
    </row>
    <row r="160" spans="1:24" s="278" customFormat="1" ht="18" customHeight="1">
      <c r="A160" s="410"/>
      <c r="B160" s="12"/>
      <c r="C160" s="17"/>
      <c r="D160" s="12"/>
      <c r="E160" s="12" t="s">
        <v>60</v>
      </c>
      <c r="F160" s="12"/>
      <c r="G160" s="12"/>
      <c r="H160" s="12"/>
      <c r="I160" s="12"/>
      <c r="J160" s="12"/>
      <c r="K160" s="12"/>
      <c r="L160" s="12"/>
      <c r="M160" s="12"/>
      <c r="N160" s="12"/>
      <c r="O160" s="12"/>
      <c r="P160" s="12"/>
      <c r="Q160" s="12"/>
      <c r="R160" s="12"/>
      <c r="S160" s="12"/>
      <c r="T160" s="12"/>
      <c r="U160" s="12"/>
      <c r="V160" s="12"/>
      <c r="W160" s="12"/>
      <c r="X160" s="12"/>
    </row>
    <row r="161" spans="1:24" s="278" customFormat="1" ht="18" customHeight="1">
      <c r="A161" s="410"/>
      <c r="B161" s="12"/>
      <c r="C161" s="17"/>
      <c r="D161" s="12"/>
      <c r="E161" s="11" t="s">
        <v>919</v>
      </c>
      <c r="F161" s="12"/>
      <c r="G161" s="12"/>
      <c r="H161" s="12"/>
      <c r="I161" s="12"/>
      <c r="J161" s="12"/>
      <c r="K161" s="12"/>
      <c r="L161" s="12"/>
      <c r="M161" s="12"/>
      <c r="N161" s="12"/>
      <c r="O161" s="12"/>
      <c r="P161" s="12"/>
      <c r="Q161" s="12"/>
      <c r="R161" s="12"/>
      <c r="S161" s="12"/>
      <c r="T161" s="12"/>
      <c r="U161" s="12"/>
      <c r="V161" s="12"/>
      <c r="W161" s="12"/>
      <c r="X161" s="12"/>
    </row>
    <row r="162" spans="1:24" s="278" customFormat="1" ht="18" customHeight="1">
      <c r="A162" s="410"/>
      <c r="B162" s="12"/>
      <c r="C162" s="17"/>
      <c r="D162" s="12"/>
      <c r="E162" s="12" t="s">
        <v>920</v>
      </c>
      <c r="F162" s="12"/>
      <c r="G162" s="12"/>
      <c r="H162" s="12"/>
      <c r="I162" s="12"/>
      <c r="J162" s="12"/>
      <c r="K162" s="12"/>
      <c r="L162" s="12"/>
      <c r="M162" s="12"/>
      <c r="N162" s="12"/>
      <c r="O162" s="12"/>
      <c r="P162" s="12"/>
      <c r="Q162" s="12"/>
      <c r="R162" s="12"/>
      <c r="S162" s="12"/>
      <c r="T162" s="12"/>
      <c r="U162" s="12"/>
      <c r="V162" s="12"/>
      <c r="W162" s="12"/>
      <c r="X162" s="12"/>
    </row>
    <row r="163" spans="1:24" s="278" customFormat="1" ht="18" customHeight="1">
      <c r="A163" s="410"/>
      <c r="B163" s="12"/>
      <c r="C163" s="17"/>
      <c r="D163" s="12"/>
      <c r="E163" s="12" t="s">
        <v>921</v>
      </c>
      <c r="F163" s="12"/>
      <c r="G163" s="12"/>
      <c r="H163" s="12"/>
      <c r="I163" s="12"/>
      <c r="J163" s="12"/>
      <c r="K163" s="12"/>
      <c r="L163" s="12"/>
      <c r="M163" s="12"/>
      <c r="N163" s="12"/>
      <c r="O163" s="12"/>
      <c r="P163" s="12"/>
      <c r="Q163" s="12"/>
      <c r="R163" s="12"/>
      <c r="S163" s="12"/>
      <c r="T163" s="12"/>
      <c r="U163" s="12"/>
      <c r="V163" s="12"/>
      <c r="W163" s="12"/>
      <c r="X163" s="12"/>
    </row>
    <row r="164" spans="1:24" s="278" customFormat="1" ht="18" customHeight="1">
      <c r="A164" s="410"/>
      <c r="B164" s="12"/>
      <c r="C164" s="17"/>
      <c r="D164" s="12"/>
      <c r="E164" s="12"/>
      <c r="F164" s="12"/>
      <c r="G164" s="12"/>
      <c r="H164" s="12"/>
      <c r="I164" s="12"/>
      <c r="J164" s="12"/>
      <c r="K164" s="12"/>
      <c r="L164" s="12"/>
      <c r="M164" s="12"/>
      <c r="N164" s="12"/>
      <c r="O164" s="12"/>
      <c r="P164" s="12"/>
      <c r="Q164" s="12"/>
      <c r="R164" s="12"/>
      <c r="S164" s="12"/>
      <c r="T164" s="12"/>
      <c r="U164" s="12"/>
      <c r="V164" s="12"/>
      <c r="W164" s="12"/>
      <c r="X164" s="12"/>
    </row>
    <row r="165" spans="1:24" s="278" customFormat="1" ht="18" customHeight="1">
      <c r="A165" s="410"/>
      <c r="B165" s="197" t="s">
        <v>922</v>
      </c>
      <c r="C165" s="195" t="str">
        <f>'Mode d''emploi.FF.5.B'!$J$104</f>
        <v>J</v>
      </c>
      <c r="D165" s="11" t="s">
        <v>30</v>
      </c>
      <c r="E165" s="11"/>
      <c r="F165" s="12"/>
      <c r="G165" s="12"/>
      <c r="H165" s="12"/>
      <c r="I165" s="12"/>
      <c r="J165" s="12"/>
      <c r="K165" s="12"/>
      <c r="L165" s="12"/>
      <c r="M165" s="12"/>
      <c r="N165" s="12"/>
      <c r="O165" s="12"/>
      <c r="P165" s="12"/>
      <c r="Q165" s="12"/>
      <c r="R165" s="12"/>
      <c r="S165" s="12"/>
      <c r="T165" s="12"/>
      <c r="U165" s="12"/>
      <c r="V165" s="12"/>
      <c r="W165" s="12"/>
      <c r="X165" s="12"/>
    </row>
    <row r="166" spans="1:24" s="278" customFormat="1" ht="18" customHeight="1">
      <c r="A166" s="410"/>
      <c r="B166" s="16"/>
      <c r="C166" s="21"/>
      <c r="D166" s="12"/>
      <c r="E166" s="17" t="s">
        <v>88</v>
      </c>
      <c r="F166" s="12"/>
      <c r="G166" s="12"/>
      <c r="H166" s="12"/>
      <c r="I166" s="12"/>
      <c r="J166" s="12"/>
      <c r="K166" s="12"/>
      <c r="L166" s="12"/>
      <c r="M166" s="12"/>
      <c r="N166" s="12"/>
      <c r="O166" s="12"/>
      <c r="P166" s="12"/>
      <c r="Q166" s="12"/>
      <c r="R166" s="12"/>
      <c r="S166" s="12"/>
      <c r="T166" s="12"/>
      <c r="U166" s="12"/>
      <c r="V166" s="12"/>
      <c r="W166" s="12"/>
      <c r="X166" s="12"/>
    </row>
    <row r="167" spans="1:24" s="278" customFormat="1" ht="18" customHeight="1">
      <c r="A167" s="410"/>
      <c r="B167" s="16"/>
      <c r="C167" s="21"/>
      <c r="D167" s="12"/>
      <c r="E167" s="17" t="s">
        <v>89</v>
      </c>
      <c r="F167" s="12"/>
      <c r="G167" s="12"/>
      <c r="H167" s="12"/>
      <c r="I167" s="12"/>
      <c r="J167" s="12"/>
      <c r="K167" s="12"/>
      <c r="L167" s="12"/>
      <c r="M167" s="12"/>
      <c r="N167" s="12"/>
      <c r="O167" s="12"/>
      <c r="P167" s="12"/>
      <c r="Q167" s="12"/>
      <c r="R167" s="12"/>
      <c r="S167" s="12"/>
      <c r="T167" s="12"/>
      <c r="U167" s="12"/>
      <c r="V167" s="12"/>
      <c r="W167" s="12"/>
      <c r="X167" s="12"/>
    </row>
    <row r="168" spans="1:24" s="278" customFormat="1" ht="18" customHeight="1">
      <c r="A168" s="410"/>
      <c r="B168" s="12"/>
      <c r="C168" s="17"/>
      <c r="D168" s="12"/>
      <c r="E168" s="12"/>
      <c r="F168" s="12"/>
      <c r="G168" s="12"/>
      <c r="H168" s="12"/>
      <c r="I168" s="12"/>
      <c r="J168" s="12"/>
      <c r="K168" s="12"/>
      <c r="L168" s="12"/>
      <c r="M168" s="12"/>
      <c r="N168" s="12"/>
      <c r="O168" s="12"/>
      <c r="P168" s="12"/>
      <c r="Q168" s="12"/>
      <c r="R168" s="12"/>
      <c r="S168" s="12"/>
      <c r="T168" s="12"/>
      <c r="U168" s="12"/>
      <c r="V168" s="12"/>
      <c r="W168" s="12"/>
      <c r="X168" s="12"/>
    </row>
    <row r="169" spans="1:24" s="278" customFormat="1" ht="18" customHeight="1">
      <c r="A169" s="410"/>
      <c r="B169" s="12"/>
      <c r="C169" s="17"/>
      <c r="D169" s="12"/>
      <c r="E169" s="12"/>
      <c r="F169" s="12"/>
      <c r="G169" s="12"/>
      <c r="H169" s="12"/>
      <c r="I169" s="12"/>
      <c r="J169" s="12"/>
      <c r="K169" s="12"/>
      <c r="L169" s="12"/>
      <c r="M169" s="12"/>
      <c r="N169" s="12"/>
      <c r="O169" s="12"/>
      <c r="P169" s="12"/>
      <c r="Q169" s="12"/>
      <c r="R169" s="12"/>
      <c r="S169" s="12"/>
      <c r="T169" s="12"/>
      <c r="U169" s="12"/>
      <c r="V169" s="12"/>
      <c r="W169" s="12"/>
      <c r="X169" s="12"/>
    </row>
    <row r="170" spans="1:24" s="278" customFormat="1" ht="18" customHeight="1">
      <c r="A170" s="410"/>
      <c r="B170" s="197" t="s">
        <v>923</v>
      </c>
      <c r="C170" s="195" t="str">
        <f>'Mode d''emploi.FF.5.B'!$K$104</f>
        <v>K</v>
      </c>
      <c r="D170" s="15" t="s">
        <v>75</v>
      </c>
      <c r="E170" s="12"/>
      <c r="F170" s="12"/>
      <c r="G170" s="12"/>
      <c r="H170" s="12"/>
      <c r="I170" s="12"/>
      <c r="J170" s="12"/>
      <c r="K170" s="12"/>
      <c r="L170" s="12"/>
      <c r="M170" s="12"/>
      <c r="N170" s="12"/>
      <c r="O170" s="12"/>
      <c r="P170" s="12"/>
      <c r="Q170" s="12"/>
      <c r="R170" s="12"/>
      <c r="S170" s="12"/>
      <c r="T170" s="12"/>
      <c r="U170" s="12"/>
      <c r="V170" s="13"/>
      <c r="W170" s="12"/>
      <c r="X170" s="12"/>
    </row>
    <row r="171" spans="1:24" s="278" customFormat="1" ht="18" customHeight="1">
      <c r="A171" s="410"/>
      <c r="B171" s="12"/>
      <c r="C171" s="19"/>
      <c r="D171" s="12"/>
      <c r="E171" s="17" t="s">
        <v>77</v>
      </c>
      <c r="F171" s="12"/>
      <c r="G171" s="12"/>
      <c r="H171" s="12"/>
      <c r="I171" s="12"/>
      <c r="J171" s="12"/>
      <c r="K171" s="12"/>
      <c r="L171" s="12"/>
      <c r="M171" s="12"/>
      <c r="N171" s="12"/>
      <c r="O171" s="12"/>
      <c r="P171" s="12"/>
      <c r="Q171" s="12"/>
      <c r="R171" s="12"/>
      <c r="S171" s="12"/>
      <c r="T171" s="12"/>
      <c r="U171" s="12"/>
      <c r="V171" s="13"/>
      <c r="W171" s="12"/>
      <c r="X171" s="12"/>
    </row>
    <row r="172" spans="1:24" s="278" customFormat="1" ht="18" customHeight="1">
      <c r="A172" s="410"/>
      <c r="B172" s="12"/>
      <c r="C172" s="19"/>
      <c r="D172" s="12"/>
      <c r="E172" s="17" t="s">
        <v>83</v>
      </c>
      <c r="F172" s="12"/>
      <c r="G172" s="12"/>
      <c r="H172" s="12"/>
      <c r="I172" s="12"/>
      <c r="J172" s="12"/>
      <c r="K172" s="12"/>
      <c r="L172" s="12"/>
      <c r="M172" s="12"/>
      <c r="N172" s="12"/>
      <c r="O172" s="12"/>
      <c r="P172" s="12"/>
      <c r="Q172" s="12"/>
      <c r="R172" s="12"/>
      <c r="S172" s="12"/>
      <c r="T172" s="12"/>
      <c r="U172" s="12"/>
      <c r="V172" s="13"/>
      <c r="W172" s="12"/>
      <c r="X172" s="12"/>
    </row>
    <row r="173" spans="1:24" s="278" customFormat="1" ht="18" customHeight="1">
      <c r="A173" s="410"/>
      <c r="B173" s="12"/>
      <c r="C173" s="19"/>
      <c r="D173" s="12"/>
      <c r="E173" s="17"/>
      <c r="F173" s="12"/>
      <c r="G173" s="12"/>
      <c r="H173" s="12"/>
      <c r="I173" s="12"/>
      <c r="J173" s="12"/>
      <c r="K173" s="12"/>
      <c r="L173" s="12"/>
      <c r="M173" s="12"/>
      <c r="N173" s="12"/>
      <c r="O173" s="12"/>
      <c r="P173" s="12"/>
      <c r="Q173" s="12"/>
      <c r="R173" s="12"/>
      <c r="S173" s="12"/>
      <c r="T173" s="12"/>
      <c r="U173" s="12"/>
      <c r="V173" s="13"/>
      <c r="W173" s="12"/>
      <c r="X173" s="12"/>
    </row>
    <row r="174" spans="1:24" s="278" customFormat="1" ht="18" customHeight="1">
      <c r="A174" s="410"/>
      <c r="B174" s="197" t="s">
        <v>924</v>
      </c>
      <c r="C174" s="195" t="str">
        <f>'Mode d''emploi.FF.5.B'!$L$104</f>
        <v>L</v>
      </c>
      <c r="D174" s="16" t="s">
        <v>76</v>
      </c>
      <c r="E174" s="22"/>
      <c r="F174" s="12"/>
      <c r="G174" s="12"/>
      <c r="H174" s="12"/>
      <c r="I174" s="12"/>
      <c r="J174" s="12"/>
      <c r="K174" s="12"/>
      <c r="L174" s="12"/>
      <c r="M174" s="12"/>
      <c r="N174" s="12"/>
      <c r="O174" s="12"/>
      <c r="P174" s="12"/>
      <c r="Q174" s="12"/>
      <c r="R174" s="12"/>
      <c r="S174" s="12"/>
      <c r="T174" s="12"/>
      <c r="U174" s="12"/>
      <c r="V174" s="13"/>
      <c r="W174" s="12"/>
      <c r="X174" s="12"/>
    </row>
    <row r="175" spans="1:24" s="278" customFormat="1" ht="18" customHeight="1">
      <c r="A175" s="410"/>
      <c r="B175" s="12"/>
      <c r="C175" s="12"/>
      <c r="D175" s="12"/>
      <c r="E175" s="12"/>
      <c r="F175" s="12"/>
      <c r="G175" s="12"/>
      <c r="H175" s="12"/>
      <c r="I175" s="12"/>
      <c r="J175" s="12"/>
      <c r="K175" s="12"/>
      <c r="L175" s="12"/>
      <c r="M175" s="12"/>
      <c r="N175" s="12"/>
      <c r="O175" s="12"/>
      <c r="P175" s="12"/>
      <c r="Q175" s="12"/>
      <c r="R175" s="12"/>
      <c r="S175" s="12"/>
      <c r="T175" s="12"/>
      <c r="U175" s="12"/>
      <c r="V175" s="12"/>
      <c r="W175" s="12"/>
      <c r="X175" s="12"/>
    </row>
    <row r="176" spans="1:24" s="278" customFormat="1" ht="18" customHeight="1">
      <c r="A176" s="702"/>
      <c r="B176" s="201"/>
      <c r="C176" s="202"/>
      <c r="D176" s="201"/>
      <c r="E176" s="201"/>
      <c r="F176" s="201"/>
      <c r="G176" s="201"/>
      <c r="H176" s="201"/>
      <c r="I176" s="201"/>
      <c r="J176" s="201"/>
      <c r="K176" s="201"/>
      <c r="L176" s="201"/>
      <c r="M176" s="201"/>
      <c r="N176" s="201"/>
      <c r="O176" s="201"/>
      <c r="P176" s="201"/>
      <c r="Q176" s="201"/>
      <c r="R176" s="201"/>
      <c r="S176" s="201"/>
      <c r="T176" s="201"/>
      <c r="U176" s="201"/>
      <c r="V176" s="201"/>
      <c r="W176" s="201"/>
      <c r="X176" s="201"/>
    </row>
    <row r="177" spans="1:24" s="278" customFormat="1" ht="18" customHeight="1">
      <c r="A177" s="632"/>
      <c r="B177" s="203"/>
      <c r="C177" s="204"/>
      <c r="D177" s="203"/>
      <c r="E177" s="203"/>
      <c r="F177" s="203"/>
      <c r="G177" s="203"/>
      <c r="H177" s="203"/>
      <c r="I177" s="203"/>
      <c r="J177" s="203"/>
      <c r="K177" s="203"/>
      <c r="L177" s="203"/>
      <c r="M177" s="203"/>
      <c r="N177" s="203"/>
      <c r="O177" s="203"/>
      <c r="P177" s="203"/>
      <c r="Q177" s="203"/>
      <c r="R177" s="203"/>
      <c r="S177" s="203"/>
      <c r="T177" s="203"/>
      <c r="U177" s="203"/>
      <c r="V177" s="203"/>
      <c r="W177" s="203"/>
      <c r="X177" s="203"/>
    </row>
    <row r="178" spans="1:24" s="278" customFormat="1" ht="18" customHeight="1">
      <c r="A178" s="632"/>
      <c r="B178" s="203"/>
      <c r="C178" s="205" t="s">
        <v>173</v>
      </c>
      <c r="D178" s="203"/>
      <c r="E178" s="203"/>
      <c r="F178" s="203"/>
      <c r="G178" s="203"/>
      <c r="H178" s="205" t="s">
        <v>925</v>
      </c>
      <c r="I178" s="203"/>
      <c r="J178" s="203"/>
      <c r="K178" s="203"/>
      <c r="L178" s="203"/>
      <c r="M178" s="203"/>
      <c r="N178" s="203"/>
      <c r="O178" s="203"/>
      <c r="P178" s="203"/>
      <c r="Q178" s="203"/>
      <c r="R178" s="203"/>
      <c r="S178" s="203"/>
      <c r="T178" s="203"/>
      <c r="U178" s="203"/>
      <c r="V178" s="203"/>
      <c r="W178" s="203"/>
      <c r="X178" s="203"/>
    </row>
    <row r="179" spans="1:24" s="278" customFormat="1" ht="18" customHeight="1">
      <c r="A179" s="632"/>
      <c r="B179" s="203"/>
      <c r="C179" s="206"/>
      <c r="D179" s="203"/>
      <c r="E179" s="203"/>
      <c r="F179" s="203"/>
      <c r="G179" s="203"/>
      <c r="H179" s="203"/>
      <c r="I179" s="203"/>
      <c r="J179" s="203"/>
      <c r="K179" s="203"/>
      <c r="L179" s="203"/>
      <c r="M179" s="203"/>
      <c r="N179" s="203"/>
      <c r="O179" s="203"/>
      <c r="P179" s="203"/>
      <c r="Q179" s="203"/>
      <c r="R179" s="203"/>
      <c r="S179" s="203"/>
      <c r="T179" s="203"/>
      <c r="U179" s="203"/>
      <c r="V179" s="203"/>
      <c r="W179" s="203"/>
      <c r="X179" s="203"/>
    </row>
    <row r="180" spans="1:24" s="278" customFormat="1" ht="18" customHeight="1">
      <c r="A180" s="632"/>
      <c r="B180" s="203"/>
      <c r="C180" s="207" t="s">
        <v>926</v>
      </c>
      <c r="D180" s="203"/>
      <c r="E180" s="203"/>
      <c r="F180" s="203"/>
      <c r="G180" s="203"/>
      <c r="H180" s="208">
        <f>'Mode d''emploi.FF.5.B'!A199</f>
        <v>199</v>
      </c>
      <c r="I180" s="203"/>
      <c r="J180" s="203"/>
      <c r="K180" s="203"/>
      <c r="L180" s="203"/>
      <c r="M180" s="203"/>
      <c r="N180" s="203"/>
      <c r="O180" s="203"/>
      <c r="P180" s="203"/>
      <c r="Q180" s="203"/>
      <c r="R180" s="203"/>
      <c r="S180" s="203"/>
      <c r="T180" s="203"/>
      <c r="U180" s="203"/>
      <c r="V180" s="203"/>
      <c r="W180" s="203"/>
      <c r="X180" s="203"/>
    </row>
    <row r="181" spans="1:24" s="278" customFormat="1" ht="18" customHeight="1">
      <c r="A181" s="632"/>
      <c r="B181" s="203"/>
      <c r="C181" s="203" t="s">
        <v>78</v>
      </c>
      <c r="D181" s="203"/>
      <c r="E181" s="203"/>
      <c r="F181" s="203"/>
      <c r="G181" s="203"/>
      <c r="H181" s="209">
        <f>'Mode d''emploi.FF.5.B'!A200</f>
        <v>200</v>
      </c>
      <c r="I181" s="203"/>
      <c r="J181" s="203"/>
      <c r="K181" s="203"/>
      <c r="L181" s="203"/>
      <c r="M181" s="203"/>
      <c r="N181" s="203"/>
      <c r="O181" s="203"/>
      <c r="P181" s="203"/>
      <c r="Q181" s="203"/>
      <c r="R181" s="203"/>
      <c r="S181" s="203"/>
      <c r="T181" s="203"/>
      <c r="U181" s="203"/>
      <c r="V181" s="203"/>
      <c r="W181" s="203"/>
      <c r="X181" s="203"/>
    </row>
    <row r="182" spans="1:24" s="278" customFormat="1" ht="18" customHeight="1">
      <c r="A182" s="632"/>
      <c r="B182" s="203"/>
      <c r="C182" s="204"/>
      <c r="D182" s="203"/>
      <c r="E182" s="203"/>
      <c r="F182" s="203"/>
      <c r="G182" s="203"/>
      <c r="H182" s="209"/>
      <c r="I182" s="203"/>
      <c r="J182" s="203"/>
      <c r="K182" s="203"/>
      <c r="L182" s="203"/>
      <c r="M182" s="203"/>
      <c r="N182" s="203"/>
      <c r="O182" s="203"/>
      <c r="P182" s="203"/>
      <c r="Q182" s="203"/>
      <c r="R182" s="203"/>
      <c r="S182" s="203"/>
      <c r="T182" s="203"/>
      <c r="U182" s="203"/>
      <c r="V182" s="203"/>
      <c r="W182" s="203"/>
      <c r="X182" s="203"/>
    </row>
    <row r="183" spans="1:24" s="278" customFormat="1" ht="18" customHeight="1">
      <c r="A183" s="632"/>
      <c r="B183" s="203"/>
      <c r="C183" s="207" t="s">
        <v>927</v>
      </c>
      <c r="D183" s="203"/>
      <c r="E183" s="203"/>
      <c r="F183" s="203"/>
      <c r="G183" s="203"/>
      <c r="H183" s="203"/>
      <c r="I183" s="203"/>
      <c r="J183" s="203"/>
      <c r="K183" s="203"/>
      <c r="L183" s="203"/>
      <c r="M183" s="203"/>
      <c r="N183" s="203"/>
      <c r="O183" s="203"/>
      <c r="P183" s="203"/>
      <c r="Q183" s="203"/>
      <c r="R183" s="203"/>
      <c r="S183" s="203"/>
      <c r="T183" s="203"/>
      <c r="U183" s="203"/>
      <c r="V183" s="203"/>
      <c r="W183" s="203"/>
      <c r="X183" s="203"/>
    </row>
    <row r="184" spans="1:24" s="278" customFormat="1" ht="18" customHeight="1">
      <c r="A184" s="632"/>
      <c r="B184" s="203"/>
      <c r="C184" s="204" t="s">
        <v>84</v>
      </c>
      <c r="D184" s="204"/>
      <c r="E184" s="204"/>
      <c r="F184" s="703"/>
      <c r="G184" s="203"/>
      <c r="H184" s="208">
        <f>'Mode d''emploi.FF.5.B'!$A$201</f>
        <v>201</v>
      </c>
      <c r="I184" s="203"/>
      <c r="J184" s="203"/>
      <c r="K184" s="203"/>
      <c r="L184" s="203"/>
      <c r="M184" s="203"/>
      <c r="N184" s="203"/>
      <c r="O184" s="203"/>
      <c r="P184" s="203"/>
      <c r="Q184" s="203"/>
      <c r="R184" s="203"/>
      <c r="S184" s="203"/>
      <c r="T184" s="203"/>
      <c r="U184" s="203"/>
      <c r="V184" s="203"/>
      <c r="W184" s="203"/>
      <c r="X184" s="203"/>
    </row>
    <row r="185" spans="1:24" s="278" customFormat="1" ht="18" customHeight="1">
      <c r="A185" s="632"/>
      <c r="B185" s="203"/>
      <c r="C185" s="204"/>
      <c r="D185" s="204" t="s">
        <v>928</v>
      </c>
      <c r="E185" s="204"/>
      <c r="F185" s="203"/>
      <c r="G185" s="203"/>
      <c r="H185" s="203"/>
      <c r="I185" s="203"/>
      <c r="J185" s="203"/>
      <c r="K185" s="203"/>
      <c r="L185" s="203"/>
      <c r="M185" s="203"/>
      <c r="N185" s="203"/>
      <c r="O185" s="203"/>
      <c r="P185" s="203"/>
      <c r="Q185" s="203"/>
      <c r="R185" s="203"/>
      <c r="S185" s="203"/>
      <c r="T185" s="203"/>
      <c r="U185" s="203"/>
      <c r="V185" s="203"/>
      <c r="W185" s="203"/>
      <c r="X185" s="203"/>
    </row>
    <row r="186" spans="1:24" s="278" customFormat="1" ht="18" customHeight="1">
      <c r="A186" s="632"/>
      <c r="B186" s="203"/>
      <c r="C186" s="204"/>
      <c r="D186" s="204"/>
      <c r="E186" s="204"/>
      <c r="F186" s="203"/>
      <c r="G186" s="203"/>
      <c r="H186" s="203"/>
      <c r="I186" s="203"/>
      <c r="J186" s="203"/>
      <c r="K186" s="203"/>
      <c r="L186" s="203"/>
      <c r="M186" s="203"/>
      <c r="N186" s="203"/>
      <c r="O186" s="203"/>
      <c r="P186" s="203"/>
      <c r="Q186" s="203"/>
      <c r="R186" s="203"/>
      <c r="S186" s="203"/>
      <c r="T186" s="203"/>
      <c r="U186" s="203"/>
      <c r="V186" s="203"/>
      <c r="W186" s="203"/>
      <c r="X186" s="203"/>
    </row>
    <row r="187" spans="1:24" s="278" customFormat="1" ht="18" customHeight="1">
      <c r="A187" s="632"/>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row>
    <row r="188" spans="1:24" s="278" customFormat="1" ht="18" customHeight="1">
      <c r="A188" s="632"/>
      <c r="B188" s="203"/>
      <c r="C188" s="210" t="s">
        <v>929</v>
      </c>
      <c r="D188" s="203"/>
      <c r="E188" s="203"/>
      <c r="F188" s="203"/>
      <c r="G188" s="203"/>
      <c r="H188" s="203"/>
      <c r="I188" s="203"/>
      <c r="J188" s="203"/>
      <c r="K188" s="203"/>
      <c r="L188" s="203"/>
      <c r="M188" s="203"/>
      <c r="N188" s="203"/>
      <c r="O188" s="203"/>
      <c r="P188" s="203"/>
      <c r="Q188" s="203"/>
      <c r="R188" s="203"/>
      <c r="S188" s="203"/>
      <c r="T188" s="203"/>
      <c r="U188" s="203"/>
      <c r="V188" s="203"/>
      <c r="W188" s="203"/>
      <c r="X188" s="203"/>
    </row>
    <row r="189" spans="1:24" s="278" customFormat="1" ht="18" customHeight="1">
      <c r="A189" s="632"/>
      <c r="B189" s="203"/>
      <c r="C189" s="204" t="s">
        <v>84</v>
      </c>
      <c r="D189" s="203"/>
      <c r="E189" s="203"/>
      <c r="F189" s="703"/>
      <c r="G189" s="203"/>
      <c r="H189" s="211">
        <f>'Mode d''emploi.FF.5.B'!$A$226</f>
        <v>226</v>
      </c>
      <c r="I189" s="203"/>
      <c r="J189" s="203"/>
      <c r="K189" s="203"/>
      <c r="L189" s="203"/>
      <c r="M189" s="203"/>
      <c r="N189" s="203"/>
      <c r="O189" s="203"/>
      <c r="P189" s="203"/>
      <c r="Q189" s="203"/>
      <c r="R189" s="203"/>
      <c r="S189" s="203"/>
      <c r="T189" s="203"/>
      <c r="U189" s="203"/>
      <c r="V189" s="203"/>
      <c r="W189" s="203"/>
      <c r="X189" s="203"/>
    </row>
    <row r="190" spans="1:24" s="278" customFormat="1" ht="18" customHeight="1">
      <c r="A190" s="632"/>
      <c r="B190" s="203"/>
      <c r="C190" s="204" t="s">
        <v>930</v>
      </c>
      <c r="D190" s="203"/>
      <c r="E190" s="203"/>
      <c r="F190" s="203"/>
      <c r="G190" s="203"/>
      <c r="H190" s="203"/>
      <c r="I190" s="203"/>
      <c r="J190" s="203"/>
      <c r="K190" s="203"/>
      <c r="L190" s="203"/>
      <c r="M190" s="203"/>
      <c r="N190" s="203"/>
      <c r="O190" s="203"/>
      <c r="P190" s="203"/>
      <c r="Q190" s="203"/>
      <c r="R190" s="203"/>
      <c r="S190" s="203"/>
      <c r="T190" s="203"/>
      <c r="U190" s="203"/>
      <c r="V190" s="203"/>
      <c r="W190" s="203"/>
      <c r="X190" s="203"/>
    </row>
    <row r="191" spans="1:24" s="278" customFormat="1" ht="18" customHeight="1">
      <c r="A191" s="632"/>
      <c r="B191" s="203"/>
      <c r="C191" s="210"/>
      <c r="D191" s="204" t="s">
        <v>931</v>
      </c>
      <c r="E191" s="203"/>
      <c r="F191" s="203"/>
      <c r="G191" s="203"/>
      <c r="H191" s="203"/>
      <c r="I191" s="203"/>
      <c r="J191" s="203"/>
      <c r="K191" s="203"/>
      <c r="L191" s="203"/>
      <c r="M191" s="203"/>
      <c r="N191" s="203"/>
      <c r="O191" s="203"/>
      <c r="P191" s="203"/>
      <c r="Q191" s="203"/>
      <c r="R191" s="203"/>
      <c r="S191" s="203"/>
      <c r="T191" s="203"/>
      <c r="U191" s="203"/>
      <c r="V191" s="203"/>
      <c r="W191" s="203"/>
      <c r="X191" s="203"/>
    </row>
    <row r="192" spans="1:24" s="278" customFormat="1" ht="18" customHeight="1">
      <c r="A192" s="632"/>
      <c r="B192" s="203"/>
      <c r="C192" s="210"/>
      <c r="D192" s="204" t="s">
        <v>177</v>
      </c>
      <c r="E192" s="203"/>
      <c r="F192" s="203"/>
      <c r="G192" s="203"/>
      <c r="H192" s="203"/>
      <c r="I192" s="203"/>
      <c r="J192" s="203"/>
      <c r="K192" s="203"/>
      <c r="L192" s="203"/>
      <c r="M192" s="203"/>
      <c r="N192" s="203"/>
      <c r="O192" s="203"/>
      <c r="P192" s="203"/>
      <c r="Q192" s="203"/>
      <c r="R192" s="203"/>
      <c r="S192" s="203"/>
      <c r="T192" s="203"/>
      <c r="U192" s="203"/>
      <c r="V192" s="203"/>
      <c r="W192" s="203"/>
      <c r="X192" s="203"/>
    </row>
    <row r="193" spans="1:24" s="278" customFormat="1" ht="18" customHeight="1">
      <c r="A193" s="632"/>
      <c r="B193" s="203"/>
      <c r="C193" s="210"/>
      <c r="D193" s="204" t="s">
        <v>178</v>
      </c>
      <c r="E193" s="203"/>
      <c r="F193" s="203"/>
      <c r="G193" s="203"/>
      <c r="H193" s="203"/>
      <c r="I193" s="203"/>
      <c r="J193" s="203"/>
      <c r="K193" s="203"/>
      <c r="L193" s="203"/>
      <c r="M193" s="203"/>
      <c r="N193" s="203"/>
      <c r="O193" s="203"/>
      <c r="P193" s="203"/>
      <c r="Q193" s="203"/>
      <c r="R193" s="203"/>
      <c r="S193" s="203"/>
      <c r="T193" s="203"/>
      <c r="U193" s="203"/>
      <c r="V193" s="203"/>
      <c r="W193" s="203"/>
      <c r="X193" s="203"/>
    </row>
    <row r="194" spans="1:24" s="278" customFormat="1" ht="18" customHeight="1">
      <c r="A194" s="632"/>
      <c r="B194" s="203"/>
      <c r="C194" s="203"/>
      <c r="D194" s="204"/>
      <c r="E194" s="203"/>
      <c r="F194" s="203"/>
      <c r="G194" s="203"/>
      <c r="H194" s="203"/>
      <c r="I194" s="203"/>
      <c r="J194" s="203"/>
      <c r="K194" s="203"/>
      <c r="L194" s="203"/>
      <c r="M194" s="203"/>
      <c r="N194" s="203"/>
      <c r="O194" s="203"/>
      <c r="P194" s="203"/>
      <c r="Q194" s="203"/>
      <c r="R194" s="203"/>
      <c r="S194" s="203"/>
      <c r="T194" s="203"/>
      <c r="U194" s="203"/>
      <c r="V194" s="203"/>
      <c r="W194" s="203"/>
      <c r="X194" s="203"/>
    </row>
    <row r="195" spans="1:24" s="278" customFormat="1" ht="18" customHeight="1">
      <c r="A195" s="632"/>
      <c r="B195" s="203"/>
      <c r="C195" s="206" t="s">
        <v>179</v>
      </c>
      <c r="D195" s="204"/>
      <c r="E195" s="203"/>
      <c r="F195" s="203"/>
      <c r="G195" s="203"/>
      <c r="H195" s="203"/>
      <c r="I195" s="203"/>
      <c r="J195" s="203"/>
      <c r="K195" s="203"/>
      <c r="L195" s="203"/>
      <c r="M195" s="203"/>
      <c r="N195" s="203"/>
      <c r="O195" s="203"/>
      <c r="P195" s="203"/>
      <c r="Q195" s="203"/>
      <c r="R195" s="203"/>
      <c r="S195" s="203"/>
      <c r="T195" s="203"/>
      <c r="U195" s="203"/>
      <c r="V195" s="203"/>
      <c r="W195" s="203"/>
      <c r="X195" s="203"/>
    </row>
    <row r="196" spans="1:24" s="278" customFormat="1" ht="18" customHeight="1">
      <c r="A196" s="632"/>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row>
    <row r="197" spans="1:24" s="278" customFormat="1" ht="18" customHeight="1">
      <c r="A197" s="632"/>
      <c r="B197" s="203"/>
      <c r="C197" s="203"/>
      <c r="D197" s="203"/>
      <c r="E197" s="203"/>
      <c r="F197" s="203"/>
      <c r="G197" s="203"/>
      <c r="H197" s="203"/>
      <c r="I197" s="203"/>
      <c r="J197" s="203"/>
      <c r="K197" s="203"/>
      <c r="L197" s="203"/>
      <c r="M197" s="203"/>
      <c r="N197" s="203"/>
      <c r="O197" s="203"/>
      <c r="P197" s="203"/>
      <c r="Q197" s="203"/>
      <c r="R197" s="203"/>
      <c r="S197" s="203"/>
      <c r="T197" s="203"/>
      <c r="U197" s="203"/>
      <c r="V197" s="212"/>
      <c r="W197" s="203"/>
      <c r="X197" s="203"/>
    </row>
    <row r="198" spans="1:24" s="278" customFormat="1" ht="18" customHeight="1" thickBot="1">
      <c r="A198" s="632"/>
      <c r="B198" s="203"/>
      <c r="C198" s="203"/>
      <c r="D198" s="203"/>
      <c r="E198" s="203"/>
      <c r="F198" s="203"/>
      <c r="G198" s="203"/>
      <c r="H198" s="203"/>
      <c r="I198" s="203"/>
      <c r="J198" s="203"/>
      <c r="K198" s="203"/>
      <c r="L198" s="203"/>
      <c r="M198" s="203"/>
      <c r="N198" s="203"/>
      <c r="O198" s="203"/>
      <c r="P198" s="203"/>
      <c r="Q198" s="203"/>
      <c r="R198" s="203"/>
      <c r="S198" s="203"/>
      <c r="T198" s="203"/>
      <c r="U198" s="203"/>
      <c r="V198" s="212"/>
      <c r="W198" s="203"/>
      <c r="X198" s="203"/>
    </row>
    <row r="199" spans="1:24" s="431" customFormat="1" ht="93" customHeight="1">
      <c r="A199" s="180">
        <f>ROW()</f>
        <v>199</v>
      </c>
      <c r="B199" s="3063" t="s">
        <v>28</v>
      </c>
      <c r="C199" s="2978"/>
      <c r="D199" s="2979" t="s">
        <v>18</v>
      </c>
      <c r="E199" s="2979"/>
      <c r="F199" s="2979"/>
      <c r="G199" s="2979"/>
      <c r="H199" s="2979"/>
      <c r="I199" s="2979"/>
      <c r="J199" s="2979"/>
      <c r="K199" s="2979"/>
      <c r="L199" s="2979"/>
      <c r="M199" s="2979"/>
      <c r="N199" s="2979"/>
      <c r="O199" s="2979"/>
      <c r="P199" s="2979"/>
      <c r="Q199" s="2979"/>
      <c r="R199" s="3064"/>
      <c r="S199" s="633"/>
      <c r="T199" s="213"/>
      <c r="U199" s="213"/>
      <c r="V199" s="213"/>
      <c r="W199" s="213"/>
      <c r="X199" s="213"/>
    </row>
    <row r="200" spans="1:24" ht="30" customHeight="1" thickBot="1">
      <c r="A200" s="180">
        <f>ROW()</f>
        <v>200</v>
      </c>
      <c r="B200" s="634"/>
      <c r="C200" s="635" t="s">
        <v>14</v>
      </c>
      <c r="D200" s="3065">
        <v>43102</v>
      </c>
      <c r="E200" s="3065"/>
      <c r="F200" s="3065"/>
      <c r="G200" s="3065"/>
      <c r="H200" s="3065"/>
      <c r="I200" s="3065"/>
      <c r="J200" s="636"/>
      <c r="K200" s="637"/>
      <c r="L200" s="638"/>
      <c r="M200" s="214" t="s">
        <v>144</v>
      </c>
      <c r="N200" s="3066">
        <f ca="1">NOW()</f>
        <v>45233.415158912037</v>
      </c>
      <c r="O200" s="3066"/>
      <c r="P200" s="3066"/>
      <c r="Q200" s="3066"/>
      <c r="R200" s="3067"/>
      <c r="S200" s="639"/>
      <c r="T200" s="215"/>
      <c r="U200" s="215"/>
      <c r="V200" s="215"/>
      <c r="W200" s="215"/>
      <c r="X200" s="215"/>
    </row>
    <row r="201" spans="1:24" ht="30" customHeight="1">
      <c r="A201" s="180">
        <f>ROW()</f>
        <v>201</v>
      </c>
      <c r="B201" s="3059" t="s">
        <v>104</v>
      </c>
      <c r="C201" s="3060"/>
      <c r="D201" s="3060"/>
      <c r="E201" s="3060"/>
      <c r="F201" s="3060"/>
      <c r="G201" s="3060"/>
      <c r="H201" s="3060"/>
      <c r="I201" s="3061"/>
      <c r="J201" s="3059" t="s">
        <v>932</v>
      </c>
      <c r="K201" s="3060"/>
      <c r="L201" s="3060"/>
      <c r="M201" s="3060"/>
      <c r="N201" s="3060"/>
      <c r="O201" s="3060"/>
      <c r="P201" s="3060"/>
      <c r="Q201" s="3060"/>
      <c r="R201" s="3061"/>
      <c r="S201" s="410"/>
      <c r="T201" s="410"/>
      <c r="U201" s="410"/>
      <c r="V201" s="485"/>
      <c r="W201" s="410"/>
      <c r="X201" s="410"/>
    </row>
    <row r="202" spans="1:24" ht="21.75" customHeight="1">
      <c r="B202" s="640" t="s">
        <v>933</v>
      </c>
      <c r="C202" s="165" t="s">
        <v>899</v>
      </c>
      <c r="D202" s="165" t="s">
        <v>899</v>
      </c>
      <c r="E202" s="165" t="s">
        <v>899</v>
      </c>
      <c r="F202" s="216" t="s">
        <v>902</v>
      </c>
      <c r="G202" s="216" t="s">
        <v>902</v>
      </c>
      <c r="H202" s="216" t="s">
        <v>902</v>
      </c>
      <c r="I202" s="641"/>
      <c r="J202" s="141"/>
      <c r="K202" s="642" t="s">
        <v>934</v>
      </c>
      <c r="L202" s="165" t="s">
        <v>899</v>
      </c>
      <c r="M202" s="165" t="s">
        <v>899</v>
      </c>
      <c r="N202" s="165" t="s">
        <v>899</v>
      </c>
      <c r="O202" s="216" t="s">
        <v>902</v>
      </c>
      <c r="P202" s="216" t="s">
        <v>902</v>
      </c>
      <c r="Q202" s="216" t="s">
        <v>902</v>
      </c>
      <c r="R202" s="371"/>
      <c r="S202" s="410"/>
      <c r="T202" s="410"/>
      <c r="U202" s="410"/>
      <c r="V202" s="485"/>
      <c r="W202" s="410"/>
      <c r="X202" s="410"/>
    </row>
    <row r="203" spans="1:24" ht="32.1" customHeight="1">
      <c r="B203" s="643" t="s">
        <v>935</v>
      </c>
      <c r="C203" s="217" t="s">
        <v>900</v>
      </c>
      <c r="D203" s="218" t="s">
        <v>917</v>
      </c>
      <c r="E203" s="219" t="s">
        <v>903</v>
      </c>
      <c r="F203" s="217" t="s">
        <v>900</v>
      </c>
      <c r="G203" s="218" t="s">
        <v>917</v>
      </c>
      <c r="H203" s="220" t="s">
        <v>903</v>
      </c>
      <c r="I203" s="644" t="s">
        <v>894</v>
      </c>
      <c r="J203" s="142" t="s">
        <v>103</v>
      </c>
      <c r="K203" s="642" t="s">
        <v>936</v>
      </c>
      <c r="L203" s="217" t="s">
        <v>900</v>
      </c>
      <c r="M203" s="218" t="s">
        <v>917</v>
      </c>
      <c r="N203" s="219" t="s">
        <v>903</v>
      </c>
      <c r="O203" s="217" t="s">
        <v>900</v>
      </c>
      <c r="P203" s="218" t="s">
        <v>917</v>
      </c>
      <c r="Q203" s="220" t="s">
        <v>903</v>
      </c>
      <c r="R203" s="645" t="s">
        <v>894</v>
      </c>
      <c r="S203" s="410"/>
      <c r="T203" s="410"/>
      <c r="U203" s="410"/>
      <c r="V203" s="485"/>
      <c r="W203" s="410"/>
      <c r="X203" s="410"/>
    </row>
    <row r="204" spans="1:24" ht="32.1" customHeight="1">
      <c r="A204" s="180">
        <f>ROW()</f>
        <v>204</v>
      </c>
      <c r="B204" s="221" t="s">
        <v>13</v>
      </c>
      <c r="C204" s="504">
        <f t="shared" ref="C204:H209" si="10">SUMIFS($O$228:$O$235,$G$228:$G$235,C$202,$H$228:$H$235,C$203,$I$228:$I$235,$B204)</f>
        <v>11</v>
      </c>
      <c r="D204" s="504">
        <f t="shared" si="10"/>
        <v>0</v>
      </c>
      <c r="E204" s="504">
        <f t="shared" si="10"/>
        <v>0</v>
      </c>
      <c r="F204" s="504">
        <f t="shared" si="10"/>
        <v>0</v>
      </c>
      <c r="G204" s="504">
        <f t="shared" si="10"/>
        <v>0</v>
      </c>
      <c r="H204" s="646">
        <f t="shared" si="10"/>
        <v>0</v>
      </c>
      <c r="I204" s="237">
        <f>SUM(C204:H204)</f>
        <v>11</v>
      </c>
      <c r="J204" s="221" t="s">
        <v>13</v>
      </c>
      <c r="K204" s="647">
        <v>0.06</v>
      </c>
      <c r="L204" s="648">
        <f t="shared" ref="L204:L209" si="11">K204*C204</f>
        <v>0.65999999999999992</v>
      </c>
      <c r="M204" s="648">
        <f t="shared" ref="M204:M209" si="12">K204*D204</f>
        <v>0</v>
      </c>
      <c r="N204" s="648">
        <f t="shared" ref="N204:N209" si="13">K204*E204</f>
        <v>0</v>
      </c>
      <c r="O204" s="648">
        <f t="shared" ref="O204:O209" si="14">K204*F204</f>
        <v>0</v>
      </c>
      <c r="P204" s="648">
        <f t="shared" ref="P204:P209" si="15">K204*G204</f>
        <v>0</v>
      </c>
      <c r="Q204" s="648">
        <f t="shared" ref="Q204:Q209" si="16">K204*H204</f>
        <v>0</v>
      </c>
      <c r="R204" s="649">
        <f>SUM(L204:Q204)</f>
        <v>0.65999999999999992</v>
      </c>
      <c r="S204" s="410"/>
      <c r="T204" s="410"/>
      <c r="U204" s="410"/>
      <c r="V204" s="485"/>
      <c r="W204" s="410"/>
      <c r="X204" s="410"/>
    </row>
    <row r="205" spans="1:24" ht="32.1" customHeight="1">
      <c r="B205" s="222" t="s">
        <v>12</v>
      </c>
      <c r="C205" s="504">
        <f t="shared" si="10"/>
        <v>11</v>
      </c>
      <c r="D205" s="504">
        <f t="shared" si="10"/>
        <v>0</v>
      </c>
      <c r="E205" s="504">
        <f t="shared" si="10"/>
        <v>0</v>
      </c>
      <c r="F205" s="504">
        <f t="shared" si="10"/>
        <v>0</v>
      </c>
      <c r="G205" s="504">
        <f t="shared" si="10"/>
        <v>0</v>
      </c>
      <c r="H205" s="646">
        <f t="shared" si="10"/>
        <v>0</v>
      </c>
      <c r="I205" s="237">
        <f t="shared" ref="I205:I209" si="17">SUM(C205:H205)</f>
        <v>11</v>
      </c>
      <c r="J205" s="222" t="s">
        <v>12</v>
      </c>
      <c r="K205" s="647">
        <v>6.5000000000000002E-2</v>
      </c>
      <c r="L205" s="648">
        <f t="shared" si="11"/>
        <v>0.71500000000000008</v>
      </c>
      <c r="M205" s="648">
        <f t="shared" si="12"/>
        <v>0</v>
      </c>
      <c r="N205" s="648">
        <f t="shared" si="13"/>
        <v>0</v>
      </c>
      <c r="O205" s="648">
        <f t="shared" si="14"/>
        <v>0</v>
      </c>
      <c r="P205" s="648">
        <f t="shared" si="15"/>
        <v>0</v>
      </c>
      <c r="Q205" s="648">
        <f t="shared" si="16"/>
        <v>0</v>
      </c>
      <c r="R205" s="649">
        <f t="shared" ref="R205:R209" si="18">SUM(L205:Q205)</f>
        <v>0.71500000000000008</v>
      </c>
      <c r="S205" s="410"/>
      <c r="T205" s="410"/>
      <c r="U205" s="410"/>
      <c r="V205" s="485"/>
      <c r="W205" s="410"/>
      <c r="X205" s="410"/>
    </row>
    <row r="206" spans="1:24" ht="32.1" customHeight="1">
      <c r="B206" s="223" t="s">
        <v>10</v>
      </c>
      <c r="C206" s="504">
        <f t="shared" si="10"/>
        <v>28</v>
      </c>
      <c r="D206" s="504">
        <f t="shared" si="10"/>
        <v>11</v>
      </c>
      <c r="E206" s="504">
        <f t="shared" si="10"/>
        <v>0</v>
      </c>
      <c r="F206" s="504">
        <f t="shared" si="10"/>
        <v>0</v>
      </c>
      <c r="G206" s="504">
        <f t="shared" si="10"/>
        <v>0</v>
      </c>
      <c r="H206" s="646">
        <f t="shared" si="10"/>
        <v>0</v>
      </c>
      <c r="I206" s="237">
        <f t="shared" si="17"/>
        <v>39</v>
      </c>
      <c r="J206" s="223" t="s">
        <v>10</v>
      </c>
      <c r="K206" s="647">
        <v>7.0000000000000007E-2</v>
      </c>
      <c r="L206" s="648">
        <f t="shared" si="11"/>
        <v>1.9600000000000002</v>
      </c>
      <c r="M206" s="648">
        <f t="shared" si="12"/>
        <v>0.77</v>
      </c>
      <c r="N206" s="648">
        <f t="shared" si="13"/>
        <v>0</v>
      </c>
      <c r="O206" s="648">
        <f t="shared" si="14"/>
        <v>0</v>
      </c>
      <c r="P206" s="648">
        <f t="shared" si="15"/>
        <v>0</v>
      </c>
      <c r="Q206" s="648">
        <f t="shared" si="16"/>
        <v>0</v>
      </c>
      <c r="R206" s="649">
        <f t="shared" si="18"/>
        <v>2.7300000000000004</v>
      </c>
      <c r="S206" s="410"/>
      <c r="T206" s="410"/>
      <c r="U206" s="410"/>
      <c r="V206" s="485"/>
      <c r="W206" s="410"/>
      <c r="X206" s="410"/>
    </row>
    <row r="207" spans="1:24" ht="32.1" customHeight="1">
      <c r="B207" s="224" t="s">
        <v>9</v>
      </c>
      <c r="C207" s="504">
        <f t="shared" si="10"/>
        <v>96</v>
      </c>
      <c r="D207" s="504">
        <f t="shared" si="10"/>
        <v>0</v>
      </c>
      <c r="E207" s="504">
        <f t="shared" si="10"/>
        <v>0</v>
      </c>
      <c r="F207" s="504">
        <f t="shared" si="10"/>
        <v>0</v>
      </c>
      <c r="G207" s="504">
        <f t="shared" si="10"/>
        <v>0</v>
      </c>
      <c r="H207" s="646">
        <f t="shared" si="10"/>
        <v>0</v>
      </c>
      <c r="I207" s="237">
        <f t="shared" si="17"/>
        <v>96</v>
      </c>
      <c r="J207" s="224" t="s">
        <v>9</v>
      </c>
      <c r="K207" s="647">
        <v>0.08</v>
      </c>
      <c r="L207" s="648">
        <f t="shared" si="11"/>
        <v>7.68</v>
      </c>
      <c r="M207" s="648">
        <f t="shared" si="12"/>
        <v>0</v>
      </c>
      <c r="N207" s="648">
        <f t="shared" si="13"/>
        <v>0</v>
      </c>
      <c r="O207" s="648">
        <f t="shared" si="14"/>
        <v>0</v>
      </c>
      <c r="P207" s="648">
        <f t="shared" si="15"/>
        <v>0</v>
      </c>
      <c r="Q207" s="648">
        <f t="shared" si="16"/>
        <v>0</v>
      </c>
      <c r="R207" s="649">
        <f t="shared" si="18"/>
        <v>7.68</v>
      </c>
      <c r="S207" s="410"/>
      <c r="T207" s="410"/>
      <c r="U207" s="410"/>
      <c r="V207" s="485"/>
      <c r="W207" s="410"/>
      <c r="X207" s="410"/>
    </row>
    <row r="208" spans="1:24" ht="32.1" customHeight="1">
      <c r="B208" s="225" t="s">
        <v>11</v>
      </c>
      <c r="C208" s="504">
        <f t="shared" si="10"/>
        <v>0</v>
      </c>
      <c r="D208" s="504">
        <f t="shared" si="10"/>
        <v>0</v>
      </c>
      <c r="E208" s="504">
        <f t="shared" si="10"/>
        <v>0</v>
      </c>
      <c r="F208" s="504">
        <f t="shared" si="10"/>
        <v>11</v>
      </c>
      <c r="G208" s="504">
        <f t="shared" si="10"/>
        <v>0</v>
      </c>
      <c r="H208" s="646">
        <f t="shared" si="10"/>
        <v>11</v>
      </c>
      <c r="I208" s="237">
        <f t="shared" si="17"/>
        <v>22</v>
      </c>
      <c r="J208" s="225" t="s">
        <v>11</v>
      </c>
      <c r="K208" s="647">
        <v>0.09</v>
      </c>
      <c r="L208" s="648">
        <f t="shared" si="11"/>
        <v>0</v>
      </c>
      <c r="M208" s="648">
        <f t="shared" si="12"/>
        <v>0</v>
      </c>
      <c r="N208" s="648">
        <f t="shared" si="13"/>
        <v>0</v>
      </c>
      <c r="O208" s="648">
        <f t="shared" si="14"/>
        <v>0.99</v>
      </c>
      <c r="P208" s="648">
        <f t="shared" si="15"/>
        <v>0</v>
      </c>
      <c r="Q208" s="648">
        <f t="shared" si="16"/>
        <v>0.99</v>
      </c>
      <c r="R208" s="649">
        <f t="shared" si="18"/>
        <v>1.98</v>
      </c>
      <c r="S208" s="410"/>
      <c r="T208" s="410"/>
      <c r="U208" s="410"/>
      <c r="V208" s="485"/>
      <c r="W208" s="410"/>
      <c r="X208" s="410"/>
    </row>
    <row r="209" spans="1:24" ht="32.1" customHeight="1">
      <c r="B209" s="200" t="s">
        <v>16</v>
      </c>
      <c r="C209" s="504">
        <f t="shared" si="10"/>
        <v>0</v>
      </c>
      <c r="D209" s="504">
        <f t="shared" si="10"/>
        <v>0</v>
      </c>
      <c r="E209" s="504">
        <f t="shared" si="10"/>
        <v>0</v>
      </c>
      <c r="F209" s="504">
        <f t="shared" si="10"/>
        <v>0</v>
      </c>
      <c r="G209" s="504">
        <f t="shared" si="10"/>
        <v>0</v>
      </c>
      <c r="H209" s="646">
        <f t="shared" si="10"/>
        <v>0</v>
      </c>
      <c r="I209" s="237">
        <f t="shared" si="17"/>
        <v>0</v>
      </c>
      <c r="J209" s="200" t="s">
        <v>16</v>
      </c>
      <c r="K209" s="647">
        <v>6.5000000000000002E-2</v>
      </c>
      <c r="L209" s="648">
        <f t="shared" si="11"/>
        <v>0</v>
      </c>
      <c r="M209" s="648">
        <f t="shared" si="12"/>
        <v>0</v>
      </c>
      <c r="N209" s="648">
        <f t="shared" si="13"/>
        <v>0</v>
      </c>
      <c r="O209" s="648">
        <f t="shared" si="14"/>
        <v>0</v>
      </c>
      <c r="P209" s="648">
        <f t="shared" si="15"/>
        <v>0</v>
      </c>
      <c r="Q209" s="648">
        <f t="shared" si="16"/>
        <v>0</v>
      </c>
      <c r="R209" s="649">
        <f t="shared" si="18"/>
        <v>0</v>
      </c>
      <c r="S209" s="410"/>
      <c r="T209" s="410"/>
      <c r="U209" s="410"/>
      <c r="V209" s="485"/>
      <c r="W209" s="410"/>
      <c r="X209" s="410"/>
    </row>
    <row r="210" spans="1:24" ht="30.75" customHeight="1" thickBot="1">
      <c r="B210" s="226" t="s">
        <v>937</v>
      </c>
      <c r="C210" s="240">
        <f>SUM(C204:C209)</f>
        <v>146</v>
      </c>
      <c r="D210" s="240">
        <f t="shared" ref="D210:E210" si="19">SUM(D204:D209)</f>
        <v>11</v>
      </c>
      <c r="E210" s="240">
        <f t="shared" si="19"/>
        <v>0</v>
      </c>
      <c r="F210" s="240">
        <f>SUM(F204:F209)</f>
        <v>11</v>
      </c>
      <c r="G210" s="240">
        <f>SUM(G204:G209)</f>
        <v>0</v>
      </c>
      <c r="H210" s="650">
        <f>SUM(H204:H209)</f>
        <v>11</v>
      </c>
      <c r="I210" s="651"/>
      <c r="J210" s="226" t="s">
        <v>937</v>
      </c>
      <c r="K210" s="143" t="s">
        <v>15</v>
      </c>
      <c r="L210" s="652">
        <f t="shared" ref="L210:Q210" si="20">SUM(L204:L209)</f>
        <v>11.015000000000001</v>
      </c>
      <c r="M210" s="652">
        <f t="shared" si="20"/>
        <v>0.77</v>
      </c>
      <c r="N210" s="652">
        <f t="shared" si="20"/>
        <v>0</v>
      </c>
      <c r="O210" s="652">
        <f t="shared" si="20"/>
        <v>0.99</v>
      </c>
      <c r="P210" s="652">
        <f t="shared" si="20"/>
        <v>0</v>
      </c>
      <c r="Q210" s="652">
        <f t="shared" si="20"/>
        <v>0.99</v>
      </c>
      <c r="R210" s="478"/>
      <c r="S210" s="410"/>
      <c r="T210" s="410"/>
      <c r="U210" s="410"/>
      <c r="V210" s="485"/>
      <c r="W210" s="410"/>
      <c r="X210" s="410"/>
    </row>
    <row r="211" spans="1:24" ht="29.25" customHeight="1" thickBot="1">
      <c r="J211" s="484"/>
      <c r="K211" s="227" t="str">
        <f>LEFT(ADDRESS(1,COLUMN(),4),LEN(ADDRESS(1,COLUMN(),4))-1)</f>
        <v>K</v>
      </c>
      <c r="L211" s="484"/>
      <c r="M211" s="484"/>
      <c r="N211" s="484"/>
      <c r="O211" s="484"/>
      <c r="P211" s="484"/>
      <c r="Q211" s="484"/>
      <c r="R211" s="484"/>
      <c r="S211" s="484"/>
      <c r="T211" s="410"/>
      <c r="U211" s="410"/>
      <c r="V211" s="485"/>
      <c r="W211" s="410"/>
      <c r="X211" s="410"/>
    </row>
    <row r="212" spans="1:24" ht="29.25" customHeight="1">
      <c r="B212" s="3059" t="s">
        <v>938</v>
      </c>
      <c r="C212" s="3060"/>
      <c r="D212" s="3060"/>
      <c r="E212" s="3060"/>
      <c r="F212" s="3060"/>
      <c r="G212" s="3060"/>
      <c r="H212" s="3060"/>
      <c r="I212" s="3061"/>
      <c r="J212" s="3068" t="s">
        <v>939</v>
      </c>
      <c r="K212" s="3069"/>
      <c r="L212" s="3069"/>
      <c r="M212" s="3069"/>
      <c r="N212" s="3069"/>
      <c r="O212" s="3069"/>
      <c r="P212" s="3069"/>
      <c r="Q212" s="3069"/>
      <c r="R212" s="3070"/>
      <c r="S212" s="484"/>
      <c r="T212" s="410"/>
      <c r="U212" s="410"/>
      <c r="V212" s="485"/>
      <c r="W212" s="410"/>
      <c r="X212" s="410"/>
    </row>
    <row r="213" spans="1:24" ht="29.25" customHeight="1">
      <c r="B213" s="228" t="s">
        <v>933</v>
      </c>
      <c r="C213" s="165" t="s">
        <v>899</v>
      </c>
      <c r="D213" s="165" t="s">
        <v>899</v>
      </c>
      <c r="E213" s="165" t="s">
        <v>899</v>
      </c>
      <c r="F213" s="216" t="s">
        <v>902</v>
      </c>
      <c r="G213" s="216" t="s">
        <v>902</v>
      </c>
      <c r="H213" s="216" t="s">
        <v>902</v>
      </c>
      <c r="I213" s="229"/>
      <c r="J213" s="230"/>
      <c r="K213" s="265" t="s">
        <v>91</v>
      </c>
      <c r="L213" s="653" t="s">
        <v>92</v>
      </c>
      <c r="M213" s="654" t="s">
        <v>95</v>
      </c>
      <c r="N213" s="655" t="s">
        <v>149</v>
      </c>
      <c r="O213" s="655" t="s">
        <v>150</v>
      </c>
      <c r="P213" s="655" t="s">
        <v>151</v>
      </c>
      <c r="Q213" s="655" t="s">
        <v>152</v>
      </c>
      <c r="R213" s="656"/>
      <c r="S213" s="484"/>
      <c r="T213" s="410"/>
      <c r="U213" s="410"/>
      <c r="V213" s="485"/>
      <c r="W213" s="410"/>
      <c r="X213" s="410"/>
    </row>
    <row r="214" spans="1:24" ht="29.25" customHeight="1">
      <c r="B214" s="231" t="s">
        <v>935</v>
      </c>
      <c r="C214" s="217" t="s">
        <v>900</v>
      </c>
      <c r="D214" s="218" t="s">
        <v>917</v>
      </c>
      <c r="E214" s="219" t="s">
        <v>903</v>
      </c>
      <c r="F214" s="217" t="s">
        <v>900</v>
      </c>
      <c r="G214" s="218" t="s">
        <v>917</v>
      </c>
      <c r="H214" s="220" t="s">
        <v>903</v>
      </c>
      <c r="I214" s="232" t="s">
        <v>894</v>
      </c>
      <c r="J214" s="25" t="s">
        <v>103</v>
      </c>
      <c r="K214" s="233">
        <v>1.5</v>
      </c>
      <c r="L214" s="234">
        <v>2.5</v>
      </c>
      <c r="M214" s="235">
        <v>3</v>
      </c>
      <c r="N214" s="235">
        <v>3.5</v>
      </c>
      <c r="O214" s="235">
        <v>4</v>
      </c>
      <c r="P214" s="235">
        <v>4.5</v>
      </c>
      <c r="Q214" s="235">
        <v>5</v>
      </c>
      <c r="R214" s="657" t="s">
        <v>20</v>
      </c>
      <c r="S214" s="484"/>
      <c r="T214" s="410"/>
      <c r="U214" s="410"/>
      <c r="V214" s="485"/>
      <c r="W214" s="410"/>
      <c r="X214" s="410"/>
    </row>
    <row r="215" spans="1:24" ht="29.25" customHeight="1">
      <c r="B215" s="221" t="s">
        <v>13</v>
      </c>
      <c r="C215" s="236">
        <f t="shared" ref="C215:H220" si="21">SUMIFS($X$228:$X$235,$G$228:$G$235,C$213,$H$228:$H$235,C$214,$I$228:$I$235,$B204)</f>
        <v>3</v>
      </c>
      <c r="D215" s="236">
        <f t="shared" si="21"/>
        <v>0</v>
      </c>
      <c r="E215" s="236">
        <f t="shared" si="21"/>
        <v>0</v>
      </c>
      <c r="F215" s="236">
        <f t="shared" si="21"/>
        <v>0</v>
      </c>
      <c r="G215" s="236">
        <f t="shared" si="21"/>
        <v>0</v>
      </c>
      <c r="H215" s="236">
        <f t="shared" si="21"/>
        <v>0</v>
      </c>
      <c r="I215" s="237">
        <f>SUM(C215:H215)</f>
        <v>3</v>
      </c>
      <c r="J215" s="221" t="s">
        <v>13</v>
      </c>
      <c r="K215" s="238">
        <f t="shared" ref="K215:Q220" si="22">+SUMIFS($N$228:$N$235,$F$228:$F$235,K$213,$I$228:$I$235,$J215)</f>
        <v>0</v>
      </c>
      <c r="L215" s="238">
        <f t="shared" si="22"/>
        <v>27.5</v>
      </c>
      <c r="M215" s="238">
        <f t="shared" si="22"/>
        <v>0</v>
      </c>
      <c r="N215" s="238">
        <f t="shared" si="22"/>
        <v>0</v>
      </c>
      <c r="O215" s="238">
        <f t="shared" si="22"/>
        <v>0</v>
      </c>
      <c r="P215" s="238">
        <f t="shared" si="22"/>
        <v>0</v>
      </c>
      <c r="Q215" s="238">
        <f t="shared" si="22"/>
        <v>0</v>
      </c>
      <c r="R215" s="239">
        <f>SUM(K215:Q215)</f>
        <v>27.5</v>
      </c>
      <c r="S215" s="484"/>
      <c r="T215" s="410"/>
      <c r="U215" s="410"/>
      <c r="V215" s="485"/>
      <c r="W215" s="410"/>
      <c r="X215" s="410"/>
    </row>
    <row r="216" spans="1:24" ht="29.25" customHeight="1">
      <c r="B216" s="222" t="s">
        <v>12</v>
      </c>
      <c r="C216" s="236">
        <f t="shared" si="21"/>
        <v>3</v>
      </c>
      <c r="D216" s="236">
        <f t="shared" si="21"/>
        <v>0</v>
      </c>
      <c r="E216" s="236">
        <f t="shared" si="21"/>
        <v>0</v>
      </c>
      <c r="F216" s="236">
        <f t="shared" si="21"/>
        <v>0</v>
      </c>
      <c r="G216" s="236">
        <f t="shared" si="21"/>
        <v>0</v>
      </c>
      <c r="H216" s="236">
        <f t="shared" si="21"/>
        <v>0</v>
      </c>
      <c r="I216" s="237">
        <f t="shared" ref="I216:I220" si="23">SUM(C216:H216)</f>
        <v>3</v>
      </c>
      <c r="J216" s="222" t="s">
        <v>12</v>
      </c>
      <c r="K216" s="238">
        <f t="shared" si="22"/>
        <v>0</v>
      </c>
      <c r="L216" s="238">
        <f t="shared" si="22"/>
        <v>27.5</v>
      </c>
      <c r="M216" s="238">
        <f t="shared" si="22"/>
        <v>0</v>
      </c>
      <c r="N216" s="238">
        <f t="shared" si="22"/>
        <v>0</v>
      </c>
      <c r="O216" s="238">
        <f t="shared" si="22"/>
        <v>0</v>
      </c>
      <c r="P216" s="238">
        <f t="shared" si="22"/>
        <v>0</v>
      </c>
      <c r="Q216" s="238">
        <f t="shared" si="22"/>
        <v>0</v>
      </c>
      <c r="R216" s="239">
        <f t="shared" ref="R216:R220" si="24">SUM(K216:Q216)</f>
        <v>27.5</v>
      </c>
      <c r="S216" s="484"/>
      <c r="T216" s="410"/>
      <c r="U216" s="410"/>
      <c r="V216" s="485"/>
      <c r="W216" s="410"/>
      <c r="X216" s="410"/>
    </row>
    <row r="217" spans="1:24" ht="29.25" customHeight="1">
      <c r="B217" s="223" t="s">
        <v>10</v>
      </c>
      <c r="C217" s="236">
        <f t="shared" si="21"/>
        <v>6</v>
      </c>
      <c r="D217" s="236">
        <f t="shared" si="21"/>
        <v>3</v>
      </c>
      <c r="E217" s="236">
        <f t="shared" si="21"/>
        <v>0</v>
      </c>
      <c r="F217" s="236">
        <f t="shared" si="21"/>
        <v>0</v>
      </c>
      <c r="G217" s="236">
        <f t="shared" si="21"/>
        <v>0</v>
      </c>
      <c r="H217" s="236">
        <f t="shared" si="21"/>
        <v>0</v>
      </c>
      <c r="I217" s="237">
        <f t="shared" si="23"/>
        <v>9</v>
      </c>
      <c r="J217" s="223" t="s">
        <v>10</v>
      </c>
      <c r="K217" s="238">
        <f t="shared" si="22"/>
        <v>16.5</v>
      </c>
      <c r="L217" s="238">
        <f t="shared" si="22"/>
        <v>0</v>
      </c>
      <c r="M217" s="238">
        <f t="shared" si="22"/>
        <v>84</v>
      </c>
      <c r="N217" s="238">
        <f t="shared" si="22"/>
        <v>0</v>
      </c>
      <c r="O217" s="238">
        <f t="shared" si="22"/>
        <v>0</v>
      </c>
      <c r="P217" s="238">
        <f t="shared" si="22"/>
        <v>0</v>
      </c>
      <c r="Q217" s="238">
        <f t="shared" si="22"/>
        <v>0</v>
      </c>
      <c r="R217" s="239">
        <f t="shared" si="24"/>
        <v>100.5</v>
      </c>
      <c r="S217" s="484"/>
      <c r="T217" s="410"/>
      <c r="U217" s="410"/>
      <c r="V217" s="485"/>
      <c r="W217" s="410"/>
      <c r="X217" s="410"/>
    </row>
    <row r="218" spans="1:24" ht="29.25" customHeight="1">
      <c r="B218" s="224" t="s">
        <v>9</v>
      </c>
      <c r="C218" s="236">
        <f t="shared" si="21"/>
        <v>2</v>
      </c>
      <c r="D218" s="236">
        <f t="shared" si="21"/>
        <v>0</v>
      </c>
      <c r="E218" s="236">
        <f t="shared" si="21"/>
        <v>0</v>
      </c>
      <c r="F218" s="236">
        <f t="shared" si="21"/>
        <v>0</v>
      </c>
      <c r="G218" s="236">
        <f t="shared" si="21"/>
        <v>0</v>
      </c>
      <c r="H218" s="236">
        <f t="shared" si="21"/>
        <v>0</v>
      </c>
      <c r="I218" s="237">
        <f t="shared" si="23"/>
        <v>2</v>
      </c>
      <c r="J218" s="224" t="s">
        <v>9</v>
      </c>
      <c r="K218" s="238">
        <f t="shared" si="22"/>
        <v>0</v>
      </c>
      <c r="L218" s="238">
        <f t="shared" si="22"/>
        <v>240</v>
      </c>
      <c r="M218" s="238">
        <f t="shared" si="22"/>
        <v>0</v>
      </c>
      <c r="N218" s="238">
        <f t="shared" si="22"/>
        <v>0</v>
      </c>
      <c r="O218" s="238">
        <f t="shared" si="22"/>
        <v>0</v>
      </c>
      <c r="P218" s="238">
        <f t="shared" si="22"/>
        <v>0</v>
      </c>
      <c r="Q218" s="238">
        <f t="shared" si="22"/>
        <v>0</v>
      </c>
      <c r="R218" s="239">
        <f t="shared" si="24"/>
        <v>240</v>
      </c>
      <c r="S218" s="484"/>
      <c r="T218" s="410"/>
      <c r="U218" s="410"/>
      <c r="V218" s="485"/>
      <c r="W218" s="410"/>
      <c r="X218" s="410"/>
    </row>
    <row r="219" spans="1:24" ht="29.25" customHeight="1">
      <c r="B219" s="225" t="s">
        <v>11</v>
      </c>
      <c r="C219" s="236">
        <f t="shared" si="21"/>
        <v>0</v>
      </c>
      <c r="D219" s="236">
        <f t="shared" si="21"/>
        <v>0</v>
      </c>
      <c r="E219" s="236">
        <f t="shared" si="21"/>
        <v>0</v>
      </c>
      <c r="F219" s="236">
        <f t="shared" si="21"/>
        <v>3</v>
      </c>
      <c r="G219" s="236">
        <f t="shared" si="21"/>
        <v>0</v>
      </c>
      <c r="H219" s="236">
        <f t="shared" si="21"/>
        <v>11</v>
      </c>
      <c r="I219" s="237">
        <f t="shared" si="23"/>
        <v>14</v>
      </c>
      <c r="J219" s="225" t="s">
        <v>11</v>
      </c>
      <c r="K219" s="238">
        <f t="shared" si="22"/>
        <v>0</v>
      </c>
      <c r="L219" s="238">
        <f t="shared" si="22"/>
        <v>55</v>
      </c>
      <c r="M219" s="238">
        <f t="shared" si="22"/>
        <v>0</v>
      </c>
      <c r="N219" s="238">
        <f t="shared" si="22"/>
        <v>0</v>
      </c>
      <c r="O219" s="238">
        <f t="shared" si="22"/>
        <v>0</v>
      </c>
      <c r="P219" s="238">
        <f t="shared" si="22"/>
        <v>0</v>
      </c>
      <c r="Q219" s="238">
        <f t="shared" si="22"/>
        <v>0</v>
      </c>
      <c r="R219" s="239">
        <f t="shared" si="24"/>
        <v>55</v>
      </c>
      <c r="S219" s="484"/>
      <c r="T219" s="410"/>
      <c r="U219" s="410"/>
      <c r="V219" s="485"/>
      <c r="W219" s="410"/>
      <c r="X219" s="410"/>
    </row>
    <row r="220" spans="1:24" ht="29.25" customHeight="1">
      <c r="B220" s="200" t="s">
        <v>16</v>
      </c>
      <c r="C220" s="236">
        <f t="shared" si="21"/>
        <v>0</v>
      </c>
      <c r="D220" s="236">
        <f t="shared" si="21"/>
        <v>0</v>
      </c>
      <c r="E220" s="236">
        <f t="shared" si="21"/>
        <v>0</v>
      </c>
      <c r="F220" s="236">
        <f t="shared" si="21"/>
        <v>0</v>
      </c>
      <c r="G220" s="236">
        <f t="shared" si="21"/>
        <v>0</v>
      </c>
      <c r="H220" s="236">
        <f t="shared" si="21"/>
        <v>0</v>
      </c>
      <c r="I220" s="237">
        <f t="shared" si="23"/>
        <v>0</v>
      </c>
      <c r="J220" s="200" t="s">
        <v>16</v>
      </c>
      <c r="K220" s="238">
        <f t="shared" si="22"/>
        <v>0</v>
      </c>
      <c r="L220" s="238">
        <f t="shared" si="22"/>
        <v>0</v>
      </c>
      <c r="M220" s="238">
        <f t="shared" si="22"/>
        <v>0</v>
      </c>
      <c r="N220" s="238">
        <f t="shared" si="22"/>
        <v>0</v>
      </c>
      <c r="O220" s="238">
        <f t="shared" si="22"/>
        <v>0</v>
      </c>
      <c r="P220" s="238">
        <f t="shared" si="22"/>
        <v>0</v>
      </c>
      <c r="Q220" s="238">
        <f t="shared" si="22"/>
        <v>0</v>
      </c>
      <c r="R220" s="239">
        <f t="shared" si="24"/>
        <v>0</v>
      </c>
      <c r="S220" s="484"/>
      <c r="T220" s="410"/>
      <c r="U220" s="410"/>
      <c r="V220" s="485"/>
      <c r="W220" s="410"/>
      <c r="X220" s="410"/>
    </row>
    <row r="221" spans="1:24" ht="29.25" customHeight="1" thickBot="1">
      <c r="B221" s="226" t="s">
        <v>937</v>
      </c>
      <c r="C221" s="240">
        <f>SUM(C215:C220)</f>
        <v>14</v>
      </c>
      <c r="D221" s="240">
        <f t="shared" ref="D221:H221" si="25">SUM(D215:D220)</f>
        <v>3</v>
      </c>
      <c r="E221" s="240">
        <f t="shared" si="25"/>
        <v>0</v>
      </c>
      <c r="F221" s="240">
        <f t="shared" si="25"/>
        <v>3</v>
      </c>
      <c r="G221" s="240">
        <f t="shared" si="25"/>
        <v>0</v>
      </c>
      <c r="H221" s="240">
        <f t="shared" si="25"/>
        <v>11</v>
      </c>
      <c r="I221" s="241"/>
      <c r="J221" s="226" t="s">
        <v>937</v>
      </c>
      <c r="K221" s="242">
        <f t="shared" ref="K221:Q221" si="26">SUM(K215:K220)</f>
        <v>16.5</v>
      </c>
      <c r="L221" s="242">
        <f t="shared" si="26"/>
        <v>350</v>
      </c>
      <c r="M221" s="242">
        <f t="shared" si="26"/>
        <v>84</v>
      </c>
      <c r="N221" s="242">
        <f t="shared" si="26"/>
        <v>0</v>
      </c>
      <c r="O221" s="242">
        <f t="shared" si="26"/>
        <v>0</v>
      </c>
      <c r="P221" s="242">
        <f t="shared" si="26"/>
        <v>0</v>
      </c>
      <c r="Q221" s="242">
        <f t="shared" si="26"/>
        <v>0</v>
      </c>
      <c r="R221" s="243"/>
      <c r="S221" s="484"/>
      <c r="T221" s="410"/>
      <c r="U221" s="410"/>
      <c r="V221" s="485"/>
      <c r="W221" s="410"/>
      <c r="X221" s="410"/>
    </row>
    <row r="222" spans="1:24" ht="29.25" customHeight="1">
      <c r="I222" s="5" t="str">
        <f>SUBSTITUTE(ADDRESS(1,COLUMN(),4),"1","")</f>
        <v>I</v>
      </c>
      <c r="J222" s="484"/>
      <c r="K222" s="484"/>
      <c r="L222" s="484"/>
      <c r="M222" s="484"/>
      <c r="N222" s="484"/>
      <c r="O222" s="484"/>
      <c r="P222" s="484"/>
      <c r="Q222" s="484"/>
      <c r="R222" s="484"/>
      <c r="S222" s="484"/>
      <c r="T222" s="410"/>
      <c r="U222" s="410"/>
      <c r="V222" s="485"/>
      <c r="W222" s="410"/>
      <c r="X222" s="410"/>
    </row>
    <row r="223" spans="1:24" s="278" customFormat="1" ht="37.5" customHeight="1">
      <c r="A223" s="272"/>
      <c r="B223" s="658"/>
      <c r="C223" s="659"/>
      <c r="D223" s="660"/>
      <c r="E223" s="661" t="s">
        <v>940</v>
      </c>
      <c r="F223" s="662"/>
      <c r="G223" s="662"/>
      <c r="H223" s="662"/>
      <c r="I223" s="662"/>
      <c r="J223" s="662"/>
      <c r="K223" s="662"/>
      <c r="L223" s="662"/>
      <c r="M223" s="662"/>
      <c r="N223" s="662"/>
      <c r="O223" s="662"/>
      <c r="P223" s="662"/>
      <c r="Q223" s="662"/>
      <c r="R223" s="662"/>
      <c r="S223" s="662"/>
      <c r="T223" s="662"/>
      <c r="U223" s="662"/>
      <c r="V223" s="662"/>
      <c r="W223" s="662"/>
      <c r="X223" s="663"/>
    </row>
    <row r="224" spans="1:24" s="278" customFormat="1" ht="37.5" customHeight="1">
      <c r="A224" s="272"/>
      <c r="B224" s="658"/>
      <c r="C224" s="244" t="s">
        <v>13</v>
      </c>
      <c r="D224" s="245" t="s">
        <v>12</v>
      </c>
      <c r="E224" s="246" t="s">
        <v>10</v>
      </c>
      <c r="F224" s="247" t="s">
        <v>9</v>
      </c>
      <c r="G224" s="248" t="s">
        <v>11</v>
      </c>
      <c r="H224" s="200" t="s">
        <v>16</v>
      </c>
      <c r="I224" s="165" t="s">
        <v>899</v>
      </c>
      <c r="J224" s="182" t="s">
        <v>902</v>
      </c>
      <c r="K224" s="642" t="s">
        <v>936</v>
      </c>
      <c r="L224" s="249" t="s">
        <v>900</v>
      </c>
      <c r="M224" s="250" t="s">
        <v>917</v>
      </c>
      <c r="N224" s="220" t="s">
        <v>903</v>
      </c>
      <c r="O224" s="251" t="s">
        <v>91</v>
      </c>
      <c r="P224" s="252" t="s">
        <v>92</v>
      </c>
      <c r="Q224" s="253" t="s">
        <v>95</v>
      </c>
      <c r="R224" s="254" t="s">
        <v>149</v>
      </c>
      <c r="S224" s="254" t="s">
        <v>150</v>
      </c>
      <c r="T224" s="254" t="s">
        <v>151</v>
      </c>
      <c r="U224" s="255" t="s">
        <v>152</v>
      </c>
      <c r="V224" s="664"/>
      <c r="W224" s="664"/>
      <c r="X224" s="665"/>
    </row>
    <row r="225" spans="1:24" ht="21.95" customHeight="1"/>
    <row r="226" spans="1:24" ht="29.25" customHeight="1">
      <c r="A226" s="180">
        <f>ROW()</f>
        <v>226</v>
      </c>
      <c r="B226" s="666" t="s">
        <v>28</v>
      </c>
      <c r="C226" s="148" t="str">
        <f>D199</f>
        <v>CAROTTES RAPÉES</v>
      </c>
      <c r="D226" s="666"/>
      <c r="E226" s="666"/>
      <c r="F226" s="666"/>
      <c r="G226" s="666"/>
      <c r="H226" s="666"/>
      <c r="I226" s="666"/>
      <c r="J226" s="666"/>
      <c r="K226" s="666"/>
      <c r="L226" s="149" t="s">
        <v>14</v>
      </c>
      <c r="M226" s="3062">
        <f>D200</f>
        <v>43102</v>
      </c>
      <c r="N226" s="3062"/>
      <c r="O226" s="3062"/>
      <c r="P226" s="3062"/>
      <c r="Q226" s="150"/>
      <c r="R226" s="150"/>
      <c r="S226" s="150" t="s">
        <v>144</v>
      </c>
      <c r="T226" s="3058">
        <f ca="1">NOW()</f>
        <v>45233.415158912037</v>
      </c>
      <c r="U226" s="3058"/>
      <c r="V226" s="3058"/>
      <c r="W226" s="3058"/>
      <c r="X226" s="3058"/>
    </row>
    <row r="227" spans="1:24" ht="48" customHeight="1">
      <c r="B227" s="151" t="s">
        <v>40</v>
      </c>
      <c r="C227" s="151" t="s">
        <v>888</v>
      </c>
      <c r="D227" s="152"/>
      <c r="E227" s="152"/>
      <c r="F227" s="153" t="s">
        <v>167</v>
      </c>
      <c r="G227" s="153" t="s">
        <v>889</v>
      </c>
      <c r="H227" s="153" t="s">
        <v>890</v>
      </c>
      <c r="I227" s="153" t="s">
        <v>39</v>
      </c>
      <c r="J227" s="256" t="s">
        <v>941</v>
      </c>
      <c r="K227" s="154" t="s">
        <v>34</v>
      </c>
      <c r="L227" s="155" t="s">
        <v>892</v>
      </c>
      <c r="M227" s="156" t="s">
        <v>893</v>
      </c>
      <c r="N227" s="156" t="s">
        <v>894</v>
      </c>
      <c r="O227" s="257" t="s">
        <v>35</v>
      </c>
      <c r="P227" s="157" t="s">
        <v>895</v>
      </c>
      <c r="Q227" s="157" t="s">
        <v>118</v>
      </c>
      <c r="R227" s="158" t="s">
        <v>31</v>
      </c>
      <c r="S227" s="159" t="s">
        <v>896</v>
      </c>
      <c r="T227" s="258" t="s">
        <v>897</v>
      </c>
      <c r="U227" s="161" t="s">
        <v>125</v>
      </c>
      <c r="V227" s="159" t="s">
        <v>896</v>
      </c>
      <c r="W227" s="159" t="s">
        <v>897</v>
      </c>
      <c r="X227" s="158" t="s">
        <v>898</v>
      </c>
    </row>
    <row r="228" spans="1:24" ht="29.25" customHeight="1">
      <c r="A228" s="180">
        <f>ROW()</f>
        <v>228</v>
      </c>
      <c r="B228" s="259">
        <v>101</v>
      </c>
      <c r="C228" s="667" t="s">
        <v>16</v>
      </c>
      <c r="D228" s="163"/>
      <c r="E228" s="163"/>
      <c r="F228" s="164" t="s">
        <v>95</v>
      </c>
      <c r="G228" s="165" t="s">
        <v>899</v>
      </c>
      <c r="H228" s="249" t="s">
        <v>900</v>
      </c>
      <c r="I228" s="184" t="s">
        <v>10</v>
      </c>
      <c r="J228" s="260">
        <v>12</v>
      </c>
      <c r="K228" s="169">
        <v>10</v>
      </c>
      <c r="L228" s="170">
        <v>13</v>
      </c>
      <c r="M228" s="171">
        <f>HLOOKUP(F228,$K$213:$Q$214,2,0)</f>
        <v>3</v>
      </c>
      <c r="N228" s="172">
        <f t="shared" ref="N228:N235" si="27">M228*O228</f>
        <v>39</v>
      </c>
      <c r="O228" s="668">
        <f t="shared" ref="O228:O235" si="28">IF(L228="",K228,IF(L228&gt;0,L228))</f>
        <v>13</v>
      </c>
      <c r="P228" s="173">
        <f t="shared" ref="P228:P235" si="29">VLOOKUP(I228,J$204:K$209,2,0)</f>
        <v>7.0000000000000007E-2</v>
      </c>
      <c r="Q228" s="174">
        <f>P228*O228</f>
        <v>0.91000000000000014</v>
      </c>
      <c r="R228" s="175">
        <f>INT(O228/J228)</f>
        <v>1</v>
      </c>
      <c r="S228" s="176">
        <f t="shared" ref="S228" si="30">IF(P228*J228&gt;Q228,0,P228*J228)</f>
        <v>0.84000000000000008</v>
      </c>
      <c r="T228" s="261">
        <f t="shared" ref="T228" si="31">R228*J228</f>
        <v>12</v>
      </c>
      <c r="U228" s="175">
        <f>ROUNDUP((O228/J228)-INT(O228/J228),0)</f>
        <v>1</v>
      </c>
      <c r="V228" s="176">
        <f t="shared" ref="V228:V235" si="32">(P228*O228)-(P228*J228)*R228</f>
        <v>7.0000000000000062E-2</v>
      </c>
      <c r="W228" s="178">
        <f>V228/P228</f>
        <v>1.0000000000000009</v>
      </c>
      <c r="X228" s="179">
        <f>R228+U228</f>
        <v>2</v>
      </c>
    </row>
    <row r="229" spans="1:24" ht="29.25" customHeight="1">
      <c r="B229" s="262">
        <v>102</v>
      </c>
      <c r="C229" s="263" t="s">
        <v>21</v>
      </c>
      <c r="D229" s="163"/>
      <c r="E229" s="163"/>
      <c r="F229" s="181" t="s">
        <v>92</v>
      </c>
      <c r="G229" s="165" t="s">
        <v>899</v>
      </c>
      <c r="H229" s="249" t="s">
        <v>900</v>
      </c>
      <c r="I229" s="167" t="s">
        <v>9</v>
      </c>
      <c r="J229" s="260">
        <v>6</v>
      </c>
      <c r="K229" s="169">
        <v>71</v>
      </c>
      <c r="L229" s="170">
        <v>96</v>
      </c>
      <c r="M229" s="185">
        <f>HLOOKUP(F229,$K$213:$Q$214,2,0)</f>
        <v>2.5</v>
      </c>
      <c r="N229" s="186">
        <f t="shared" si="27"/>
        <v>240</v>
      </c>
      <c r="O229" s="669">
        <f t="shared" si="28"/>
        <v>96</v>
      </c>
      <c r="P229" s="187">
        <f t="shared" si="29"/>
        <v>0.08</v>
      </c>
      <c r="Q229" s="188">
        <f>P229*O229</f>
        <v>7.68</v>
      </c>
      <c r="R229" s="189">
        <v>1</v>
      </c>
      <c r="S229" s="190">
        <v>0.96</v>
      </c>
      <c r="T229" s="264">
        <v>12</v>
      </c>
      <c r="U229" s="189">
        <v>1</v>
      </c>
      <c r="V229" s="190">
        <f t="shared" si="32"/>
        <v>7.1999999999999993</v>
      </c>
      <c r="W229" s="192">
        <f>V229/P229</f>
        <v>89.999999999999986</v>
      </c>
      <c r="X229" s="193">
        <f t="shared" ref="X229:X235" si="33">R229+U229</f>
        <v>2</v>
      </c>
    </row>
    <row r="230" spans="1:24" ht="29.25" customHeight="1">
      <c r="B230" s="259">
        <v>103</v>
      </c>
      <c r="C230" s="263" t="s">
        <v>22</v>
      </c>
      <c r="D230" s="163"/>
      <c r="E230" s="163"/>
      <c r="F230" s="265" t="s">
        <v>91</v>
      </c>
      <c r="G230" s="165" t="s">
        <v>899</v>
      </c>
      <c r="H230" s="250" t="s">
        <v>917</v>
      </c>
      <c r="I230" s="184" t="s">
        <v>10</v>
      </c>
      <c r="J230" s="260">
        <v>4</v>
      </c>
      <c r="K230" s="169">
        <v>10</v>
      </c>
      <c r="L230" s="170">
        <v>11</v>
      </c>
      <c r="M230" s="171">
        <f t="shared" ref="M230:M235" si="34">HLOOKUP(F230,$K$213:$Q$214,2,0)</f>
        <v>1.5</v>
      </c>
      <c r="N230" s="172">
        <f t="shared" si="27"/>
        <v>16.5</v>
      </c>
      <c r="O230" s="668">
        <f t="shared" si="28"/>
        <v>11</v>
      </c>
      <c r="P230" s="173">
        <f t="shared" si="29"/>
        <v>7.0000000000000007E-2</v>
      </c>
      <c r="Q230" s="174">
        <f>P230*O230</f>
        <v>0.77</v>
      </c>
      <c r="R230" s="175">
        <f>INT(O230/J230)</f>
        <v>2</v>
      </c>
      <c r="S230" s="176">
        <f t="shared" ref="S230:S235" si="35">IF(P230*J230&gt;Q230,0,P230*J230)</f>
        <v>0.28000000000000003</v>
      </c>
      <c r="T230" s="261">
        <f t="shared" ref="T230:T235" si="36">R230*J230</f>
        <v>8</v>
      </c>
      <c r="U230" s="175">
        <f>ROUNDUP((O230/J230)-INT(O230/J230),0)</f>
        <v>1</v>
      </c>
      <c r="V230" s="176">
        <f t="shared" si="32"/>
        <v>0.20999999999999996</v>
      </c>
      <c r="W230" s="178">
        <f t="shared" ref="W230:W235" si="37">V230/P230</f>
        <v>2.9999999999999991</v>
      </c>
      <c r="X230" s="179">
        <f t="shared" si="33"/>
        <v>3</v>
      </c>
    </row>
    <row r="231" spans="1:24" ht="25.5" customHeight="1">
      <c r="B231" s="259">
        <v>201</v>
      </c>
      <c r="C231" s="263" t="s">
        <v>23</v>
      </c>
      <c r="D231" s="163"/>
      <c r="E231" s="163"/>
      <c r="F231" s="181" t="s">
        <v>92</v>
      </c>
      <c r="G231" s="182" t="s">
        <v>902</v>
      </c>
      <c r="H231" s="249" t="s">
        <v>900</v>
      </c>
      <c r="I231" s="266" t="s">
        <v>11</v>
      </c>
      <c r="J231" s="260">
        <v>4</v>
      </c>
      <c r="K231" s="169">
        <v>10</v>
      </c>
      <c r="L231" s="170">
        <v>11</v>
      </c>
      <c r="M231" s="185">
        <f t="shared" si="34"/>
        <v>2.5</v>
      </c>
      <c r="N231" s="186">
        <f t="shared" si="27"/>
        <v>27.5</v>
      </c>
      <c r="O231" s="669">
        <f t="shared" si="28"/>
        <v>11</v>
      </c>
      <c r="P231" s="187">
        <f t="shared" si="29"/>
        <v>0.09</v>
      </c>
      <c r="Q231" s="188">
        <f t="shared" ref="Q231:Q235" si="38">P231*O231</f>
        <v>0.99</v>
      </c>
      <c r="R231" s="189">
        <f t="shared" ref="R231:R235" si="39">INT(O231/J231)</f>
        <v>2</v>
      </c>
      <c r="S231" s="190">
        <f t="shared" si="35"/>
        <v>0.36</v>
      </c>
      <c r="T231" s="264">
        <f t="shared" si="36"/>
        <v>8</v>
      </c>
      <c r="U231" s="189">
        <f t="shared" ref="U231:U235" si="40">ROUNDUP((O231/J231)-INT(O231/J231),0)</f>
        <v>1</v>
      </c>
      <c r="V231" s="190">
        <f t="shared" si="32"/>
        <v>0.27</v>
      </c>
      <c r="W231" s="192">
        <f t="shared" si="37"/>
        <v>3.0000000000000004</v>
      </c>
      <c r="X231" s="193">
        <f t="shared" si="33"/>
        <v>3</v>
      </c>
    </row>
    <row r="232" spans="1:24" ht="21.95" customHeight="1">
      <c r="B232" s="259">
        <v>202</v>
      </c>
      <c r="C232" s="263" t="s">
        <v>24</v>
      </c>
      <c r="D232" s="163"/>
      <c r="E232" s="163"/>
      <c r="F232" s="181" t="s">
        <v>92</v>
      </c>
      <c r="G232" s="182" t="s">
        <v>902</v>
      </c>
      <c r="H232" s="220" t="s">
        <v>903</v>
      </c>
      <c r="I232" s="266" t="s">
        <v>11</v>
      </c>
      <c r="J232" s="260">
        <v>1</v>
      </c>
      <c r="K232" s="169">
        <v>10</v>
      </c>
      <c r="L232" s="170">
        <v>11</v>
      </c>
      <c r="M232" s="171">
        <f t="shared" si="34"/>
        <v>2.5</v>
      </c>
      <c r="N232" s="172">
        <f t="shared" si="27"/>
        <v>27.5</v>
      </c>
      <c r="O232" s="668">
        <f t="shared" si="28"/>
        <v>11</v>
      </c>
      <c r="P232" s="173">
        <f t="shared" si="29"/>
        <v>0.09</v>
      </c>
      <c r="Q232" s="174">
        <f t="shared" si="38"/>
        <v>0.99</v>
      </c>
      <c r="R232" s="175">
        <f t="shared" si="39"/>
        <v>11</v>
      </c>
      <c r="S232" s="176">
        <f t="shared" si="35"/>
        <v>0.09</v>
      </c>
      <c r="T232" s="261">
        <f t="shared" si="36"/>
        <v>11</v>
      </c>
      <c r="U232" s="175">
        <f t="shared" si="40"/>
        <v>0</v>
      </c>
      <c r="V232" s="176">
        <f t="shared" si="32"/>
        <v>0</v>
      </c>
      <c r="W232" s="178">
        <f t="shared" si="37"/>
        <v>0</v>
      </c>
      <c r="X232" s="179">
        <f t="shared" si="33"/>
        <v>11</v>
      </c>
    </row>
    <row r="233" spans="1:24" ht="21.95" customHeight="1">
      <c r="B233" s="259">
        <v>301</v>
      </c>
      <c r="C233" s="263" t="s">
        <v>26</v>
      </c>
      <c r="D233" s="163"/>
      <c r="E233" s="163"/>
      <c r="F233" s="267" t="s">
        <v>95</v>
      </c>
      <c r="G233" s="165" t="s">
        <v>899</v>
      </c>
      <c r="H233" s="249" t="s">
        <v>900</v>
      </c>
      <c r="I233" s="184" t="s">
        <v>10</v>
      </c>
      <c r="J233" s="260">
        <v>4</v>
      </c>
      <c r="K233" s="169">
        <v>10</v>
      </c>
      <c r="L233" s="170">
        <v>15</v>
      </c>
      <c r="M233" s="185">
        <f t="shared" si="34"/>
        <v>3</v>
      </c>
      <c r="N233" s="186">
        <f t="shared" si="27"/>
        <v>45</v>
      </c>
      <c r="O233" s="669">
        <f t="shared" si="28"/>
        <v>15</v>
      </c>
      <c r="P233" s="187">
        <f t="shared" si="29"/>
        <v>7.0000000000000007E-2</v>
      </c>
      <c r="Q233" s="188">
        <f t="shared" si="38"/>
        <v>1.05</v>
      </c>
      <c r="R233" s="189">
        <f t="shared" si="39"/>
        <v>3</v>
      </c>
      <c r="S233" s="190">
        <f t="shared" si="35"/>
        <v>0.28000000000000003</v>
      </c>
      <c r="T233" s="264">
        <f t="shared" si="36"/>
        <v>12</v>
      </c>
      <c r="U233" s="189">
        <f t="shared" si="40"/>
        <v>1</v>
      </c>
      <c r="V233" s="190">
        <f t="shared" si="32"/>
        <v>0.20999999999999996</v>
      </c>
      <c r="W233" s="192">
        <f t="shared" si="37"/>
        <v>2.9999999999999991</v>
      </c>
      <c r="X233" s="193">
        <f t="shared" si="33"/>
        <v>4</v>
      </c>
    </row>
    <row r="234" spans="1:24" ht="21.95" customHeight="1">
      <c r="B234" s="259">
        <v>303</v>
      </c>
      <c r="C234" s="263" t="s">
        <v>27</v>
      </c>
      <c r="D234" s="163"/>
      <c r="E234" s="163"/>
      <c r="F234" s="181" t="s">
        <v>92</v>
      </c>
      <c r="G234" s="165" t="s">
        <v>899</v>
      </c>
      <c r="H234" s="249" t="s">
        <v>900</v>
      </c>
      <c r="I234" s="268" t="s">
        <v>13</v>
      </c>
      <c r="J234" s="260">
        <v>4</v>
      </c>
      <c r="K234" s="169">
        <v>10</v>
      </c>
      <c r="L234" s="170">
        <v>11</v>
      </c>
      <c r="M234" s="171">
        <f t="shared" si="34"/>
        <v>2.5</v>
      </c>
      <c r="N234" s="172">
        <f t="shared" si="27"/>
        <v>27.5</v>
      </c>
      <c r="O234" s="668">
        <f t="shared" si="28"/>
        <v>11</v>
      </c>
      <c r="P234" s="173">
        <f t="shared" si="29"/>
        <v>0.06</v>
      </c>
      <c r="Q234" s="174">
        <f t="shared" si="38"/>
        <v>0.65999999999999992</v>
      </c>
      <c r="R234" s="175">
        <f t="shared" si="39"/>
        <v>2</v>
      </c>
      <c r="S234" s="176">
        <f t="shared" si="35"/>
        <v>0.24</v>
      </c>
      <c r="T234" s="261">
        <f t="shared" si="36"/>
        <v>8</v>
      </c>
      <c r="U234" s="175">
        <f t="shared" si="40"/>
        <v>1</v>
      </c>
      <c r="V234" s="176">
        <f t="shared" si="32"/>
        <v>0.17999999999999994</v>
      </c>
      <c r="W234" s="178">
        <f t="shared" si="37"/>
        <v>2.9999999999999991</v>
      </c>
      <c r="X234" s="179">
        <f t="shared" si="33"/>
        <v>3</v>
      </c>
    </row>
    <row r="235" spans="1:24" ht="21.95" customHeight="1">
      <c r="B235" s="259">
        <v>401</v>
      </c>
      <c r="C235" s="263" t="s">
        <v>942</v>
      </c>
      <c r="D235" s="163"/>
      <c r="E235" s="163"/>
      <c r="F235" s="181" t="s">
        <v>92</v>
      </c>
      <c r="G235" s="165" t="s">
        <v>899</v>
      </c>
      <c r="H235" s="249" t="s">
        <v>900</v>
      </c>
      <c r="I235" s="269" t="s">
        <v>12</v>
      </c>
      <c r="J235" s="260">
        <v>4</v>
      </c>
      <c r="K235" s="169">
        <v>10</v>
      </c>
      <c r="L235" s="170">
        <v>11</v>
      </c>
      <c r="M235" s="185">
        <f t="shared" si="34"/>
        <v>2.5</v>
      </c>
      <c r="N235" s="186">
        <f t="shared" si="27"/>
        <v>27.5</v>
      </c>
      <c r="O235" s="669">
        <f t="shared" si="28"/>
        <v>11</v>
      </c>
      <c r="P235" s="187">
        <f t="shared" si="29"/>
        <v>6.5000000000000002E-2</v>
      </c>
      <c r="Q235" s="188">
        <f t="shared" si="38"/>
        <v>0.71500000000000008</v>
      </c>
      <c r="R235" s="189">
        <f t="shared" si="39"/>
        <v>2</v>
      </c>
      <c r="S235" s="190">
        <f t="shared" si="35"/>
        <v>0.26</v>
      </c>
      <c r="T235" s="264">
        <f t="shared" si="36"/>
        <v>8</v>
      </c>
      <c r="U235" s="189">
        <f t="shared" si="40"/>
        <v>1</v>
      </c>
      <c r="V235" s="190">
        <f t="shared" si="32"/>
        <v>0.19500000000000006</v>
      </c>
      <c r="W235" s="192">
        <f t="shared" si="37"/>
        <v>3.0000000000000009</v>
      </c>
      <c r="X235" s="193">
        <f t="shared" si="33"/>
        <v>3</v>
      </c>
    </row>
    <row r="236" spans="1:24" ht="21.95" customHeight="1"/>
    <row r="237" spans="1:24" ht="21.95" customHeight="1"/>
    <row r="238" spans="1:24">
      <c r="V238" s="272"/>
    </row>
    <row r="239" spans="1:24">
      <c r="V239" s="272"/>
    </row>
  </sheetData>
  <sheetProtection password="CFC3"/>
  <mergeCells count="19">
    <mergeCell ref="D55:K55"/>
    <mergeCell ref="D4:P5"/>
    <mergeCell ref="D6:P7"/>
    <mergeCell ref="S10:U11"/>
    <mergeCell ref="D19:K19"/>
    <mergeCell ref="D40:L40"/>
    <mergeCell ref="T226:X226"/>
    <mergeCell ref="D69:L69"/>
    <mergeCell ref="M99:P99"/>
    <mergeCell ref="T99:X99"/>
    <mergeCell ref="B199:C199"/>
    <mergeCell ref="D199:R199"/>
    <mergeCell ref="D200:I200"/>
    <mergeCell ref="N200:R200"/>
    <mergeCell ref="B201:I201"/>
    <mergeCell ref="J201:R201"/>
    <mergeCell ref="B212:I212"/>
    <mergeCell ref="J212:R212"/>
    <mergeCell ref="M226:P226"/>
  </mergeCells>
  <printOptions horizontalCentered="1"/>
  <pageMargins left="3.937007874015748E-2" right="3.937007874015748E-2" top="0.55118110236220474" bottom="0.15748031496062992" header="0.19685039370078741" footer="0.11811023622047245"/>
  <pageSetup paperSize="9" scale="53" orientation="landscape" horizontalDpi="300" verticalDpi="300" r:id="rId1"/>
  <headerFooter alignWithMargins="0">
    <oddFooter>&amp;R&amp;D-&amp;F-&amp;A-&amp;T</oddFooter>
  </headerFooter>
  <rowBreaks count="1" manualBreakCount="1">
    <brk id="225" max="2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A29EA-09B2-4A76-9C6F-37AE0A22421A}">
  <dimension ref="A1:Y541"/>
  <sheetViews>
    <sheetView showZeros="0" zoomScale="75" zoomScaleNormal="75" zoomScaleSheetLayoutView="75" workbookViewId="0">
      <selection activeCell="U15" sqref="U15"/>
    </sheetView>
  </sheetViews>
  <sheetFormatPr baseColWidth="10" defaultRowHeight="12.75"/>
  <cols>
    <col min="1" max="1" width="4.140625" style="272" customWidth="1"/>
    <col min="2" max="2" width="15.7109375" style="277" customWidth="1"/>
    <col min="3" max="3" width="11" style="277" customWidth="1"/>
    <col min="4" max="4" width="9.42578125" style="277" customWidth="1"/>
    <col min="5" max="5" width="11.5703125" style="277" customWidth="1"/>
    <col min="6" max="6" width="12.28515625" style="277" customWidth="1"/>
    <col min="7" max="9" width="12" style="277" customWidth="1"/>
    <col min="10" max="10" width="13.7109375" style="277" customWidth="1"/>
    <col min="11" max="11" width="11.42578125" style="277" customWidth="1"/>
    <col min="12" max="12" width="12.42578125" style="277" customWidth="1"/>
    <col min="13" max="13" width="12.5703125" style="277" customWidth="1"/>
    <col min="14" max="14" width="11.5703125" style="277" customWidth="1"/>
    <col min="15" max="15" width="11.28515625" style="277" customWidth="1"/>
    <col min="16" max="16" width="11.85546875" style="277" customWidth="1"/>
    <col min="17" max="17" width="14.5703125" style="277" customWidth="1"/>
    <col min="18" max="18" width="15.7109375" style="272" customWidth="1"/>
    <col min="19" max="19" width="10.85546875" style="272" customWidth="1"/>
    <col min="20" max="20" width="8.7109375" style="272" customWidth="1"/>
    <col min="21" max="21" width="13.85546875" style="272" customWidth="1"/>
    <col min="22" max="22" width="9.85546875" style="494" customWidth="1"/>
    <col min="23" max="23" width="8.7109375" style="272" customWidth="1"/>
    <col min="24" max="24" width="11.85546875" style="272" customWidth="1"/>
    <col min="25" max="25" width="8.7109375" style="494" customWidth="1"/>
    <col min="26" max="16384" width="11.42578125" style="272"/>
  </cols>
  <sheetData>
    <row r="1" spans="1:25" s="278" customFormat="1" ht="34.5" customHeight="1">
      <c r="A1" s="272"/>
      <c r="B1" s="273" t="s">
        <v>943</v>
      </c>
      <c r="C1" s="629"/>
      <c r="D1" s="629"/>
      <c r="E1" s="629"/>
      <c r="F1" s="629"/>
      <c r="G1" s="629"/>
      <c r="H1" s="629"/>
      <c r="I1" s="629"/>
      <c r="J1" s="629"/>
      <c r="K1" s="629"/>
      <c r="L1" s="629"/>
      <c r="M1" s="629"/>
      <c r="N1" s="629"/>
      <c r="O1" s="629"/>
      <c r="P1" s="629"/>
      <c r="Q1" s="629"/>
      <c r="R1" s="629"/>
      <c r="S1" s="629"/>
      <c r="T1" s="629"/>
      <c r="U1" s="629"/>
      <c r="V1" s="630"/>
      <c r="W1" s="629"/>
      <c r="X1" s="629"/>
      <c r="Y1" s="494"/>
    </row>
    <row r="2" spans="1:25" s="278" customFormat="1" ht="24" customHeight="1">
      <c r="A2" s="272"/>
      <c r="B2" s="279" t="s">
        <v>115</v>
      </c>
      <c r="C2" s="280"/>
      <c r="D2" s="1" t="str">
        <f ca="1">SUBSTITUTE(SUBSTITUTE(LEFT(CELL("filename",D2),SEARCH("]",CELL("filename",D2))),"[",""),"]","")</f>
        <v>D:\Données\1.UPRT\0-UPRT.fait\uprt-php\www\mesimages\fichiers-uprt\ff-fiches-fabrication\ff-fiches-fabrication-maj-08-2020\ff-5-A.collectivite-conditionnement-au-poids.xlsx</v>
      </c>
      <c r="E2" s="280"/>
      <c r="F2" s="280"/>
      <c r="G2" s="280"/>
      <c r="H2" s="280"/>
      <c r="I2" s="280"/>
      <c r="J2" s="280"/>
      <c r="K2" s="280"/>
      <c r="L2" s="280"/>
      <c r="M2" s="280"/>
      <c r="N2" s="280"/>
      <c r="O2" s="280"/>
      <c r="P2" s="280"/>
      <c r="Q2" s="280"/>
      <c r="R2" s="280"/>
      <c r="S2" s="280"/>
      <c r="T2" s="280"/>
      <c r="U2" s="280"/>
      <c r="V2" s="281"/>
      <c r="W2" s="280"/>
      <c r="X2" s="280"/>
      <c r="Y2" s="494"/>
    </row>
    <row r="3" spans="1:25" s="278" customFormat="1" ht="9.9499999999999993" customHeight="1">
      <c r="A3" s="272"/>
      <c r="B3" s="286"/>
      <c r="C3" s="287"/>
      <c r="D3" s="287"/>
      <c r="E3" s="287"/>
      <c r="F3" s="287"/>
      <c r="G3" s="287"/>
      <c r="H3" s="287"/>
      <c r="I3" s="287"/>
      <c r="J3" s="287"/>
      <c r="K3" s="287"/>
      <c r="L3" s="287"/>
      <c r="M3" s="287"/>
      <c r="N3" s="287"/>
      <c r="O3" s="287"/>
      <c r="P3" s="287"/>
      <c r="Q3" s="287"/>
      <c r="R3" s="287"/>
      <c r="S3" s="287"/>
      <c r="T3" s="287"/>
      <c r="U3" s="287"/>
      <c r="V3" s="288"/>
      <c r="W3" s="287"/>
      <c r="X3" s="287"/>
      <c r="Y3" s="494"/>
    </row>
    <row r="4" spans="1:25" s="278" customFormat="1" ht="9.9499999999999993" customHeight="1">
      <c r="A4" s="272"/>
      <c r="B4" s="279" t="s">
        <v>114</v>
      </c>
      <c r="C4" s="280"/>
      <c r="D4" s="2911">
        <f ca="1">NOW()</f>
        <v>45233.415158912037</v>
      </c>
      <c r="E4" s="2911"/>
      <c r="F4" s="2911"/>
      <c r="G4" s="2911"/>
      <c r="H4" s="2911"/>
      <c r="I4" s="2911"/>
      <c r="J4" s="2911"/>
      <c r="K4" s="2911"/>
      <c r="L4" s="2911"/>
      <c r="M4" s="2911"/>
      <c r="N4" s="2911"/>
      <c r="O4" s="2911"/>
      <c r="P4" s="2911"/>
      <c r="Q4" s="280"/>
      <c r="R4" s="280"/>
      <c r="S4" s="280"/>
      <c r="T4" s="280"/>
      <c r="U4" s="280"/>
      <c r="V4" s="281"/>
      <c r="W4" s="280"/>
      <c r="X4" s="280"/>
      <c r="Y4" s="494"/>
    </row>
    <row r="5" spans="1:25" s="278" customFormat="1" ht="9.9499999999999993" customHeight="1">
      <c r="A5" s="272"/>
      <c r="B5" s="286"/>
      <c r="C5" s="287"/>
      <c r="D5" s="2912"/>
      <c r="E5" s="2912"/>
      <c r="F5" s="2912"/>
      <c r="G5" s="2912"/>
      <c r="H5" s="2912"/>
      <c r="I5" s="2912"/>
      <c r="J5" s="2912"/>
      <c r="K5" s="2912"/>
      <c r="L5" s="2912"/>
      <c r="M5" s="2912"/>
      <c r="N5" s="2912"/>
      <c r="O5" s="2912"/>
      <c r="P5" s="2912"/>
      <c r="Q5" s="287"/>
      <c r="R5" s="287"/>
      <c r="S5" s="287"/>
      <c r="T5" s="287"/>
      <c r="U5" s="287"/>
      <c r="V5" s="288"/>
      <c r="W5" s="287"/>
      <c r="X5" s="287"/>
      <c r="Y5" s="494"/>
    </row>
    <row r="6" spans="1:25" s="278" customFormat="1" ht="9.9499999999999993" customHeight="1">
      <c r="A6" s="272"/>
      <c r="B6" s="279" t="s">
        <v>113</v>
      </c>
      <c r="C6" s="280"/>
      <c r="D6" s="2913" t="s">
        <v>97</v>
      </c>
      <c r="E6" s="2913"/>
      <c r="F6" s="2913"/>
      <c r="G6" s="2913"/>
      <c r="H6" s="2913"/>
      <c r="I6" s="2913"/>
      <c r="J6" s="2913"/>
      <c r="K6" s="2913"/>
      <c r="L6" s="2913"/>
      <c r="M6" s="2913"/>
      <c r="N6" s="2913"/>
      <c r="O6" s="2913"/>
      <c r="P6" s="2913"/>
      <c r="Q6" s="280"/>
      <c r="R6" s="280"/>
      <c r="S6" s="280"/>
      <c r="T6" s="280"/>
      <c r="U6" s="280"/>
      <c r="V6" s="281"/>
      <c r="W6" s="280"/>
      <c r="X6" s="280"/>
      <c r="Y6" s="494"/>
    </row>
    <row r="7" spans="1:25" s="278" customFormat="1" ht="9.9499999999999993" customHeight="1">
      <c r="A7" s="272"/>
      <c r="B7" s="631"/>
      <c r="C7" s="294"/>
      <c r="D7" s="3072"/>
      <c r="E7" s="3072"/>
      <c r="F7" s="3072"/>
      <c r="G7" s="3072"/>
      <c r="H7" s="3072"/>
      <c r="I7" s="3072"/>
      <c r="J7" s="3072"/>
      <c r="K7" s="3072"/>
      <c r="L7" s="3072"/>
      <c r="M7" s="3072"/>
      <c r="N7" s="3072"/>
      <c r="O7" s="3072"/>
      <c r="P7" s="3072"/>
      <c r="Q7" s="294"/>
      <c r="R7" s="294"/>
      <c r="S7" s="294"/>
      <c r="T7" s="294"/>
      <c r="U7" s="294"/>
      <c r="V7" s="296"/>
      <c r="W7" s="294"/>
      <c r="X7" s="294"/>
      <c r="Y7" s="494"/>
    </row>
    <row r="8" spans="1:25" s="278" customFormat="1" ht="18" customHeight="1" thickBot="1">
      <c r="A8" s="632"/>
      <c r="B8" s="203"/>
      <c r="C8" s="203"/>
      <c r="D8" s="203"/>
      <c r="E8" s="203"/>
      <c r="F8" s="203"/>
      <c r="G8" s="203"/>
      <c r="H8" s="203"/>
      <c r="I8" s="203"/>
      <c r="J8" s="203"/>
      <c r="K8" s="203"/>
      <c r="L8" s="203"/>
      <c r="M8" s="203"/>
      <c r="N8" s="203"/>
      <c r="O8" s="203"/>
      <c r="P8" s="203"/>
      <c r="Q8" s="203"/>
      <c r="R8" s="203"/>
      <c r="S8" s="203"/>
      <c r="T8" s="203"/>
      <c r="U8" s="203"/>
      <c r="V8" s="212"/>
      <c r="W8" s="203"/>
      <c r="X8" s="203"/>
      <c r="Y8" s="494"/>
    </row>
    <row r="9" spans="1:25" s="431" customFormat="1" ht="93" customHeight="1">
      <c r="A9" s="180">
        <f>ROW()</f>
        <v>9</v>
      </c>
      <c r="B9" s="3063" t="s">
        <v>28</v>
      </c>
      <c r="C9" s="2978"/>
      <c r="D9" s="2979" t="s">
        <v>944</v>
      </c>
      <c r="E9" s="2979"/>
      <c r="F9" s="2979"/>
      <c r="G9" s="2979"/>
      <c r="H9" s="2979"/>
      <c r="I9" s="2979"/>
      <c r="J9" s="2979"/>
      <c r="K9" s="2979"/>
      <c r="L9" s="2979"/>
      <c r="M9" s="2979"/>
      <c r="N9" s="2979"/>
      <c r="O9" s="2979"/>
      <c r="P9" s="2979"/>
      <c r="Q9" s="2979"/>
      <c r="R9" s="3064"/>
      <c r="S9" s="633"/>
      <c r="T9" s="213"/>
      <c r="U9" s="213"/>
      <c r="V9" s="213"/>
      <c r="W9" s="213"/>
      <c r="X9" s="213"/>
      <c r="Y9" s="494"/>
    </row>
    <row r="10" spans="1:25" ht="30" customHeight="1" thickBot="1">
      <c r="A10" s="180">
        <f>ROW()</f>
        <v>10</v>
      </c>
      <c r="B10" s="634"/>
      <c r="C10" s="635" t="s">
        <v>14</v>
      </c>
      <c r="D10" s="3065">
        <v>43102</v>
      </c>
      <c r="E10" s="3065"/>
      <c r="F10" s="3065"/>
      <c r="G10" s="3065"/>
      <c r="H10" s="3065"/>
      <c r="I10" s="3065"/>
      <c r="J10" s="636"/>
      <c r="K10" s="637"/>
      <c r="L10" s="638"/>
      <c r="M10" s="214" t="s">
        <v>144</v>
      </c>
      <c r="N10" s="3066">
        <f ca="1">NOW()</f>
        <v>45233.415158912037</v>
      </c>
      <c r="O10" s="3066"/>
      <c r="P10" s="3066"/>
      <c r="Q10" s="3066"/>
      <c r="R10" s="3067"/>
      <c r="S10" s="639"/>
      <c r="T10" s="215"/>
      <c r="U10" s="215"/>
      <c r="V10" s="215"/>
      <c r="W10" s="215"/>
      <c r="X10" s="215"/>
    </row>
    <row r="11" spans="1:25" ht="30" customHeight="1">
      <c r="A11" s="180">
        <f>ROW()</f>
        <v>11</v>
      </c>
      <c r="B11" s="3059" t="s">
        <v>104</v>
      </c>
      <c r="C11" s="3060"/>
      <c r="D11" s="3060"/>
      <c r="E11" s="3060"/>
      <c r="F11" s="3060"/>
      <c r="G11" s="3060"/>
      <c r="H11" s="3060"/>
      <c r="I11" s="3061"/>
      <c r="J11" s="3059" t="s">
        <v>932</v>
      </c>
      <c r="K11" s="3060"/>
      <c r="L11" s="3060"/>
      <c r="M11" s="3060"/>
      <c r="N11" s="3060"/>
      <c r="O11" s="3060"/>
      <c r="P11" s="3060"/>
      <c r="Q11" s="3060"/>
      <c r="R11" s="3061"/>
      <c r="S11" s="410"/>
      <c r="T11" s="410"/>
      <c r="U11" s="410"/>
      <c r="V11" s="485"/>
      <c r="W11" s="410"/>
      <c r="X11" s="410"/>
    </row>
    <row r="12" spans="1:25" ht="21.75" customHeight="1">
      <c r="B12" s="640" t="s">
        <v>933</v>
      </c>
      <c r="C12" s="165" t="s">
        <v>899</v>
      </c>
      <c r="D12" s="165" t="s">
        <v>899</v>
      </c>
      <c r="E12" s="165" t="s">
        <v>899</v>
      </c>
      <c r="F12" s="216" t="s">
        <v>902</v>
      </c>
      <c r="G12" s="216" t="s">
        <v>902</v>
      </c>
      <c r="H12" s="216" t="s">
        <v>902</v>
      </c>
      <c r="I12" s="641"/>
      <c r="J12" s="141"/>
      <c r="K12" s="642" t="s">
        <v>934</v>
      </c>
      <c r="L12" s="165" t="s">
        <v>899</v>
      </c>
      <c r="M12" s="165" t="s">
        <v>899</v>
      </c>
      <c r="N12" s="165" t="s">
        <v>899</v>
      </c>
      <c r="O12" s="216" t="s">
        <v>902</v>
      </c>
      <c r="P12" s="216" t="s">
        <v>902</v>
      </c>
      <c r="Q12" s="216" t="s">
        <v>902</v>
      </c>
      <c r="R12" s="371"/>
      <c r="S12" s="410"/>
      <c r="T12" s="410"/>
      <c r="U12" s="410"/>
      <c r="V12" s="485"/>
      <c r="W12" s="410"/>
      <c r="X12" s="410"/>
    </row>
    <row r="13" spans="1:25" ht="32.1" customHeight="1">
      <c r="B13" s="643" t="s">
        <v>935</v>
      </c>
      <c r="C13" s="217" t="s">
        <v>900</v>
      </c>
      <c r="D13" s="218" t="s">
        <v>917</v>
      </c>
      <c r="E13" s="219" t="s">
        <v>903</v>
      </c>
      <c r="F13" s="217" t="s">
        <v>900</v>
      </c>
      <c r="G13" s="218" t="s">
        <v>917</v>
      </c>
      <c r="H13" s="220" t="s">
        <v>903</v>
      </c>
      <c r="I13" s="644" t="s">
        <v>894</v>
      </c>
      <c r="J13" s="142" t="s">
        <v>103</v>
      </c>
      <c r="K13" s="642" t="s">
        <v>936</v>
      </c>
      <c r="L13" s="217" t="s">
        <v>900</v>
      </c>
      <c r="M13" s="218" t="s">
        <v>917</v>
      </c>
      <c r="N13" s="219" t="s">
        <v>903</v>
      </c>
      <c r="O13" s="217" t="s">
        <v>900</v>
      </c>
      <c r="P13" s="218" t="s">
        <v>917</v>
      </c>
      <c r="Q13" s="220" t="s">
        <v>903</v>
      </c>
      <c r="R13" s="645" t="s">
        <v>894</v>
      </c>
      <c r="S13" s="410"/>
      <c r="T13" s="410"/>
      <c r="U13" s="410"/>
      <c r="V13" s="485"/>
      <c r="W13" s="410"/>
      <c r="X13" s="410"/>
    </row>
    <row r="14" spans="1:25" ht="32.1" customHeight="1">
      <c r="A14" s="180">
        <f>ROW()</f>
        <v>14</v>
      </c>
      <c r="B14" s="221" t="s">
        <v>13</v>
      </c>
      <c r="C14" s="504">
        <f t="shared" ref="C14:H19" si="0">SUMIFS($O$38:$O$537,$G$38:$G$537,C$12,$H$38:$H$537,C$13,$I$38:$I$537,$B14)</f>
        <v>0</v>
      </c>
      <c r="D14" s="504">
        <f t="shared" si="0"/>
        <v>0</v>
      </c>
      <c r="E14" s="504">
        <f t="shared" si="0"/>
        <v>0</v>
      </c>
      <c r="F14" s="504">
        <f t="shared" si="0"/>
        <v>0</v>
      </c>
      <c r="G14" s="504">
        <f t="shared" si="0"/>
        <v>0</v>
      </c>
      <c r="H14" s="646">
        <f t="shared" si="0"/>
        <v>0</v>
      </c>
      <c r="I14" s="237">
        <f>SUM(C14:H14)</f>
        <v>0</v>
      </c>
      <c r="J14" s="221" t="s">
        <v>13</v>
      </c>
      <c r="K14" s="647">
        <v>0.06</v>
      </c>
      <c r="L14" s="648">
        <f t="shared" ref="L14:L19" si="1">K14*C14</f>
        <v>0</v>
      </c>
      <c r="M14" s="648">
        <f t="shared" ref="M14:M19" si="2">K14*D14</f>
        <v>0</v>
      </c>
      <c r="N14" s="648">
        <f t="shared" ref="N14:N19" si="3">K14*E14</f>
        <v>0</v>
      </c>
      <c r="O14" s="648">
        <f t="shared" ref="O14:O19" si="4">K14*F14</f>
        <v>0</v>
      </c>
      <c r="P14" s="648">
        <f t="shared" ref="P14:P19" si="5">K14*G14</f>
        <v>0</v>
      </c>
      <c r="Q14" s="648">
        <f t="shared" ref="Q14:Q19" si="6">K14*H14</f>
        <v>0</v>
      </c>
      <c r="R14" s="649">
        <f>SUM(L14:Q14)</f>
        <v>0</v>
      </c>
      <c r="S14" s="410"/>
      <c r="T14" s="410"/>
      <c r="U14" s="410"/>
      <c r="V14" s="485"/>
      <c r="W14" s="410"/>
      <c r="X14" s="410"/>
    </row>
    <row r="15" spans="1:25" ht="32.1" customHeight="1">
      <c r="B15" s="222" t="s">
        <v>12</v>
      </c>
      <c r="C15" s="504">
        <f t="shared" si="0"/>
        <v>0</v>
      </c>
      <c r="D15" s="504">
        <f t="shared" si="0"/>
        <v>0</v>
      </c>
      <c r="E15" s="504">
        <f t="shared" si="0"/>
        <v>0</v>
      </c>
      <c r="F15" s="504">
        <f t="shared" si="0"/>
        <v>0</v>
      </c>
      <c r="G15" s="504">
        <f t="shared" si="0"/>
        <v>0</v>
      </c>
      <c r="H15" s="646">
        <f t="shared" si="0"/>
        <v>0</v>
      </c>
      <c r="I15" s="237">
        <f t="shared" ref="I15:I19" si="7">SUM(C15:H15)</f>
        <v>0</v>
      </c>
      <c r="J15" s="222" t="s">
        <v>12</v>
      </c>
      <c r="K15" s="647">
        <v>6.5000000000000002E-2</v>
      </c>
      <c r="L15" s="648">
        <f t="shared" si="1"/>
        <v>0</v>
      </c>
      <c r="M15" s="648">
        <f t="shared" si="2"/>
        <v>0</v>
      </c>
      <c r="N15" s="648">
        <f t="shared" si="3"/>
        <v>0</v>
      </c>
      <c r="O15" s="648">
        <f t="shared" si="4"/>
        <v>0</v>
      </c>
      <c r="P15" s="648">
        <f t="shared" si="5"/>
        <v>0</v>
      </c>
      <c r="Q15" s="648">
        <f t="shared" si="6"/>
        <v>0</v>
      </c>
      <c r="R15" s="649">
        <f t="shared" ref="R15:R19" si="8">SUM(L15:Q15)</f>
        <v>0</v>
      </c>
      <c r="S15" s="410"/>
      <c r="T15" s="410"/>
      <c r="U15" s="410"/>
      <c r="V15" s="485"/>
      <c r="W15" s="410"/>
      <c r="X15" s="410"/>
    </row>
    <row r="16" spans="1:25" ht="32.1" customHeight="1">
      <c r="B16" s="223" t="s">
        <v>10</v>
      </c>
      <c r="C16" s="504">
        <f t="shared" si="0"/>
        <v>13</v>
      </c>
      <c r="D16" s="504">
        <f t="shared" si="0"/>
        <v>0</v>
      </c>
      <c r="E16" s="504">
        <f t="shared" si="0"/>
        <v>0</v>
      </c>
      <c r="F16" s="504">
        <f t="shared" si="0"/>
        <v>0</v>
      </c>
      <c r="G16" s="504">
        <f t="shared" si="0"/>
        <v>0</v>
      </c>
      <c r="H16" s="646">
        <f t="shared" si="0"/>
        <v>0</v>
      </c>
      <c r="I16" s="237">
        <f t="shared" si="7"/>
        <v>13</v>
      </c>
      <c r="J16" s="223" t="s">
        <v>10</v>
      </c>
      <c r="K16" s="647">
        <v>7.0000000000000007E-2</v>
      </c>
      <c r="L16" s="648">
        <f t="shared" si="1"/>
        <v>0.91000000000000014</v>
      </c>
      <c r="M16" s="648">
        <f t="shared" si="2"/>
        <v>0</v>
      </c>
      <c r="N16" s="648">
        <f t="shared" si="3"/>
        <v>0</v>
      </c>
      <c r="O16" s="648">
        <f t="shared" si="4"/>
        <v>0</v>
      </c>
      <c r="P16" s="648">
        <f t="shared" si="5"/>
        <v>0</v>
      </c>
      <c r="Q16" s="648">
        <f t="shared" si="6"/>
        <v>0</v>
      </c>
      <c r="R16" s="649">
        <f t="shared" si="8"/>
        <v>0.91000000000000014</v>
      </c>
      <c r="S16" s="410"/>
      <c r="T16" s="410"/>
      <c r="U16" s="410"/>
      <c r="V16" s="485"/>
      <c r="W16" s="410"/>
      <c r="X16" s="410"/>
    </row>
    <row r="17" spans="2:24" ht="32.1" customHeight="1">
      <c r="B17" s="224" t="s">
        <v>9</v>
      </c>
      <c r="C17" s="504">
        <f t="shared" si="0"/>
        <v>0</v>
      </c>
      <c r="D17" s="504">
        <f t="shared" si="0"/>
        <v>0</v>
      </c>
      <c r="E17" s="504">
        <f t="shared" si="0"/>
        <v>0</v>
      </c>
      <c r="F17" s="504">
        <f t="shared" si="0"/>
        <v>0</v>
      </c>
      <c r="G17" s="504">
        <f t="shared" si="0"/>
        <v>0</v>
      </c>
      <c r="H17" s="646">
        <f t="shared" si="0"/>
        <v>0</v>
      </c>
      <c r="I17" s="237">
        <f t="shared" si="7"/>
        <v>0</v>
      </c>
      <c r="J17" s="224" t="s">
        <v>9</v>
      </c>
      <c r="K17" s="647">
        <v>0.08</v>
      </c>
      <c r="L17" s="648">
        <f t="shared" si="1"/>
        <v>0</v>
      </c>
      <c r="M17" s="648">
        <f t="shared" si="2"/>
        <v>0</v>
      </c>
      <c r="N17" s="648">
        <f t="shared" si="3"/>
        <v>0</v>
      </c>
      <c r="O17" s="648">
        <f t="shared" si="4"/>
        <v>0</v>
      </c>
      <c r="P17" s="648">
        <f t="shared" si="5"/>
        <v>0</v>
      </c>
      <c r="Q17" s="648">
        <f t="shared" si="6"/>
        <v>0</v>
      </c>
      <c r="R17" s="649">
        <f t="shared" si="8"/>
        <v>0</v>
      </c>
      <c r="S17" s="410"/>
      <c r="T17" s="410"/>
      <c r="U17" s="410"/>
      <c r="V17" s="485"/>
      <c r="W17" s="410"/>
      <c r="X17" s="410"/>
    </row>
    <row r="18" spans="2:24" ht="32.1" customHeight="1">
      <c r="B18" s="225" t="s">
        <v>11</v>
      </c>
      <c r="C18" s="504">
        <f t="shared" si="0"/>
        <v>0</v>
      </c>
      <c r="D18" s="504">
        <f t="shared" si="0"/>
        <v>0</v>
      </c>
      <c r="E18" s="504">
        <f t="shared" si="0"/>
        <v>0</v>
      </c>
      <c r="F18" s="504">
        <f t="shared" si="0"/>
        <v>0</v>
      </c>
      <c r="G18" s="504">
        <f t="shared" si="0"/>
        <v>0</v>
      </c>
      <c r="H18" s="646">
        <f t="shared" si="0"/>
        <v>0</v>
      </c>
      <c r="I18" s="237">
        <f t="shared" si="7"/>
        <v>0</v>
      </c>
      <c r="J18" s="225" t="s">
        <v>11</v>
      </c>
      <c r="K18" s="647">
        <v>0.09</v>
      </c>
      <c r="L18" s="648">
        <f t="shared" si="1"/>
        <v>0</v>
      </c>
      <c r="M18" s="648">
        <f t="shared" si="2"/>
        <v>0</v>
      </c>
      <c r="N18" s="648">
        <f t="shared" si="3"/>
        <v>0</v>
      </c>
      <c r="O18" s="648">
        <f t="shared" si="4"/>
        <v>0</v>
      </c>
      <c r="P18" s="648">
        <f t="shared" si="5"/>
        <v>0</v>
      </c>
      <c r="Q18" s="648">
        <f t="shared" si="6"/>
        <v>0</v>
      </c>
      <c r="R18" s="649">
        <f t="shared" si="8"/>
        <v>0</v>
      </c>
      <c r="S18" s="410"/>
      <c r="T18" s="410"/>
      <c r="U18" s="410"/>
      <c r="V18" s="485"/>
      <c r="W18" s="410"/>
      <c r="X18" s="410"/>
    </row>
    <row r="19" spans="2:24" ht="32.1" customHeight="1">
      <c r="B19" s="200" t="s">
        <v>16</v>
      </c>
      <c r="C19" s="504">
        <f t="shared" si="0"/>
        <v>0</v>
      </c>
      <c r="D19" s="504">
        <f t="shared" si="0"/>
        <v>0</v>
      </c>
      <c r="E19" s="504">
        <f t="shared" si="0"/>
        <v>0</v>
      </c>
      <c r="F19" s="504">
        <f t="shared" si="0"/>
        <v>0</v>
      </c>
      <c r="G19" s="504">
        <f t="shared" si="0"/>
        <v>0</v>
      </c>
      <c r="H19" s="646">
        <f t="shared" si="0"/>
        <v>0</v>
      </c>
      <c r="I19" s="237">
        <f t="shared" si="7"/>
        <v>0</v>
      </c>
      <c r="J19" s="200" t="s">
        <v>16</v>
      </c>
      <c r="K19" s="647">
        <v>6.5000000000000002E-2</v>
      </c>
      <c r="L19" s="648">
        <f t="shared" si="1"/>
        <v>0</v>
      </c>
      <c r="M19" s="648">
        <f t="shared" si="2"/>
        <v>0</v>
      </c>
      <c r="N19" s="648">
        <f t="shared" si="3"/>
        <v>0</v>
      </c>
      <c r="O19" s="648">
        <f t="shared" si="4"/>
        <v>0</v>
      </c>
      <c r="P19" s="648">
        <f t="shared" si="5"/>
        <v>0</v>
      </c>
      <c r="Q19" s="648">
        <f t="shared" si="6"/>
        <v>0</v>
      </c>
      <c r="R19" s="649">
        <f t="shared" si="8"/>
        <v>0</v>
      </c>
      <c r="S19" s="410"/>
      <c r="T19" s="410"/>
      <c r="U19" s="410"/>
      <c r="V19" s="485"/>
      <c r="W19" s="410"/>
      <c r="X19" s="410"/>
    </row>
    <row r="20" spans="2:24" ht="30.75" customHeight="1" thickBot="1">
      <c r="B20" s="226" t="s">
        <v>937</v>
      </c>
      <c r="C20" s="240">
        <f>SUM(C14:C19)</f>
        <v>13</v>
      </c>
      <c r="D20" s="240">
        <f t="shared" ref="D20:E20" si="9">SUM(D14:D19)</f>
        <v>0</v>
      </c>
      <c r="E20" s="240">
        <f t="shared" si="9"/>
        <v>0</v>
      </c>
      <c r="F20" s="240">
        <f>SUM(F14:F19)</f>
        <v>0</v>
      </c>
      <c r="G20" s="240">
        <f>SUM(G14:G19)</f>
        <v>0</v>
      </c>
      <c r="H20" s="650">
        <f>SUM(H14:H19)</f>
        <v>0</v>
      </c>
      <c r="I20" s="651"/>
      <c r="J20" s="226" t="s">
        <v>937</v>
      </c>
      <c r="K20" s="270" t="s">
        <v>15</v>
      </c>
      <c r="L20" s="652">
        <f t="shared" ref="L20:Q20" si="10">SUM(L14:L19)</f>
        <v>0.91000000000000014</v>
      </c>
      <c r="M20" s="652">
        <f t="shared" si="10"/>
        <v>0</v>
      </c>
      <c r="N20" s="652">
        <f t="shared" si="10"/>
        <v>0</v>
      </c>
      <c r="O20" s="652">
        <f t="shared" si="10"/>
        <v>0</v>
      </c>
      <c r="P20" s="652">
        <f t="shared" si="10"/>
        <v>0</v>
      </c>
      <c r="Q20" s="652">
        <f t="shared" si="10"/>
        <v>0</v>
      </c>
      <c r="R20" s="478"/>
      <c r="S20" s="410"/>
      <c r="T20" s="410"/>
      <c r="U20" s="410"/>
      <c r="V20" s="485"/>
      <c r="W20" s="410"/>
      <c r="X20" s="410"/>
    </row>
    <row r="21" spans="2:24" ht="29.25" customHeight="1" thickBot="1">
      <c r="J21" s="484"/>
      <c r="K21" s="227" t="str">
        <f>LEFT(ADDRESS(1,COLUMN(),4),LEN(ADDRESS(1,COLUMN(),4))-1)</f>
        <v>K</v>
      </c>
      <c r="L21" s="484"/>
      <c r="M21" s="484"/>
      <c r="N21" s="484"/>
      <c r="O21" s="484"/>
      <c r="P21" s="484"/>
      <c r="Q21" s="484"/>
      <c r="R21" s="484"/>
      <c r="S21" s="484"/>
      <c r="T21" s="410"/>
      <c r="U21" s="410"/>
      <c r="V21" s="485"/>
      <c r="W21" s="410"/>
      <c r="X21" s="410"/>
    </row>
    <row r="22" spans="2:24" ht="29.25" customHeight="1">
      <c r="B22" s="3059" t="s">
        <v>938</v>
      </c>
      <c r="C22" s="3060"/>
      <c r="D22" s="3060"/>
      <c r="E22" s="3060"/>
      <c r="F22" s="3060"/>
      <c r="G22" s="3060"/>
      <c r="H22" s="3060"/>
      <c r="I22" s="3061"/>
      <c r="J22" s="3068" t="s">
        <v>939</v>
      </c>
      <c r="K22" s="3069"/>
      <c r="L22" s="3069"/>
      <c r="M22" s="3069"/>
      <c r="N22" s="3069"/>
      <c r="O22" s="3069"/>
      <c r="P22" s="3069"/>
      <c r="Q22" s="3069"/>
      <c r="R22" s="3070"/>
      <c r="S22" s="484"/>
      <c r="T22" s="410"/>
      <c r="U22" s="410"/>
      <c r="V22" s="485"/>
      <c r="W22" s="410"/>
      <c r="X22" s="410"/>
    </row>
    <row r="23" spans="2:24" ht="29.25" customHeight="1">
      <c r="B23" s="228" t="s">
        <v>933</v>
      </c>
      <c r="C23" s="165" t="s">
        <v>899</v>
      </c>
      <c r="D23" s="165" t="s">
        <v>899</v>
      </c>
      <c r="E23" s="165" t="s">
        <v>899</v>
      </c>
      <c r="F23" s="216" t="s">
        <v>902</v>
      </c>
      <c r="G23" s="216" t="s">
        <v>902</v>
      </c>
      <c r="H23" s="216" t="s">
        <v>902</v>
      </c>
      <c r="I23" s="229"/>
      <c r="J23" s="230"/>
      <c r="K23" s="265" t="s">
        <v>91</v>
      </c>
      <c r="L23" s="653" t="s">
        <v>92</v>
      </c>
      <c r="M23" s="654" t="s">
        <v>95</v>
      </c>
      <c r="N23" s="655" t="s">
        <v>149</v>
      </c>
      <c r="O23" s="655" t="s">
        <v>150</v>
      </c>
      <c r="P23" s="655" t="s">
        <v>151</v>
      </c>
      <c r="Q23" s="655" t="s">
        <v>152</v>
      </c>
      <c r="R23" s="656"/>
      <c r="S23" s="484"/>
      <c r="T23" s="410"/>
      <c r="U23" s="410"/>
      <c r="V23" s="485"/>
      <c r="W23" s="410"/>
      <c r="X23" s="410"/>
    </row>
    <row r="24" spans="2:24" ht="29.25" customHeight="1">
      <c r="B24" s="231" t="s">
        <v>935</v>
      </c>
      <c r="C24" s="217" t="s">
        <v>900</v>
      </c>
      <c r="D24" s="218" t="s">
        <v>917</v>
      </c>
      <c r="E24" s="219" t="s">
        <v>903</v>
      </c>
      <c r="F24" s="217" t="s">
        <v>900</v>
      </c>
      <c r="G24" s="218" t="s">
        <v>917</v>
      </c>
      <c r="H24" s="220" t="s">
        <v>903</v>
      </c>
      <c r="I24" s="232" t="s">
        <v>894</v>
      </c>
      <c r="J24" s="25" t="s">
        <v>103</v>
      </c>
      <c r="K24" s="233">
        <v>1.5</v>
      </c>
      <c r="L24" s="234">
        <v>2.5</v>
      </c>
      <c r="M24" s="235">
        <v>3</v>
      </c>
      <c r="N24" s="235">
        <v>3.5</v>
      </c>
      <c r="O24" s="235">
        <v>4</v>
      </c>
      <c r="P24" s="235">
        <v>4.5</v>
      </c>
      <c r="Q24" s="235">
        <v>5</v>
      </c>
      <c r="R24" s="657" t="s">
        <v>20</v>
      </c>
      <c r="S24" s="484"/>
      <c r="T24" s="410"/>
      <c r="U24" s="410"/>
      <c r="V24" s="485"/>
      <c r="W24" s="410"/>
      <c r="X24" s="410"/>
    </row>
    <row r="25" spans="2:24" ht="29.25" customHeight="1">
      <c r="B25" s="221" t="s">
        <v>13</v>
      </c>
      <c r="C25" s="236">
        <f t="shared" ref="C25:H30" si="11">SUMIFS($X$38:$X$537,$G$38:$G$537,C$23,$H$38:$H$537,C$24,$I$38:$I$537,$B14)</f>
        <v>0</v>
      </c>
      <c r="D25" s="236">
        <f t="shared" si="11"/>
        <v>0</v>
      </c>
      <c r="E25" s="236">
        <f t="shared" si="11"/>
        <v>0</v>
      </c>
      <c r="F25" s="236">
        <f t="shared" si="11"/>
        <v>0</v>
      </c>
      <c r="G25" s="236">
        <f t="shared" si="11"/>
        <v>0</v>
      </c>
      <c r="H25" s="236">
        <f t="shared" si="11"/>
        <v>0</v>
      </c>
      <c r="I25" s="237">
        <f>SUM(C25:H25)</f>
        <v>0</v>
      </c>
      <c r="J25" s="221" t="s">
        <v>13</v>
      </c>
      <c r="K25" s="238">
        <f t="shared" ref="K25:Q30" si="12">+SUMIFS($N$38:$N$537,$F$38:$F$537,K$23,$I$38:$I$537,$J25)</f>
        <v>0</v>
      </c>
      <c r="L25" s="238">
        <f t="shared" si="12"/>
        <v>0</v>
      </c>
      <c r="M25" s="238">
        <f t="shared" si="12"/>
        <v>0</v>
      </c>
      <c r="N25" s="238">
        <f t="shared" si="12"/>
        <v>0</v>
      </c>
      <c r="O25" s="238">
        <f t="shared" si="12"/>
        <v>0</v>
      </c>
      <c r="P25" s="238">
        <f t="shared" si="12"/>
        <v>0</v>
      </c>
      <c r="Q25" s="238">
        <f t="shared" si="12"/>
        <v>0</v>
      </c>
      <c r="R25" s="239">
        <f>SUM(K25:Q25)</f>
        <v>0</v>
      </c>
      <c r="S25" s="484"/>
      <c r="T25" s="410"/>
      <c r="U25" s="410"/>
      <c r="V25" s="485"/>
      <c r="W25" s="410"/>
      <c r="X25" s="410"/>
    </row>
    <row r="26" spans="2:24" ht="29.25" customHeight="1">
      <c r="B26" s="222" t="s">
        <v>12</v>
      </c>
      <c r="C26" s="236">
        <f t="shared" si="11"/>
        <v>0</v>
      </c>
      <c r="D26" s="236">
        <f t="shared" si="11"/>
        <v>0</v>
      </c>
      <c r="E26" s="236">
        <f t="shared" si="11"/>
        <v>0</v>
      </c>
      <c r="F26" s="236">
        <f t="shared" si="11"/>
        <v>0</v>
      </c>
      <c r="G26" s="236">
        <f t="shared" si="11"/>
        <v>0</v>
      </c>
      <c r="H26" s="236">
        <f t="shared" si="11"/>
        <v>0</v>
      </c>
      <c r="I26" s="237">
        <f t="shared" ref="I26:I30" si="13">SUM(C26:H26)</f>
        <v>0</v>
      </c>
      <c r="J26" s="222" t="s">
        <v>12</v>
      </c>
      <c r="K26" s="238">
        <f t="shared" si="12"/>
        <v>0</v>
      </c>
      <c r="L26" s="238">
        <f t="shared" si="12"/>
        <v>0</v>
      </c>
      <c r="M26" s="238">
        <f t="shared" si="12"/>
        <v>0</v>
      </c>
      <c r="N26" s="238">
        <f t="shared" si="12"/>
        <v>0</v>
      </c>
      <c r="O26" s="238">
        <f t="shared" si="12"/>
        <v>0</v>
      </c>
      <c r="P26" s="238">
        <f t="shared" si="12"/>
        <v>0</v>
      </c>
      <c r="Q26" s="238">
        <f t="shared" si="12"/>
        <v>0</v>
      </c>
      <c r="R26" s="239">
        <f t="shared" ref="R26:R30" si="14">SUM(K26:Q26)</f>
        <v>0</v>
      </c>
      <c r="S26" s="484"/>
      <c r="T26" s="410"/>
      <c r="U26" s="410"/>
      <c r="V26" s="485"/>
      <c r="W26" s="410"/>
      <c r="X26" s="410"/>
    </row>
    <row r="27" spans="2:24" ht="29.25" customHeight="1">
      <c r="B27" s="223" t="s">
        <v>10</v>
      </c>
      <c r="C27" s="236">
        <f t="shared" si="11"/>
        <v>2</v>
      </c>
      <c r="D27" s="236">
        <f t="shared" si="11"/>
        <v>0</v>
      </c>
      <c r="E27" s="236">
        <f t="shared" si="11"/>
        <v>0</v>
      </c>
      <c r="F27" s="236">
        <f t="shared" si="11"/>
        <v>0</v>
      </c>
      <c r="G27" s="236">
        <f t="shared" si="11"/>
        <v>0</v>
      </c>
      <c r="H27" s="236">
        <f t="shared" si="11"/>
        <v>0</v>
      </c>
      <c r="I27" s="237">
        <f t="shared" si="13"/>
        <v>2</v>
      </c>
      <c r="J27" s="223" t="s">
        <v>10</v>
      </c>
      <c r="K27" s="238">
        <f t="shared" si="12"/>
        <v>0</v>
      </c>
      <c r="L27" s="238">
        <f t="shared" si="12"/>
        <v>0</v>
      </c>
      <c r="M27" s="238">
        <f t="shared" si="12"/>
        <v>39</v>
      </c>
      <c r="N27" s="238">
        <f t="shared" si="12"/>
        <v>0</v>
      </c>
      <c r="O27" s="238">
        <f t="shared" si="12"/>
        <v>0</v>
      </c>
      <c r="P27" s="238">
        <f t="shared" si="12"/>
        <v>0</v>
      </c>
      <c r="Q27" s="238">
        <f t="shared" si="12"/>
        <v>0</v>
      </c>
      <c r="R27" s="239">
        <f t="shared" si="14"/>
        <v>39</v>
      </c>
      <c r="S27" s="484"/>
      <c r="T27" s="410"/>
      <c r="U27" s="410"/>
      <c r="V27" s="485"/>
      <c r="W27" s="410"/>
      <c r="X27" s="410"/>
    </row>
    <row r="28" spans="2:24" ht="29.25" customHeight="1">
      <c r="B28" s="224" t="s">
        <v>9</v>
      </c>
      <c r="C28" s="236">
        <f t="shared" si="11"/>
        <v>0</v>
      </c>
      <c r="D28" s="236">
        <f t="shared" si="11"/>
        <v>0</v>
      </c>
      <c r="E28" s="236">
        <f t="shared" si="11"/>
        <v>0</v>
      </c>
      <c r="F28" s="236">
        <f t="shared" si="11"/>
        <v>0</v>
      </c>
      <c r="G28" s="236">
        <f t="shared" si="11"/>
        <v>0</v>
      </c>
      <c r="H28" s="236">
        <f t="shared" si="11"/>
        <v>0</v>
      </c>
      <c r="I28" s="237">
        <f t="shared" si="13"/>
        <v>0</v>
      </c>
      <c r="J28" s="224" t="s">
        <v>9</v>
      </c>
      <c r="K28" s="238">
        <f t="shared" si="12"/>
        <v>0</v>
      </c>
      <c r="L28" s="238">
        <f t="shared" si="12"/>
        <v>0</v>
      </c>
      <c r="M28" s="238">
        <f t="shared" si="12"/>
        <v>0</v>
      </c>
      <c r="N28" s="238">
        <f t="shared" si="12"/>
        <v>0</v>
      </c>
      <c r="O28" s="238">
        <f t="shared" si="12"/>
        <v>0</v>
      </c>
      <c r="P28" s="238">
        <f t="shared" si="12"/>
        <v>0</v>
      </c>
      <c r="Q28" s="238">
        <f t="shared" si="12"/>
        <v>0</v>
      </c>
      <c r="R28" s="239">
        <f t="shared" si="14"/>
        <v>0</v>
      </c>
      <c r="S28" s="484"/>
      <c r="T28" s="410"/>
      <c r="U28" s="410"/>
      <c r="V28" s="485"/>
      <c r="W28" s="410"/>
      <c r="X28" s="410"/>
    </row>
    <row r="29" spans="2:24" ht="29.25" customHeight="1">
      <c r="B29" s="225" t="s">
        <v>11</v>
      </c>
      <c r="C29" s="236">
        <f t="shared" si="11"/>
        <v>0</v>
      </c>
      <c r="D29" s="236">
        <f t="shared" si="11"/>
        <v>0</v>
      </c>
      <c r="E29" s="236">
        <f t="shared" si="11"/>
        <v>0</v>
      </c>
      <c r="F29" s="236">
        <f t="shared" si="11"/>
        <v>0</v>
      </c>
      <c r="G29" s="236">
        <f t="shared" si="11"/>
        <v>0</v>
      </c>
      <c r="H29" s="236">
        <f t="shared" si="11"/>
        <v>0</v>
      </c>
      <c r="I29" s="237">
        <f t="shared" si="13"/>
        <v>0</v>
      </c>
      <c r="J29" s="225" t="s">
        <v>11</v>
      </c>
      <c r="K29" s="238">
        <f t="shared" si="12"/>
        <v>0</v>
      </c>
      <c r="L29" s="238">
        <f t="shared" si="12"/>
        <v>0</v>
      </c>
      <c r="M29" s="238">
        <f t="shared" si="12"/>
        <v>0</v>
      </c>
      <c r="N29" s="238">
        <f t="shared" si="12"/>
        <v>0</v>
      </c>
      <c r="O29" s="238">
        <f t="shared" si="12"/>
        <v>0</v>
      </c>
      <c r="P29" s="238">
        <f t="shared" si="12"/>
        <v>0</v>
      </c>
      <c r="Q29" s="238">
        <f t="shared" si="12"/>
        <v>0</v>
      </c>
      <c r="R29" s="239">
        <f t="shared" si="14"/>
        <v>0</v>
      </c>
      <c r="S29" s="484"/>
      <c r="T29" s="410"/>
      <c r="U29" s="410"/>
      <c r="V29" s="485"/>
      <c r="W29" s="410"/>
      <c r="X29" s="410"/>
    </row>
    <row r="30" spans="2:24" ht="29.25" customHeight="1">
      <c r="B30" s="200" t="s">
        <v>16</v>
      </c>
      <c r="C30" s="236">
        <f t="shared" si="11"/>
        <v>0</v>
      </c>
      <c r="D30" s="236">
        <f t="shared" si="11"/>
        <v>0</v>
      </c>
      <c r="E30" s="236">
        <f t="shared" si="11"/>
        <v>0</v>
      </c>
      <c r="F30" s="236">
        <f t="shared" si="11"/>
        <v>0</v>
      </c>
      <c r="G30" s="236">
        <f t="shared" si="11"/>
        <v>0</v>
      </c>
      <c r="H30" s="236">
        <f t="shared" si="11"/>
        <v>0</v>
      </c>
      <c r="I30" s="237">
        <f t="shared" si="13"/>
        <v>0</v>
      </c>
      <c r="J30" s="200" t="s">
        <v>16</v>
      </c>
      <c r="K30" s="238">
        <f t="shared" si="12"/>
        <v>0</v>
      </c>
      <c r="L30" s="238">
        <f t="shared" si="12"/>
        <v>0</v>
      </c>
      <c r="M30" s="238">
        <f t="shared" si="12"/>
        <v>0</v>
      </c>
      <c r="N30" s="238">
        <f t="shared" si="12"/>
        <v>0</v>
      </c>
      <c r="O30" s="238">
        <f t="shared" si="12"/>
        <v>0</v>
      </c>
      <c r="P30" s="238">
        <f t="shared" si="12"/>
        <v>0</v>
      </c>
      <c r="Q30" s="238">
        <f t="shared" si="12"/>
        <v>0</v>
      </c>
      <c r="R30" s="239">
        <f t="shared" si="14"/>
        <v>0</v>
      </c>
      <c r="S30" s="484"/>
      <c r="T30" s="410"/>
      <c r="U30" s="410"/>
      <c r="V30" s="485"/>
      <c r="W30" s="410"/>
      <c r="X30" s="410"/>
    </row>
    <row r="31" spans="2:24" ht="29.25" customHeight="1" thickBot="1">
      <c r="B31" s="226" t="s">
        <v>937</v>
      </c>
      <c r="C31" s="240">
        <f>SUM(C25:C30)</f>
        <v>2</v>
      </c>
      <c r="D31" s="240">
        <f t="shared" ref="D31:H31" si="15">SUM(D25:D30)</f>
        <v>0</v>
      </c>
      <c r="E31" s="240">
        <f t="shared" si="15"/>
        <v>0</v>
      </c>
      <c r="F31" s="240">
        <f t="shared" si="15"/>
        <v>0</v>
      </c>
      <c r="G31" s="240">
        <f t="shared" si="15"/>
        <v>0</v>
      </c>
      <c r="H31" s="240">
        <f t="shared" si="15"/>
        <v>0</v>
      </c>
      <c r="I31" s="241"/>
      <c r="J31" s="226" t="s">
        <v>937</v>
      </c>
      <c r="K31" s="242">
        <f t="shared" ref="K31:Q31" si="16">SUM(K25:K30)</f>
        <v>0</v>
      </c>
      <c r="L31" s="242">
        <f t="shared" si="16"/>
        <v>0</v>
      </c>
      <c r="M31" s="242">
        <f t="shared" si="16"/>
        <v>39</v>
      </c>
      <c r="N31" s="242">
        <f t="shared" si="16"/>
        <v>0</v>
      </c>
      <c r="O31" s="242">
        <f t="shared" si="16"/>
        <v>0</v>
      </c>
      <c r="P31" s="242">
        <f t="shared" si="16"/>
        <v>0</v>
      </c>
      <c r="Q31" s="242">
        <f t="shared" si="16"/>
        <v>0</v>
      </c>
      <c r="R31" s="243"/>
      <c r="S31" s="484"/>
      <c r="T31" s="410"/>
      <c r="U31" s="410"/>
      <c r="V31" s="485"/>
      <c r="W31" s="410"/>
      <c r="X31" s="410"/>
    </row>
    <row r="32" spans="2:24" ht="29.25" customHeight="1">
      <c r="I32" s="5" t="str">
        <f>SUBSTITUTE(ADDRESS(1,COLUMN(),4),"1","")</f>
        <v>I</v>
      </c>
      <c r="J32" s="484"/>
      <c r="K32" s="484"/>
      <c r="L32" s="484"/>
      <c r="M32" s="484"/>
      <c r="N32" s="484"/>
      <c r="O32" s="484"/>
      <c r="P32" s="484"/>
      <c r="Q32" s="484"/>
      <c r="R32" s="484"/>
      <c r="S32" s="484"/>
      <c r="T32" s="410"/>
      <c r="U32" s="410"/>
      <c r="V32" s="485"/>
      <c r="W32" s="410"/>
      <c r="X32" s="410"/>
    </row>
    <row r="33" spans="1:25" s="278" customFormat="1" ht="37.5" customHeight="1">
      <c r="A33" s="272"/>
      <c r="B33" s="658"/>
      <c r="C33" s="659"/>
      <c r="D33" s="660"/>
      <c r="E33" s="661" t="s">
        <v>940</v>
      </c>
      <c r="F33" s="662"/>
      <c r="G33" s="662"/>
      <c r="H33" s="662"/>
      <c r="I33" s="662"/>
      <c r="J33" s="662"/>
      <c r="K33" s="662"/>
      <c r="L33" s="662"/>
      <c r="M33" s="662"/>
      <c r="N33" s="662"/>
      <c r="O33" s="662"/>
      <c r="P33" s="662"/>
      <c r="Q33" s="662"/>
      <c r="R33" s="662"/>
      <c r="S33" s="662"/>
      <c r="T33" s="662"/>
      <c r="U33" s="662"/>
      <c r="V33" s="662"/>
      <c r="W33" s="662"/>
      <c r="X33" s="663"/>
      <c r="Y33" s="494"/>
    </row>
    <row r="34" spans="1:25" s="278" customFormat="1" ht="37.5" customHeight="1">
      <c r="A34" s="272"/>
      <c r="B34" s="658"/>
      <c r="C34" s="244" t="s">
        <v>13</v>
      </c>
      <c r="D34" s="245" t="s">
        <v>12</v>
      </c>
      <c r="E34" s="246" t="s">
        <v>10</v>
      </c>
      <c r="F34" s="247" t="s">
        <v>9</v>
      </c>
      <c r="G34" s="248" t="s">
        <v>11</v>
      </c>
      <c r="H34" s="200" t="s">
        <v>16</v>
      </c>
      <c r="I34" s="165" t="s">
        <v>899</v>
      </c>
      <c r="J34" s="182" t="s">
        <v>902</v>
      </c>
      <c r="K34" s="642" t="s">
        <v>936</v>
      </c>
      <c r="L34" s="249" t="s">
        <v>900</v>
      </c>
      <c r="M34" s="250" t="s">
        <v>917</v>
      </c>
      <c r="N34" s="220" t="s">
        <v>903</v>
      </c>
      <c r="O34" s="251" t="s">
        <v>91</v>
      </c>
      <c r="P34" s="252" t="s">
        <v>92</v>
      </c>
      <c r="Q34" s="253" t="s">
        <v>95</v>
      </c>
      <c r="R34" s="254" t="s">
        <v>149</v>
      </c>
      <c r="S34" s="254" t="s">
        <v>150</v>
      </c>
      <c r="T34" s="254" t="s">
        <v>151</v>
      </c>
      <c r="U34" s="255" t="s">
        <v>152</v>
      </c>
      <c r="V34" s="664"/>
      <c r="W34" s="664"/>
      <c r="X34" s="665"/>
      <c r="Y34" s="494"/>
    </row>
    <row r="35" spans="1:25" ht="21.95" customHeight="1"/>
    <row r="36" spans="1:25" ht="29.25" customHeight="1">
      <c r="A36" s="180">
        <f>ROW()</f>
        <v>36</v>
      </c>
      <c r="B36" s="666" t="s">
        <v>28</v>
      </c>
      <c r="C36" s="148" t="str">
        <f>D9</f>
        <v>Saisissez le nom de votre préparation ICI ligne 9</v>
      </c>
      <c r="D36" s="666"/>
      <c r="E36" s="666"/>
      <c r="F36" s="666"/>
      <c r="G36" s="666"/>
      <c r="H36" s="666"/>
      <c r="I36" s="666"/>
      <c r="J36" s="666"/>
      <c r="K36" s="666"/>
      <c r="L36" s="149" t="s">
        <v>14</v>
      </c>
      <c r="M36" s="3062">
        <f>D10</f>
        <v>43102</v>
      </c>
      <c r="N36" s="3062"/>
      <c r="O36" s="3062"/>
      <c r="P36" s="3062"/>
      <c r="Q36" s="150"/>
      <c r="R36" s="150"/>
      <c r="S36" s="150" t="s">
        <v>144</v>
      </c>
      <c r="T36" s="3058">
        <f ca="1">NOW()</f>
        <v>45233.415158912037</v>
      </c>
      <c r="U36" s="3058"/>
      <c r="V36" s="3058"/>
      <c r="W36" s="3058"/>
      <c r="X36" s="3058"/>
    </row>
    <row r="37" spans="1:25" ht="48" customHeight="1">
      <c r="B37" s="151" t="s">
        <v>40</v>
      </c>
      <c r="C37" s="151" t="s">
        <v>888</v>
      </c>
      <c r="D37" s="152"/>
      <c r="E37" s="152"/>
      <c r="F37" s="153" t="s">
        <v>167</v>
      </c>
      <c r="G37" s="153" t="s">
        <v>889</v>
      </c>
      <c r="H37" s="153" t="s">
        <v>890</v>
      </c>
      <c r="I37" s="153" t="s">
        <v>39</v>
      </c>
      <c r="J37" s="256" t="s">
        <v>941</v>
      </c>
      <c r="K37" s="154" t="s">
        <v>34</v>
      </c>
      <c r="L37" s="155" t="s">
        <v>892</v>
      </c>
      <c r="M37" s="156" t="s">
        <v>893</v>
      </c>
      <c r="N37" s="156" t="s">
        <v>894</v>
      </c>
      <c r="O37" s="257" t="s">
        <v>35</v>
      </c>
      <c r="P37" s="157" t="s">
        <v>895</v>
      </c>
      <c r="Q37" s="157" t="s">
        <v>118</v>
      </c>
      <c r="R37" s="158" t="s">
        <v>31</v>
      </c>
      <c r="S37" s="159" t="s">
        <v>896</v>
      </c>
      <c r="T37" s="258" t="s">
        <v>897</v>
      </c>
      <c r="U37" s="161" t="s">
        <v>125</v>
      </c>
      <c r="V37" s="159" t="s">
        <v>896</v>
      </c>
      <c r="W37" s="159" t="s">
        <v>897</v>
      </c>
      <c r="X37" s="158" t="s">
        <v>898</v>
      </c>
    </row>
    <row r="38" spans="1:25" ht="24.95" customHeight="1">
      <c r="A38" s="180">
        <f>ROW()</f>
        <v>38</v>
      </c>
      <c r="B38" s="259">
        <v>101</v>
      </c>
      <c r="C38" s="667" t="s">
        <v>16</v>
      </c>
      <c r="D38" s="163"/>
      <c r="E38" s="163"/>
      <c r="F38" s="164" t="s">
        <v>95</v>
      </c>
      <c r="G38" s="165" t="s">
        <v>899</v>
      </c>
      <c r="H38" s="249" t="s">
        <v>900</v>
      </c>
      <c r="I38" s="184" t="s">
        <v>10</v>
      </c>
      <c r="J38" s="260">
        <v>12</v>
      </c>
      <c r="K38" s="169">
        <v>10</v>
      </c>
      <c r="L38" s="170">
        <v>13</v>
      </c>
      <c r="M38" s="171">
        <f>HLOOKUP(F38,$K$23:$Q$24,2,0)</f>
        <v>3</v>
      </c>
      <c r="N38" s="172">
        <f t="shared" ref="N38:N101" si="17">M38*O38</f>
        <v>39</v>
      </c>
      <c r="O38" s="668">
        <f t="shared" ref="O38:O101" si="18">IF(L38="",K38,IF(L38&gt;0,L38))</f>
        <v>13</v>
      </c>
      <c r="P38" s="173">
        <f t="shared" ref="P38:P42" si="19">IF(ISBLANK(I38),0,VLOOKUP(I38,J$14:K$19,2,0))</f>
        <v>7.0000000000000007E-2</v>
      </c>
      <c r="Q38" s="174">
        <f>P38*O38</f>
        <v>0.91000000000000014</v>
      </c>
      <c r="R38" s="175">
        <f>IF(ISBLANK(J38),0,INT(O38/J38))</f>
        <v>1</v>
      </c>
      <c r="S38" s="176">
        <f t="shared" ref="S38:S101" si="20">IF(P38*J38&gt;Q38,0,P38*J38)</f>
        <v>0.84000000000000008</v>
      </c>
      <c r="T38" s="261">
        <f t="shared" ref="T38:T101" si="21">R38*J38</f>
        <v>12</v>
      </c>
      <c r="U38" s="175">
        <f>IF(ISBLANK(J38),0,ROUNDUP((O38/J38)-INT(O38/J38),0))</f>
        <v>1</v>
      </c>
      <c r="V38" s="176">
        <f t="shared" ref="V38:V101" si="22">(P38*O38)-(P38*J38)*R38</f>
        <v>7.0000000000000062E-2</v>
      </c>
      <c r="W38" s="178">
        <f t="shared" ref="W38:W42" si="23">IF(P38=0,0,V38/P38)</f>
        <v>1.0000000000000009</v>
      </c>
      <c r="X38" s="179">
        <f>R38+U38</f>
        <v>2</v>
      </c>
    </row>
    <row r="39" spans="1:25" ht="24.95" customHeight="1">
      <c r="A39" s="272">
        <v>2</v>
      </c>
      <c r="B39" s="259"/>
      <c r="C39" s="263"/>
      <c r="D39" s="163"/>
      <c r="E39" s="163"/>
      <c r="F39" s="251" t="s">
        <v>91</v>
      </c>
      <c r="G39" s="271"/>
      <c r="H39" s="271"/>
      <c r="I39" s="271"/>
      <c r="J39" s="260"/>
      <c r="K39" s="169"/>
      <c r="L39" s="170"/>
      <c r="M39" s="185">
        <f t="shared" ref="M39:M102" si="24">HLOOKUP(F39,$K$23:$Q$24,2,0)</f>
        <v>1.5</v>
      </c>
      <c r="N39" s="186">
        <f t="shared" si="17"/>
        <v>0</v>
      </c>
      <c r="O39" s="669">
        <f t="shared" si="18"/>
        <v>0</v>
      </c>
      <c r="P39" s="187">
        <f>IF(ISBLANK(I39),0,VLOOKUP(I39,J$14:K$19,2,0))</f>
        <v>0</v>
      </c>
      <c r="Q39" s="188">
        <f t="shared" ref="Q39:Q102" si="25">P39*O39</f>
        <v>0</v>
      </c>
      <c r="R39" s="189">
        <f t="shared" ref="R39:R102" si="26">IF(ISBLANK(J39),0,INT(O39/J39))</f>
        <v>0</v>
      </c>
      <c r="S39" s="190">
        <f t="shared" si="20"/>
        <v>0</v>
      </c>
      <c r="T39" s="264">
        <f t="shared" si="21"/>
        <v>0</v>
      </c>
      <c r="U39" s="189">
        <f t="shared" ref="U39:U102" si="27">IF(ISBLANK(J39),0,ROUNDUP((O39/J39)-INT(O39/J39),0))</f>
        <v>0</v>
      </c>
      <c r="V39" s="190">
        <f t="shared" si="22"/>
        <v>0</v>
      </c>
      <c r="W39" s="192">
        <f>IF(P39=0,0,V39/P39)</f>
        <v>0</v>
      </c>
      <c r="X39" s="193">
        <f t="shared" ref="X39:X102" si="28">R39+U39</f>
        <v>0</v>
      </c>
    </row>
    <row r="40" spans="1:25" ht="24.95" customHeight="1">
      <c r="A40" s="272">
        <v>3</v>
      </c>
      <c r="B40" s="259"/>
      <c r="C40" s="263"/>
      <c r="D40" s="163"/>
      <c r="E40" s="163"/>
      <c r="F40" s="252" t="s">
        <v>92</v>
      </c>
      <c r="G40" s="271"/>
      <c r="H40" s="271"/>
      <c r="I40" s="271"/>
      <c r="J40" s="260"/>
      <c r="K40" s="169"/>
      <c r="L40" s="170"/>
      <c r="M40" s="171">
        <f t="shared" si="24"/>
        <v>2.5</v>
      </c>
      <c r="N40" s="172">
        <f t="shared" si="17"/>
        <v>0</v>
      </c>
      <c r="O40" s="668">
        <f t="shared" si="18"/>
        <v>0</v>
      </c>
      <c r="P40" s="173">
        <f t="shared" ref="P40" si="29">IF(ISBLANK(I40),0,VLOOKUP(I40,J$14:K$19,2,0))</f>
        <v>0</v>
      </c>
      <c r="Q40" s="174">
        <f t="shared" si="25"/>
        <v>0</v>
      </c>
      <c r="R40" s="175">
        <f t="shared" si="26"/>
        <v>0</v>
      </c>
      <c r="S40" s="176">
        <f t="shared" si="20"/>
        <v>0</v>
      </c>
      <c r="T40" s="261">
        <f t="shared" si="21"/>
        <v>0</v>
      </c>
      <c r="U40" s="175">
        <f t="shared" si="27"/>
        <v>0</v>
      </c>
      <c r="V40" s="176">
        <f t="shared" si="22"/>
        <v>0</v>
      </c>
      <c r="W40" s="178">
        <f t="shared" ref="W40" si="30">IF(P40=0,0,V40/P40)</f>
        <v>0</v>
      </c>
      <c r="X40" s="179">
        <f t="shared" si="28"/>
        <v>0</v>
      </c>
    </row>
    <row r="41" spans="1:25" ht="24.95" customHeight="1">
      <c r="A41" s="272">
        <v>4</v>
      </c>
      <c r="B41" s="259"/>
      <c r="C41" s="263"/>
      <c r="D41" s="163"/>
      <c r="E41" s="163"/>
      <c r="F41" s="251" t="s">
        <v>91</v>
      </c>
      <c r="G41" s="271"/>
      <c r="H41" s="271"/>
      <c r="I41" s="271"/>
      <c r="J41" s="260"/>
      <c r="K41" s="169"/>
      <c r="L41" s="170"/>
      <c r="M41" s="185">
        <f t="shared" si="24"/>
        <v>1.5</v>
      </c>
      <c r="N41" s="186">
        <f t="shared" si="17"/>
        <v>0</v>
      </c>
      <c r="O41" s="669">
        <f t="shared" si="18"/>
        <v>0</v>
      </c>
      <c r="P41" s="187">
        <f>IF(ISBLANK(I41),0,VLOOKUP(I41,J$14:K$19,2,0))</f>
        <v>0</v>
      </c>
      <c r="Q41" s="188">
        <f t="shared" si="25"/>
        <v>0</v>
      </c>
      <c r="R41" s="189">
        <f t="shared" si="26"/>
        <v>0</v>
      </c>
      <c r="S41" s="190">
        <f t="shared" si="20"/>
        <v>0</v>
      </c>
      <c r="T41" s="264">
        <f t="shared" si="21"/>
        <v>0</v>
      </c>
      <c r="U41" s="189">
        <f t="shared" si="27"/>
        <v>0</v>
      </c>
      <c r="V41" s="190">
        <f t="shared" si="22"/>
        <v>0</v>
      </c>
      <c r="W41" s="192">
        <f>IF(P41=0,0,V41/P41)</f>
        <v>0</v>
      </c>
      <c r="X41" s="193">
        <f t="shared" si="28"/>
        <v>0</v>
      </c>
    </row>
    <row r="42" spans="1:25" ht="24.95" customHeight="1">
      <c r="A42" s="272">
        <v>5</v>
      </c>
      <c r="B42" s="259"/>
      <c r="C42" s="263"/>
      <c r="D42" s="163"/>
      <c r="E42" s="163"/>
      <c r="F42" s="252" t="s">
        <v>92</v>
      </c>
      <c r="G42" s="271"/>
      <c r="H42" s="271"/>
      <c r="I42" s="271"/>
      <c r="J42" s="260"/>
      <c r="K42" s="169"/>
      <c r="L42" s="170"/>
      <c r="M42" s="171">
        <f t="shared" si="24"/>
        <v>2.5</v>
      </c>
      <c r="N42" s="172">
        <f t="shared" si="17"/>
        <v>0</v>
      </c>
      <c r="O42" s="668">
        <f t="shared" si="18"/>
        <v>0</v>
      </c>
      <c r="P42" s="173">
        <f t="shared" si="19"/>
        <v>0</v>
      </c>
      <c r="Q42" s="174">
        <f t="shared" si="25"/>
        <v>0</v>
      </c>
      <c r="R42" s="175">
        <f t="shared" si="26"/>
        <v>0</v>
      </c>
      <c r="S42" s="176">
        <f t="shared" si="20"/>
        <v>0</v>
      </c>
      <c r="T42" s="261">
        <f t="shared" si="21"/>
        <v>0</v>
      </c>
      <c r="U42" s="175">
        <f t="shared" si="27"/>
        <v>0</v>
      </c>
      <c r="V42" s="176">
        <f t="shared" si="22"/>
        <v>0</v>
      </c>
      <c r="W42" s="178">
        <f t="shared" si="23"/>
        <v>0</v>
      </c>
      <c r="X42" s="179">
        <f t="shared" si="28"/>
        <v>0</v>
      </c>
    </row>
    <row r="43" spans="1:25" ht="24.95" customHeight="1">
      <c r="A43" s="272">
        <v>6</v>
      </c>
      <c r="B43" s="259"/>
      <c r="C43" s="263"/>
      <c r="D43" s="163"/>
      <c r="E43" s="163"/>
      <c r="F43" s="251" t="s">
        <v>91</v>
      </c>
      <c r="G43" s="271"/>
      <c r="H43" s="271"/>
      <c r="I43" s="271"/>
      <c r="J43" s="260"/>
      <c r="K43" s="169"/>
      <c r="L43" s="170"/>
      <c r="M43" s="185">
        <f t="shared" si="24"/>
        <v>1.5</v>
      </c>
      <c r="N43" s="186">
        <f t="shared" si="17"/>
        <v>0</v>
      </c>
      <c r="O43" s="669">
        <f t="shared" si="18"/>
        <v>0</v>
      </c>
      <c r="P43" s="187">
        <f>IF(ISBLANK(I43),0,VLOOKUP(I43,J$14:K$19,2,0))</f>
        <v>0</v>
      </c>
      <c r="Q43" s="188">
        <f t="shared" si="25"/>
        <v>0</v>
      </c>
      <c r="R43" s="189">
        <f t="shared" si="26"/>
        <v>0</v>
      </c>
      <c r="S43" s="190">
        <f t="shared" si="20"/>
        <v>0</v>
      </c>
      <c r="T43" s="264">
        <f t="shared" si="21"/>
        <v>0</v>
      </c>
      <c r="U43" s="189">
        <f t="shared" si="27"/>
        <v>0</v>
      </c>
      <c r="V43" s="190">
        <f t="shared" si="22"/>
        <v>0</v>
      </c>
      <c r="W43" s="192">
        <f>IF(P43=0,0,V43/P43)</f>
        <v>0</v>
      </c>
      <c r="X43" s="193">
        <f t="shared" si="28"/>
        <v>0</v>
      </c>
    </row>
    <row r="44" spans="1:25" ht="24.95" customHeight="1">
      <c r="A44" s="272">
        <v>7</v>
      </c>
      <c r="B44" s="259"/>
      <c r="C44" s="263"/>
      <c r="D44" s="163"/>
      <c r="E44" s="163"/>
      <c r="F44" s="252" t="s">
        <v>92</v>
      </c>
      <c r="G44" s="271"/>
      <c r="H44" s="271"/>
      <c r="I44" s="271"/>
      <c r="J44" s="260"/>
      <c r="K44" s="169"/>
      <c r="L44" s="170"/>
      <c r="M44" s="171">
        <f t="shared" si="24"/>
        <v>2.5</v>
      </c>
      <c r="N44" s="172">
        <f t="shared" si="17"/>
        <v>0</v>
      </c>
      <c r="O44" s="668">
        <f t="shared" si="18"/>
        <v>0</v>
      </c>
      <c r="P44" s="173">
        <f t="shared" ref="P44" si="31">IF(ISBLANK(I44),0,VLOOKUP(I44,J$14:K$19,2,0))</f>
        <v>0</v>
      </c>
      <c r="Q44" s="174">
        <f t="shared" si="25"/>
        <v>0</v>
      </c>
      <c r="R44" s="175">
        <f t="shared" si="26"/>
        <v>0</v>
      </c>
      <c r="S44" s="176">
        <f t="shared" si="20"/>
        <v>0</v>
      </c>
      <c r="T44" s="261">
        <f t="shared" si="21"/>
        <v>0</v>
      </c>
      <c r="U44" s="175">
        <f t="shared" si="27"/>
        <v>0</v>
      </c>
      <c r="V44" s="176">
        <f t="shared" si="22"/>
        <v>0</v>
      </c>
      <c r="W44" s="178">
        <f t="shared" ref="W44" si="32">IF(P44=0,0,V44/P44)</f>
        <v>0</v>
      </c>
      <c r="X44" s="179">
        <f t="shared" si="28"/>
        <v>0</v>
      </c>
    </row>
    <row r="45" spans="1:25" ht="24.95" customHeight="1">
      <c r="A45" s="272">
        <v>8</v>
      </c>
      <c r="B45" s="259"/>
      <c r="C45" s="263"/>
      <c r="D45" s="163"/>
      <c r="E45" s="163"/>
      <c r="F45" s="251" t="s">
        <v>91</v>
      </c>
      <c r="G45" s="271"/>
      <c r="H45" s="271"/>
      <c r="I45" s="271"/>
      <c r="J45" s="260"/>
      <c r="K45" s="169"/>
      <c r="L45" s="170"/>
      <c r="M45" s="185">
        <f t="shared" si="24"/>
        <v>1.5</v>
      </c>
      <c r="N45" s="186">
        <f t="shared" si="17"/>
        <v>0</v>
      </c>
      <c r="O45" s="669">
        <f t="shared" si="18"/>
        <v>0</v>
      </c>
      <c r="P45" s="187">
        <f>IF(ISBLANK(I45),0,VLOOKUP(I45,J$14:K$19,2,0))</f>
        <v>0</v>
      </c>
      <c r="Q45" s="188">
        <f t="shared" si="25"/>
        <v>0</v>
      </c>
      <c r="R45" s="189">
        <f t="shared" si="26"/>
        <v>0</v>
      </c>
      <c r="S45" s="190">
        <f t="shared" si="20"/>
        <v>0</v>
      </c>
      <c r="T45" s="264">
        <f t="shared" si="21"/>
        <v>0</v>
      </c>
      <c r="U45" s="189">
        <f t="shared" si="27"/>
        <v>0</v>
      </c>
      <c r="V45" s="190">
        <f t="shared" si="22"/>
        <v>0</v>
      </c>
      <c r="W45" s="192">
        <f>IF(P45=0,0,V45/P45)</f>
        <v>0</v>
      </c>
      <c r="X45" s="193">
        <f t="shared" si="28"/>
        <v>0</v>
      </c>
    </row>
    <row r="46" spans="1:25" ht="24.95" customHeight="1">
      <c r="A46" s="272">
        <v>9</v>
      </c>
      <c r="B46" s="259"/>
      <c r="C46" s="263"/>
      <c r="D46" s="163"/>
      <c r="E46" s="163"/>
      <c r="F46" s="252" t="s">
        <v>92</v>
      </c>
      <c r="G46" s="271"/>
      <c r="H46" s="271"/>
      <c r="I46" s="271"/>
      <c r="J46" s="260"/>
      <c r="K46" s="169"/>
      <c r="L46" s="170"/>
      <c r="M46" s="171">
        <f t="shared" si="24"/>
        <v>2.5</v>
      </c>
      <c r="N46" s="172">
        <f t="shared" si="17"/>
        <v>0</v>
      </c>
      <c r="O46" s="668">
        <f t="shared" si="18"/>
        <v>0</v>
      </c>
      <c r="P46" s="173">
        <f t="shared" ref="P46" si="33">IF(ISBLANK(I46),0,VLOOKUP(I46,J$14:K$19,2,0))</f>
        <v>0</v>
      </c>
      <c r="Q46" s="174">
        <f t="shared" si="25"/>
        <v>0</v>
      </c>
      <c r="R46" s="175">
        <f t="shared" si="26"/>
        <v>0</v>
      </c>
      <c r="S46" s="176">
        <f t="shared" si="20"/>
        <v>0</v>
      </c>
      <c r="T46" s="261">
        <f t="shared" si="21"/>
        <v>0</v>
      </c>
      <c r="U46" s="175">
        <f t="shared" si="27"/>
        <v>0</v>
      </c>
      <c r="V46" s="176">
        <f t="shared" si="22"/>
        <v>0</v>
      </c>
      <c r="W46" s="178">
        <f t="shared" ref="W46" si="34">IF(P46=0,0,V46/P46)</f>
        <v>0</v>
      </c>
      <c r="X46" s="179">
        <f t="shared" si="28"/>
        <v>0</v>
      </c>
    </row>
    <row r="47" spans="1:25" ht="24.95" customHeight="1">
      <c r="A47" s="272">
        <v>10</v>
      </c>
      <c r="B47" s="259"/>
      <c r="C47" s="263"/>
      <c r="D47" s="163"/>
      <c r="E47" s="163"/>
      <c r="F47" s="251" t="s">
        <v>91</v>
      </c>
      <c r="G47" s="271"/>
      <c r="H47" s="271"/>
      <c r="I47" s="271"/>
      <c r="J47" s="260"/>
      <c r="K47" s="169"/>
      <c r="L47" s="170"/>
      <c r="M47" s="185">
        <f t="shared" si="24"/>
        <v>1.5</v>
      </c>
      <c r="N47" s="186">
        <f t="shared" si="17"/>
        <v>0</v>
      </c>
      <c r="O47" s="669">
        <f t="shared" si="18"/>
        <v>0</v>
      </c>
      <c r="P47" s="187">
        <f>IF(ISBLANK(I47),0,VLOOKUP(I47,J$14:K$19,2,0))</f>
        <v>0</v>
      </c>
      <c r="Q47" s="188">
        <f t="shared" si="25"/>
        <v>0</v>
      </c>
      <c r="R47" s="189">
        <f t="shared" si="26"/>
        <v>0</v>
      </c>
      <c r="S47" s="190">
        <f t="shared" si="20"/>
        <v>0</v>
      </c>
      <c r="T47" s="264">
        <f t="shared" si="21"/>
        <v>0</v>
      </c>
      <c r="U47" s="189">
        <f t="shared" si="27"/>
        <v>0</v>
      </c>
      <c r="V47" s="190">
        <f t="shared" si="22"/>
        <v>0</v>
      </c>
      <c r="W47" s="192">
        <f>IF(P47=0,0,V47/P47)</f>
        <v>0</v>
      </c>
      <c r="X47" s="193">
        <f t="shared" si="28"/>
        <v>0</v>
      </c>
    </row>
    <row r="48" spans="1:25" ht="24.95" customHeight="1">
      <c r="A48" s="272">
        <v>11</v>
      </c>
      <c r="B48" s="259"/>
      <c r="C48" s="263"/>
      <c r="D48" s="163"/>
      <c r="E48" s="163"/>
      <c r="F48" s="252" t="s">
        <v>92</v>
      </c>
      <c r="G48" s="271"/>
      <c r="H48" s="271"/>
      <c r="I48" s="271"/>
      <c r="J48" s="260"/>
      <c r="K48" s="169"/>
      <c r="L48" s="170"/>
      <c r="M48" s="171">
        <f t="shared" si="24"/>
        <v>2.5</v>
      </c>
      <c r="N48" s="172">
        <f t="shared" si="17"/>
        <v>0</v>
      </c>
      <c r="O48" s="668">
        <f t="shared" si="18"/>
        <v>0</v>
      </c>
      <c r="P48" s="173">
        <f t="shared" ref="P48" si="35">IF(ISBLANK(I48),0,VLOOKUP(I48,J$14:K$19,2,0))</f>
        <v>0</v>
      </c>
      <c r="Q48" s="174">
        <f t="shared" si="25"/>
        <v>0</v>
      </c>
      <c r="R48" s="175">
        <f t="shared" si="26"/>
        <v>0</v>
      </c>
      <c r="S48" s="176">
        <f t="shared" si="20"/>
        <v>0</v>
      </c>
      <c r="T48" s="261">
        <f t="shared" si="21"/>
        <v>0</v>
      </c>
      <c r="U48" s="175">
        <f t="shared" si="27"/>
        <v>0</v>
      </c>
      <c r="V48" s="176">
        <f t="shared" si="22"/>
        <v>0</v>
      </c>
      <c r="W48" s="178">
        <f t="shared" ref="W48" si="36">IF(P48=0,0,V48/P48)</f>
        <v>0</v>
      </c>
      <c r="X48" s="179">
        <f t="shared" si="28"/>
        <v>0</v>
      </c>
    </row>
    <row r="49" spans="1:24" ht="24.95" customHeight="1">
      <c r="A49" s="272">
        <v>12</v>
      </c>
      <c r="B49" s="259"/>
      <c r="C49" s="263"/>
      <c r="D49" s="163"/>
      <c r="E49" s="163"/>
      <c r="F49" s="251" t="s">
        <v>91</v>
      </c>
      <c r="G49" s="271"/>
      <c r="H49" s="271"/>
      <c r="I49" s="271"/>
      <c r="J49" s="260"/>
      <c r="K49" s="169"/>
      <c r="L49" s="170"/>
      <c r="M49" s="185">
        <f t="shared" si="24"/>
        <v>1.5</v>
      </c>
      <c r="N49" s="186">
        <f t="shared" si="17"/>
        <v>0</v>
      </c>
      <c r="O49" s="669">
        <f t="shared" si="18"/>
        <v>0</v>
      </c>
      <c r="P49" s="187">
        <f>IF(ISBLANK(I49),0,VLOOKUP(I49,J$14:K$19,2,0))</f>
        <v>0</v>
      </c>
      <c r="Q49" s="188">
        <f t="shared" si="25"/>
        <v>0</v>
      </c>
      <c r="R49" s="189">
        <f t="shared" si="26"/>
        <v>0</v>
      </c>
      <c r="S49" s="190">
        <f t="shared" si="20"/>
        <v>0</v>
      </c>
      <c r="T49" s="264">
        <f t="shared" si="21"/>
        <v>0</v>
      </c>
      <c r="U49" s="189">
        <f t="shared" si="27"/>
        <v>0</v>
      </c>
      <c r="V49" s="190">
        <f t="shared" si="22"/>
        <v>0</v>
      </c>
      <c r="W49" s="192">
        <f>IF(P49=0,0,V49/P49)</f>
        <v>0</v>
      </c>
      <c r="X49" s="193">
        <f t="shared" si="28"/>
        <v>0</v>
      </c>
    </row>
    <row r="50" spans="1:24" ht="24.95" customHeight="1">
      <c r="A50" s="272">
        <v>13</v>
      </c>
      <c r="B50" s="259"/>
      <c r="C50" s="263"/>
      <c r="D50" s="163"/>
      <c r="E50" s="163"/>
      <c r="F50" s="252" t="s">
        <v>92</v>
      </c>
      <c r="G50" s="271"/>
      <c r="H50" s="271"/>
      <c r="I50" s="271"/>
      <c r="J50" s="260"/>
      <c r="K50" s="169"/>
      <c r="L50" s="170"/>
      <c r="M50" s="171">
        <f t="shared" si="24"/>
        <v>2.5</v>
      </c>
      <c r="N50" s="172">
        <f t="shared" si="17"/>
        <v>0</v>
      </c>
      <c r="O50" s="668">
        <f t="shared" si="18"/>
        <v>0</v>
      </c>
      <c r="P50" s="173">
        <f t="shared" ref="P50" si="37">IF(ISBLANK(I50),0,VLOOKUP(I50,J$14:K$19,2,0))</f>
        <v>0</v>
      </c>
      <c r="Q50" s="174">
        <f t="shared" si="25"/>
        <v>0</v>
      </c>
      <c r="R50" s="175">
        <f t="shared" si="26"/>
        <v>0</v>
      </c>
      <c r="S50" s="176">
        <f t="shared" si="20"/>
        <v>0</v>
      </c>
      <c r="T50" s="261">
        <f t="shared" si="21"/>
        <v>0</v>
      </c>
      <c r="U50" s="175">
        <f t="shared" si="27"/>
        <v>0</v>
      </c>
      <c r="V50" s="176">
        <f t="shared" si="22"/>
        <v>0</v>
      </c>
      <c r="W50" s="178">
        <f t="shared" ref="W50" si="38">IF(P50=0,0,V50/P50)</f>
        <v>0</v>
      </c>
      <c r="X50" s="179">
        <f t="shared" si="28"/>
        <v>0</v>
      </c>
    </row>
    <row r="51" spans="1:24" ht="24.95" customHeight="1">
      <c r="A51" s="272">
        <v>14</v>
      </c>
      <c r="B51" s="259"/>
      <c r="C51" s="263"/>
      <c r="D51" s="163"/>
      <c r="E51" s="163"/>
      <c r="F51" s="251" t="s">
        <v>91</v>
      </c>
      <c r="G51" s="271"/>
      <c r="H51" s="271"/>
      <c r="I51" s="271"/>
      <c r="J51" s="260"/>
      <c r="K51" s="169"/>
      <c r="L51" s="170"/>
      <c r="M51" s="185">
        <f t="shared" si="24"/>
        <v>1.5</v>
      </c>
      <c r="N51" s="186">
        <f t="shared" si="17"/>
        <v>0</v>
      </c>
      <c r="O51" s="669">
        <f t="shared" si="18"/>
        <v>0</v>
      </c>
      <c r="P51" s="187">
        <f>IF(ISBLANK(I51),0,VLOOKUP(I51,J$14:K$19,2,0))</f>
        <v>0</v>
      </c>
      <c r="Q51" s="188">
        <f t="shared" si="25"/>
        <v>0</v>
      </c>
      <c r="R51" s="189">
        <f t="shared" si="26"/>
        <v>0</v>
      </c>
      <c r="S51" s="190">
        <f t="shared" si="20"/>
        <v>0</v>
      </c>
      <c r="T51" s="264">
        <f t="shared" si="21"/>
        <v>0</v>
      </c>
      <c r="U51" s="189">
        <f t="shared" si="27"/>
        <v>0</v>
      </c>
      <c r="V51" s="190">
        <f t="shared" si="22"/>
        <v>0</v>
      </c>
      <c r="W51" s="192">
        <f>IF(P51=0,0,V51/P51)</f>
        <v>0</v>
      </c>
      <c r="X51" s="193">
        <f t="shared" si="28"/>
        <v>0</v>
      </c>
    </row>
    <row r="52" spans="1:24" ht="24.95" customHeight="1">
      <c r="A52" s="272">
        <v>15</v>
      </c>
      <c r="B52" s="259"/>
      <c r="C52" s="263"/>
      <c r="D52" s="163"/>
      <c r="E52" s="163"/>
      <c r="F52" s="252" t="s">
        <v>92</v>
      </c>
      <c r="G52" s="271"/>
      <c r="H52" s="271"/>
      <c r="I52" s="271"/>
      <c r="J52" s="260"/>
      <c r="K52" s="169"/>
      <c r="L52" s="170"/>
      <c r="M52" s="171">
        <f t="shared" si="24"/>
        <v>2.5</v>
      </c>
      <c r="N52" s="172">
        <f t="shared" si="17"/>
        <v>0</v>
      </c>
      <c r="O52" s="668">
        <f t="shared" si="18"/>
        <v>0</v>
      </c>
      <c r="P52" s="173">
        <f t="shared" ref="P52" si="39">IF(ISBLANK(I52),0,VLOOKUP(I52,J$14:K$19,2,0))</f>
        <v>0</v>
      </c>
      <c r="Q52" s="174">
        <f t="shared" si="25"/>
        <v>0</v>
      </c>
      <c r="R52" s="175">
        <f t="shared" si="26"/>
        <v>0</v>
      </c>
      <c r="S52" s="176">
        <f t="shared" si="20"/>
        <v>0</v>
      </c>
      <c r="T52" s="261">
        <f t="shared" si="21"/>
        <v>0</v>
      </c>
      <c r="U52" s="175">
        <f t="shared" si="27"/>
        <v>0</v>
      </c>
      <c r="V52" s="176">
        <f t="shared" si="22"/>
        <v>0</v>
      </c>
      <c r="W52" s="178">
        <f t="shared" ref="W52" si="40">IF(P52=0,0,V52/P52)</f>
        <v>0</v>
      </c>
      <c r="X52" s="179">
        <f t="shared" si="28"/>
        <v>0</v>
      </c>
    </row>
    <row r="53" spans="1:24" ht="24.95" customHeight="1">
      <c r="A53" s="272">
        <v>16</v>
      </c>
      <c r="B53" s="259"/>
      <c r="C53" s="263"/>
      <c r="D53" s="163"/>
      <c r="E53" s="163"/>
      <c r="F53" s="251" t="s">
        <v>91</v>
      </c>
      <c r="G53" s="271"/>
      <c r="H53" s="271"/>
      <c r="I53" s="271"/>
      <c r="J53" s="260"/>
      <c r="K53" s="169"/>
      <c r="L53" s="170"/>
      <c r="M53" s="185">
        <f t="shared" si="24"/>
        <v>1.5</v>
      </c>
      <c r="N53" s="186">
        <f t="shared" si="17"/>
        <v>0</v>
      </c>
      <c r="O53" s="669">
        <f t="shared" si="18"/>
        <v>0</v>
      </c>
      <c r="P53" s="187">
        <f>IF(ISBLANK(I53),0,VLOOKUP(I53,J$14:K$19,2,0))</f>
        <v>0</v>
      </c>
      <c r="Q53" s="188">
        <f t="shared" si="25"/>
        <v>0</v>
      </c>
      <c r="R53" s="189">
        <f t="shared" si="26"/>
        <v>0</v>
      </c>
      <c r="S53" s="190">
        <f t="shared" si="20"/>
        <v>0</v>
      </c>
      <c r="T53" s="264">
        <f t="shared" si="21"/>
        <v>0</v>
      </c>
      <c r="U53" s="189">
        <f t="shared" si="27"/>
        <v>0</v>
      </c>
      <c r="V53" s="190">
        <f t="shared" si="22"/>
        <v>0</v>
      </c>
      <c r="W53" s="192">
        <f>IF(P53=0,0,V53/P53)</f>
        <v>0</v>
      </c>
      <c r="X53" s="193">
        <f t="shared" si="28"/>
        <v>0</v>
      </c>
    </row>
    <row r="54" spans="1:24" ht="24.95" customHeight="1">
      <c r="A54" s="272">
        <v>17</v>
      </c>
      <c r="B54" s="259"/>
      <c r="C54" s="263"/>
      <c r="D54" s="163"/>
      <c r="E54" s="163"/>
      <c r="F54" s="252" t="s">
        <v>92</v>
      </c>
      <c r="G54" s="271"/>
      <c r="H54" s="271"/>
      <c r="I54" s="271"/>
      <c r="J54" s="260"/>
      <c r="K54" s="169"/>
      <c r="L54" s="170"/>
      <c r="M54" s="171">
        <f t="shared" si="24"/>
        <v>2.5</v>
      </c>
      <c r="N54" s="172">
        <f t="shared" si="17"/>
        <v>0</v>
      </c>
      <c r="O54" s="668">
        <f t="shared" si="18"/>
        <v>0</v>
      </c>
      <c r="P54" s="173">
        <f t="shared" ref="P54" si="41">IF(ISBLANK(I54),0,VLOOKUP(I54,J$14:K$19,2,0))</f>
        <v>0</v>
      </c>
      <c r="Q54" s="174">
        <f t="shared" si="25"/>
        <v>0</v>
      </c>
      <c r="R54" s="175">
        <f t="shared" si="26"/>
        <v>0</v>
      </c>
      <c r="S54" s="176">
        <f t="shared" si="20"/>
        <v>0</v>
      </c>
      <c r="T54" s="261">
        <f t="shared" si="21"/>
        <v>0</v>
      </c>
      <c r="U54" s="175">
        <f t="shared" si="27"/>
        <v>0</v>
      </c>
      <c r="V54" s="176">
        <f t="shared" si="22"/>
        <v>0</v>
      </c>
      <c r="W54" s="178">
        <f t="shared" ref="W54" si="42">IF(P54=0,0,V54/P54)</f>
        <v>0</v>
      </c>
      <c r="X54" s="179">
        <f t="shared" si="28"/>
        <v>0</v>
      </c>
    </row>
    <row r="55" spans="1:24" ht="24.95" customHeight="1">
      <c r="A55" s="272">
        <v>18</v>
      </c>
      <c r="B55" s="259"/>
      <c r="C55" s="263"/>
      <c r="D55" s="163"/>
      <c r="E55" s="163"/>
      <c r="F55" s="251" t="s">
        <v>91</v>
      </c>
      <c r="G55" s="271"/>
      <c r="H55" s="271"/>
      <c r="I55" s="271"/>
      <c r="J55" s="260"/>
      <c r="K55" s="169"/>
      <c r="L55" s="170"/>
      <c r="M55" s="185">
        <f t="shared" si="24"/>
        <v>1.5</v>
      </c>
      <c r="N55" s="186">
        <f t="shared" si="17"/>
        <v>0</v>
      </c>
      <c r="O55" s="669">
        <f t="shared" si="18"/>
        <v>0</v>
      </c>
      <c r="P55" s="187">
        <f>IF(ISBLANK(I55),0,VLOOKUP(I55,J$14:K$19,2,0))</f>
        <v>0</v>
      </c>
      <c r="Q55" s="188">
        <f t="shared" si="25"/>
        <v>0</v>
      </c>
      <c r="R55" s="189">
        <f t="shared" si="26"/>
        <v>0</v>
      </c>
      <c r="S55" s="190">
        <f t="shared" si="20"/>
        <v>0</v>
      </c>
      <c r="T55" s="264">
        <f t="shared" si="21"/>
        <v>0</v>
      </c>
      <c r="U55" s="189">
        <f t="shared" si="27"/>
        <v>0</v>
      </c>
      <c r="V55" s="190">
        <f t="shared" si="22"/>
        <v>0</v>
      </c>
      <c r="W55" s="192">
        <f>IF(P55=0,0,V55/P55)</f>
        <v>0</v>
      </c>
      <c r="X55" s="193">
        <f t="shared" si="28"/>
        <v>0</v>
      </c>
    </row>
    <row r="56" spans="1:24" ht="24.95" customHeight="1">
      <c r="A56" s="272">
        <v>19</v>
      </c>
      <c r="B56" s="259"/>
      <c r="C56" s="263"/>
      <c r="D56" s="163"/>
      <c r="E56" s="163"/>
      <c r="F56" s="252" t="s">
        <v>92</v>
      </c>
      <c r="G56" s="271"/>
      <c r="H56" s="271"/>
      <c r="I56" s="271"/>
      <c r="J56" s="260"/>
      <c r="K56" s="169"/>
      <c r="L56" s="170"/>
      <c r="M56" s="171">
        <f t="shared" si="24"/>
        <v>2.5</v>
      </c>
      <c r="N56" s="172">
        <f t="shared" si="17"/>
        <v>0</v>
      </c>
      <c r="O56" s="668">
        <f t="shared" si="18"/>
        <v>0</v>
      </c>
      <c r="P56" s="173">
        <f t="shared" ref="P56" si="43">IF(ISBLANK(I56),0,VLOOKUP(I56,J$14:K$19,2,0))</f>
        <v>0</v>
      </c>
      <c r="Q56" s="174">
        <f t="shared" si="25"/>
        <v>0</v>
      </c>
      <c r="R56" s="175">
        <f t="shared" si="26"/>
        <v>0</v>
      </c>
      <c r="S56" s="176">
        <f t="shared" si="20"/>
        <v>0</v>
      </c>
      <c r="T56" s="261">
        <f t="shared" si="21"/>
        <v>0</v>
      </c>
      <c r="U56" s="175">
        <f t="shared" si="27"/>
        <v>0</v>
      </c>
      <c r="V56" s="176">
        <f t="shared" si="22"/>
        <v>0</v>
      </c>
      <c r="W56" s="178">
        <f t="shared" ref="W56" si="44">IF(P56=0,0,V56/P56)</f>
        <v>0</v>
      </c>
      <c r="X56" s="179">
        <f t="shared" si="28"/>
        <v>0</v>
      </c>
    </row>
    <row r="57" spans="1:24" ht="24.95" customHeight="1">
      <c r="A57" s="272">
        <v>20</v>
      </c>
      <c r="B57" s="259"/>
      <c r="C57" s="263"/>
      <c r="D57" s="163"/>
      <c r="E57" s="163"/>
      <c r="F57" s="251" t="s">
        <v>91</v>
      </c>
      <c r="G57" s="271"/>
      <c r="H57" s="271"/>
      <c r="I57" s="271"/>
      <c r="J57" s="260"/>
      <c r="K57" s="169"/>
      <c r="L57" s="170"/>
      <c r="M57" s="185">
        <f t="shared" si="24"/>
        <v>1.5</v>
      </c>
      <c r="N57" s="186">
        <f t="shared" si="17"/>
        <v>0</v>
      </c>
      <c r="O57" s="669">
        <f t="shared" si="18"/>
        <v>0</v>
      </c>
      <c r="P57" s="187">
        <f>IF(ISBLANK(I57),0,VLOOKUP(I57,J$14:K$19,2,0))</f>
        <v>0</v>
      </c>
      <c r="Q57" s="188">
        <f t="shared" si="25"/>
        <v>0</v>
      </c>
      <c r="R57" s="189">
        <f t="shared" si="26"/>
        <v>0</v>
      </c>
      <c r="S57" s="190">
        <f t="shared" si="20"/>
        <v>0</v>
      </c>
      <c r="T57" s="264">
        <f t="shared" si="21"/>
        <v>0</v>
      </c>
      <c r="U57" s="189">
        <f t="shared" si="27"/>
        <v>0</v>
      </c>
      <c r="V57" s="190">
        <f t="shared" si="22"/>
        <v>0</v>
      </c>
      <c r="W57" s="192">
        <f>IF(P57=0,0,V57/P57)</f>
        <v>0</v>
      </c>
      <c r="X57" s="193">
        <f t="shared" si="28"/>
        <v>0</v>
      </c>
    </row>
    <row r="58" spans="1:24" ht="24.95" customHeight="1">
      <c r="A58" s="272">
        <v>21</v>
      </c>
      <c r="B58" s="259"/>
      <c r="C58" s="263"/>
      <c r="D58" s="163"/>
      <c r="E58" s="163"/>
      <c r="F58" s="252" t="s">
        <v>92</v>
      </c>
      <c r="G58" s="271"/>
      <c r="H58" s="271"/>
      <c r="I58" s="271"/>
      <c r="J58" s="260"/>
      <c r="K58" s="169"/>
      <c r="L58" s="170"/>
      <c r="M58" s="171">
        <f t="shared" si="24"/>
        <v>2.5</v>
      </c>
      <c r="N58" s="172">
        <f t="shared" si="17"/>
        <v>0</v>
      </c>
      <c r="O58" s="668">
        <f t="shared" si="18"/>
        <v>0</v>
      </c>
      <c r="P58" s="173">
        <f t="shared" ref="P58" si="45">IF(ISBLANK(I58),0,VLOOKUP(I58,J$14:K$19,2,0))</f>
        <v>0</v>
      </c>
      <c r="Q58" s="174">
        <f t="shared" si="25"/>
        <v>0</v>
      </c>
      <c r="R58" s="175">
        <f t="shared" si="26"/>
        <v>0</v>
      </c>
      <c r="S58" s="176">
        <f t="shared" si="20"/>
        <v>0</v>
      </c>
      <c r="T58" s="261">
        <f t="shared" si="21"/>
        <v>0</v>
      </c>
      <c r="U58" s="175">
        <f t="shared" si="27"/>
        <v>0</v>
      </c>
      <c r="V58" s="176">
        <f t="shared" si="22"/>
        <v>0</v>
      </c>
      <c r="W58" s="178">
        <f t="shared" ref="W58" si="46">IF(P58=0,0,V58/P58)</f>
        <v>0</v>
      </c>
      <c r="X58" s="179">
        <f t="shared" si="28"/>
        <v>0</v>
      </c>
    </row>
    <row r="59" spans="1:24" ht="24.95" customHeight="1">
      <c r="A59" s="272">
        <v>22</v>
      </c>
      <c r="B59" s="259"/>
      <c r="C59" s="263"/>
      <c r="D59" s="163"/>
      <c r="E59" s="163"/>
      <c r="F59" s="251" t="s">
        <v>91</v>
      </c>
      <c r="G59" s="271"/>
      <c r="H59" s="271"/>
      <c r="I59" s="271"/>
      <c r="J59" s="260"/>
      <c r="K59" s="169"/>
      <c r="L59" s="170"/>
      <c r="M59" s="185">
        <f t="shared" si="24"/>
        <v>1.5</v>
      </c>
      <c r="N59" s="186">
        <f t="shared" si="17"/>
        <v>0</v>
      </c>
      <c r="O59" s="669">
        <f t="shared" si="18"/>
        <v>0</v>
      </c>
      <c r="P59" s="187">
        <f>IF(ISBLANK(I59),0,VLOOKUP(I59,J$14:K$19,2,0))</f>
        <v>0</v>
      </c>
      <c r="Q59" s="188">
        <f t="shared" si="25"/>
        <v>0</v>
      </c>
      <c r="R59" s="189">
        <f t="shared" si="26"/>
        <v>0</v>
      </c>
      <c r="S59" s="190">
        <f t="shared" si="20"/>
        <v>0</v>
      </c>
      <c r="T59" s="264">
        <f t="shared" si="21"/>
        <v>0</v>
      </c>
      <c r="U59" s="189">
        <f t="shared" si="27"/>
        <v>0</v>
      </c>
      <c r="V59" s="190">
        <f t="shared" si="22"/>
        <v>0</v>
      </c>
      <c r="W59" s="192">
        <f>IF(P59=0,0,V59/P59)</f>
        <v>0</v>
      </c>
      <c r="X59" s="193">
        <f t="shared" si="28"/>
        <v>0</v>
      </c>
    </row>
    <row r="60" spans="1:24" ht="24.95" customHeight="1">
      <c r="A60" s="272">
        <v>23</v>
      </c>
      <c r="B60" s="259"/>
      <c r="C60" s="263"/>
      <c r="D60" s="163"/>
      <c r="E60" s="163"/>
      <c r="F60" s="252" t="s">
        <v>92</v>
      </c>
      <c r="G60" s="271"/>
      <c r="H60" s="271"/>
      <c r="I60" s="271"/>
      <c r="J60" s="260"/>
      <c r="K60" s="169"/>
      <c r="L60" s="170"/>
      <c r="M60" s="171">
        <f t="shared" si="24"/>
        <v>2.5</v>
      </c>
      <c r="N60" s="172">
        <f t="shared" si="17"/>
        <v>0</v>
      </c>
      <c r="O60" s="668">
        <f t="shared" si="18"/>
        <v>0</v>
      </c>
      <c r="P60" s="173">
        <f t="shared" ref="P60" si="47">IF(ISBLANK(I60),0,VLOOKUP(I60,J$14:K$19,2,0))</f>
        <v>0</v>
      </c>
      <c r="Q60" s="174">
        <f t="shared" si="25"/>
        <v>0</v>
      </c>
      <c r="R60" s="175">
        <f t="shared" si="26"/>
        <v>0</v>
      </c>
      <c r="S60" s="176">
        <f t="shared" si="20"/>
        <v>0</v>
      </c>
      <c r="T60" s="261">
        <f t="shared" si="21"/>
        <v>0</v>
      </c>
      <c r="U60" s="175">
        <f t="shared" si="27"/>
        <v>0</v>
      </c>
      <c r="V60" s="176">
        <f t="shared" si="22"/>
        <v>0</v>
      </c>
      <c r="W60" s="178">
        <f t="shared" ref="W60" si="48">IF(P60=0,0,V60/P60)</f>
        <v>0</v>
      </c>
      <c r="X60" s="179">
        <f t="shared" si="28"/>
        <v>0</v>
      </c>
    </row>
    <row r="61" spans="1:24" ht="24.95" customHeight="1">
      <c r="A61" s="272">
        <v>24</v>
      </c>
      <c r="B61" s="259"/>
      <c r="C61" s="263"/>
      <c r="D61" s="163"/>
      <c r="E61" s="163"/>
      <c r="F61" s="251" t="s">
        <v>91</v>
      </c>
      <c r="G61" s="271"/>
      <c r="H61" s="271"/>
      <c r="I61" s="271"/>
      <c r="J61" s="260"/>
      <c r="K61" s="169"/>
      <c r="L61" s="170"/>
      <c r="M61" s="185">
        <f t="shared" si="24"/>
        <v>1.5</v>
      </c>
      <c r="N61" s="186">
        <f t="shared" si="17"/>
        <v>0</v>
      </c>
      <c r="O61" s="669">
        <f t="shared" si="18"/>
        <v>0</v>
      </c>
      <c r="P61" s="187">
        <f>IF(ISBLANK(I61),0,VLOOKUP(I61,J$14:K$19,2,0))</f>
        <v>0</v>
      </c>
      <c r="Q61" s="188">
        <f t="shared" si="25"/>
        <v>0</v>
      </c>
      <c r="R61" s="189">
        <f t="shared" si="26"/>
        <v>0</v>
      </c>
      <c r="S61" s="190">
        <f t="shared" si="20"/>
        <v>0</v>
      </c>
      <c r="T61" s="264">
        <f t="shared" si="21"/>
        <v>0</v>
      </c>
      <c r="U61" s="189">
        <f t="shared" si="27"/>
        <v>0</v>
      </c>
      <c r="V61" s="190">
        <f t="shared" si="22"/>
        <v>0</v>
      </c>
      <c r="W61" s="192">
        <f>IF(P61=0,0,V61/P61)</f>
        <v>0</v>
      </c>
      <c r="X61" s="193">
        <f t="shared" si="28"/>
        <v>0</v>
      </c>
    </row>
    <row r="62" spans="1:24" ht="24.95" customHeight="1">
      <c r="A62" s="272">
        <v>25</v>
      </c>
      <c r="B62" s="259"/>
      <c r="C62" s="263"/>
      <c r="D62" s="163"/>
      <c r="E62" s="163"/>
      <c r="F62" s="252" t="s">
        <v>92</v>
      </c>
      <c r="G62" s="271"/>
      <c r="H62" s="271"/>
      <c r="I62" s="271"/>
      <c r="J62" s="260"/>
      <c r="K62" s="169"/>
      <c r="L62" s="170"/>
      <c r="M62" s="171">
        <f t="shared" si="24"/>
        <v>2.5</v>
      </c>
      <c r="N62" s="172">
        <f t="shared" si="17"/>
        <v>0</v>
      </c>
      <c r="O62" s="668">
        <f t="shared" si="18"/>
        <v>0</v>
      </c>
      <c r="P62" s="173">
        <f t="shared" ref="P62" si="49">IF(ISBLANK(I62),0,VLOOKUP(I62,J$14:K$19,2,0))</f>
        <v>0</v>
      </c>
      <c r="Q62" s="174">
        <f t="shared" si="25"/>
        <v>0</v>
      </c>
      <c r="R62" s="175">
        <f t="shared" si="26"/>
        <v>0</v>
      </c>
      <c r="S62" s="176">
        <f t="shared" si="20"/>
        <v>0</v>
      </c>
      <c r="T62" s="261">
        <f t="shared" si="21"/>
        <v>0</v>
      </c>
      <c r="U62" s="175">
        <f t="shared" si="27"/>
        <v>0</v>
      </c>
      <c r="V62" s="176">
        <f t="shared" si="22"/>
        <v>0</v>
      </c>
      <c r="W62" s="178">
        <f t="shared" ref="W62" si="50">IF(P62=0,0,V62/P62)</f>
        <v>0</v>
      </c>
      <c r="X62" s="179">
        <f t="shared" si="28"/>
        <v>0</v>
      </c>
    </row>
    <row r="63" spans="1:24" ht="24.95" customHeight="1">
      <c r="A63" s="272">
        <v>26</v>
      </c>
      <c r="B63" s="259"/>
      <c r="C63" s="263"/>
      <c r="D63" s="163"/>
      <c r="E63" s="163"/>
      <c r="F63" s="251" t="s">
        <v>91</v>
      </c>
      <c r="G63" s="271"/>
      <c r="H63" s="271"/>
      <c r="I63" s="271"/>
      <c r="J63" s="260"/>
      <c r="K63" s="169"/>
      <c r="L63" s="170"/>
      <c r="M63" s="185">
        <f t="shared" si="24"/>
        <v>1.5</v>
      </c>
      <c r="N63" s="186">
        <f t="shared" si="17"/>
        <v>0</v>
      </c>
      <c r="O63" s="669">
        <f t="shared" si="18"/>
        <v>0</v>
      </c>
      <c r="P63" s="187">
        <f>IF(ISBLANK(I63),0,VLOOKUP(I63,J$14:K$19,2,0))</f>
        <v>0</v>
      </c>
      <c r="Q63" s="188">
        <f t="shared" si="25"/>
        <v>0</v>
      </c>
      <c r="R63" s="189">
        <f t="shared" si="26"/>
        <v>0</v>
      </c>
      <c r="S63" s="190">
        <f t="shared" si="20"/>
        <v>0</v>
      </c>
      <c r="T63" s="264">
        <f t="shared" si="21"/>
        <v>0</v>
      </c>
      <c r="U63" s="189">
        <f t="shared" si="27"/>
        <v>0</v>
      </c>
      <c r="V63" s="190">
        <f t="shared" si="22"/>
        <v>0</v>
      </c>
      <c r="W63" s="192">
        <f>IF(P63=0,0,V63/P63)</f>
        <v>0</v>
      </c>
      <c r="X63" s="193">
        <f t="shared" si="28"/>
        <v>0</v>
      </c>
    </row>
    <row r="64" spans="1:24" ht="24.95" customHeight="1">
      <c r="A64" s="272">
        <v>27</v>
      </c>
      <c r="B64" s="259"/>
      <c r="C64" s="263"/>
      <c r="D64" s="163"/>
      <c r="E64" s="163"/>
      <c r="F64" s="252" t="s">
        <v>92</v>
      </c>
      <c r="G64" s="271"/>
      <c r="H64" s="271"/>
      <c r="I64" s="271"/>
      <c r="J64" s="260"/>
      <c r="K64" s="169"/>
      <c r="L64" s="170"/>
      <c r="M64" s="171">
        <f t="shared" si="24"/>
        <v>2.5</v>
      </c>
      <c r="N64" s="172">
        <f t="shared" si="17"/>
        <v>0</v>
      </c>
      <c r="O64" s="668">
        <f t="shared" si="18"/>
        <v>0</v>
      </c>
      <c r="P64" s="173">
        <f t="shared" ref="P64" si="51">IF(ISBLANK(I64),0,VLOOKUP(I64,J$14:K$19,2,0))</f>
        <v>0</v>
      </c>
      <c r="Q64" s="174">
        <f t="shared" si="25"/>
        <v>0</v>
      </c>
      <c r="R64" s="175">
        <f t="shared" si="26"/>
        <v>0</v>
      </c>
      <c r="S64" s="176">
        <f t="shared" si="20"/>
        <v>0</v>
      </c>
      <c r="T64" s="261">
        <f t="shared" si="21"/>
        <v>0</v>
      </c>
      <c r="U64" s="175">
        <f t="shared" si="27"/>
        <v>0</v>
      </c>
      <c r="V64" s="176">
        <f t="shared" si="22"/>
        <v>0</v>
      </c>
      <c r="W64" s="178">
        <f t="shared" ref="W64" si="52">IF(P64=0,0,V64/P64)</f>
        <v>0</v>
      </c>
      <c r="X64" s="179">
        <f t="shared" si="28"/>
        <v>0</v>
      </c>
    </row>
    <row r="65" spans="1:24" ht="24.95" customHeight="1">
      <c r="A65" s="272">
        <v>28</v>
      </c>
      <c r="B65" s="259"/>
      <c r="C65" s="263"/>
      <c r="D65" s="163"/>
      <c r="E65" s="163"/>
      <c r="F65" s="251" t="s">
        <v>91</v>
      </c>
      <c r="G65" s="271"/>
      <c r="H65" s="271"/>
      <c r="I65" s="271"/>
      <c r="J65" s="260"/>
      <c r="K65" s="169"/>
      <c r="L65" s="170"/>
      <c r="M65" s="185">
        <f t="shared" si="24"/>
        <v>1.5</v>
      </c>
      <c r="N65" s="186">
        <f t="shared" si="17"/>
        <v>0</v>
      </c>
      <c r="O65" s="669">
        <f t="shared" si="18"/>
        <v>0</v>
      </c>
      <c r="P65" s="187">
        <f>IF(ISBLANK(I65),0,VLOOKUP(I65,J$14:K$19,2,0))</f>
        <v>0</v>
      </c>
      <c r="Q65" s="188">
        <f t="shared" si="25"/>
        <v>0</v>
      </c>
      <c r="R65" s="189">
        <f t="shared" si="26"/>
        <v>0</v>
      </c>
      <c r="S65" s="190">
        <f t="shared" si="20"/>
        <v>0</v>
      </c>
      <c r="T65" s="264">
        <f t="shared" si="21"/>
        <v>0</v>
      </c>
      <c r="U65" s="189">
        <f t="shared" si="27"/>
        <v>0</v>
      </c>
      <c r="V65" s="190">
        <f t="shared" si="22"/>
        <v>0</v>
      </c>
      <c r="W65" s="192">
        <f>IF(P65=0,0,V65/P65)</f>
        <v>0</v>
      </c>
      <c r="X65" s="193">
        <f t="shared" si="28"/>
        <v>0</v>
      </c>
    </row>
    <row r="66" spans="1:24" ht="24.95" customHeight="1">
      <c r="A66" s="272">
        <v>29</v>
      </c>
      <c r="B66" s="259"/>
      <c r="C66" s="263"/>
      <c r="D66" s="163"/>
      <c r="E66" s="163"/>
      <c r="F66" s="252" t="s">
        <v>92</v>
      </c>
      <c r="G66" s="271"/>
      <c r="H66" s="271"/>
      <c r="I66" s="271"/>
      <c r="J66" s="260"/>
      <c r="K66" s="169"/>
      <c r="L66" s="170"/>
      <c r="M66" s="171">
        <f t="shared" si="24"/>
        <v>2.5</v>
      </c>
      <c r="N66" s="172">
        <f t="shared" si="17"/>
        <v>0</v>
      </c>
      <c r="O66" s="668">
        <f t="shared" si="18"/>
        <v>0</v>
      </c>
      <c r="P66" s="173">
        <f t="shared" ref="P66" si="53">IF(ISBLANK(I66),0,VLOOKUP(I66,J$14:K$19,2,0))</f>
        <v>0</v>
      </c>
      <c r="Q66" s="174">
        <f t="shared" si="25"/>
        <v>0</v>
      </c>
      <c r="R66" s="175">
        <f t="shared" si="26"/>
        <v>0</v>
      </c>
      <c r="S66" s="176">
        <f t="shared" si="20"/>
        <v>0</v>
      </c>
      <c r="T66" s="261">
        <f t="shared" si="21"/>
        <v>0</v>
      </c>
      <c r="U66" s="175">
        <f t="shared" si="27"/>
        <v>0</v>
      </c>
      <c r="V66" s="176">
        <f t="shared" si="22"/>
        <v>0</v>
      </c>
      <c r="W66" s="178">
        <f t="shared" ref="W66" si="54">IF(P66=0,0,V66/P66)</f>
        <v>0</v>
      </c>
      <c r="X66" s="179">
        <f t="shared" si="28"/>
        <v>0</v>
      </c>
    </row>
    <row r="67" spans="1:24" ht="24.95" customHeight="1">
      <c r="A67" s="272">
        <v>30</v>
      </c>
      <c r="B67" s="259"/>
      <c r="C67" s="263"/>
      <c r="D67" s="163"/>
      <c r="E67" s="163"/>
      <c r="F67" s="251" t="s">
        <v>91</v>
      </c>
      <c r="G67" s="271"/>
      <c r="H67" s="271"/>
      <c r="I67" s="271"/>
      <c r="J67" s="260"/>
      <c r="K67" s="169"/>
      <c r="L67" s="170"/>
      <c r="M67" s="185">
        <f t="shared" si="24"/>
        <v>1.5</v>
      </c>
      <c r="N67" s="186">
        <f t="shared" si="17"/>
        <v>0</v>
      </c>
      <c r="O67" s="669">
        <f t="shared" si="18"/>
        <v>0</v>
      </c>
      <c r="P67" s="187">
        <f>IF(ISBLANK(I67),0,VLOOKUP(I67,J$14:K$19,2,0))</f>
        <v>0</v>
      </c>
      <c r="Q67" s="188">
        <f t="shared" si="25"/>
        <v>0</v>
      </c>
      <c r="R67" s="189">
        <f t="shared" si="26"/>
        <v>0</v>
      </c>
      <c r="S67" s="190">
        <f t="shared" si="20"/>
        <v>0</v>
      </c>
      <c r="T67" s="264">
        <f t="shared" si="21"/>
        <v>0</v>
      </c>
      <c r="U67" s="189">
        <f t="shared" si="27"/>
        <v>0</v>
      </c>
      <c r="V67" s="190">
        <f t="shared" si="22"/>
        <v>0</v>
      </c>
      <c r="W67" s="192">
        <f>IF(P67=0,0,V67/P67)</f>
        <v>0</v>
      </c>
      <c r="X67" s="193">
        <f t="shared" si="28"/>
        <v>0</v>
      </c>
    </row>
    <row r="68" spans="1:24" ht="24.95" customHeight="1">
      <c r="A68" s="272">
        <v>31</v>
      </c>
      <c r="B68" s="259"/>
      <c r="C68" s="263"/>
      <c r="D68" s="163"/>
      <c r="E68" s="163"/>
      <c r="F68" s="252" t="s">
        <v>92</v>
      </c>
      <c r="G68" s="271"/>
      <c r="H68" s="271"/>
      <c r="I68" s="271"/>
      <c r="J68" s="260"/>
      <c r="K68" s="169"/>
      <c r="L68" s="170"/>
      <c r="M68" s="171">
        <f t="shared" si="24"/>
        <v>2.5</v>
      </c>
      <c r="N68" s="172">
        <f t="shared" si="17"/>
        <v>0</v>
      </c>
      <c r="O68" s="668">
        <f t="shared" si="18"/>
        <v>0</v>
      </c>
      <c r="P68" s="173">
        <f t="shared" ref="P68" si="55">IF(ISBLANK(I68),0,VLOOKUP(I68,J$14:K$19,2,0))</f>
        <v>0</v>
      </c>
      <c r="Q68" s="174">
        <f t="shared" si="25"/>
        <v>0</v>
      </c>
      <c r="R68" s="175">
        <f t="shared" si="26"/>
        <v>0</v>
      </c>
      <c r="S68" s="176">
        <f t="shared" si="20"/>
        <v>0</v>
      </c>
      <c r="T68" s="261">
        <f t="shared" si="21"/>
        <v>0</v>
      </c>
      <c r="U68" s="175">
        <f t="shared" si="27"/>
        <v>0</v>
      </c>
      <c r="V68" s="176">
        <f t="shared" si="22"/>
        <v>0</v>
      </c>
      <c r="W68" s="178">
        <f t="shared" ref="W68" si="56">IF(P68=0,0,V68/P68)</f>
        <v>0</v>
      </c>
      <c r="X68" s="179">
        <f t="shared" si="28"/>
        <v>0</v>
      </c>
    </row>
    <row r="69" spans="1:24" ht="24.95" customHeight="1">
      <c r="A69" s="272">
        <v>32</v>
      </c>
      <c r="B69" s="259"/>
      <c r="C69" s="263"/>
      <c r="D69" s="163"/>
      <c r="E69" s="163"/>
      <c r="F69" s="251" t="s">
        <v>91</v>
      </c>
      <c r="G69" s="271"/>
      <c r="H69" s="271"/>
      <c r="I69" s="271"/>
      <c r="J69" s="260"/>
      <c r="K69" s="169"/>
      <c r="L69" s="170"/>
      <c r="M69" s="185">
        <f t="shared" si="24"/>
        <v>1.5</v>
      </c>
      <c r="N69" s="186">
        <f t="shared" si="17"/>
        <v>0</v>
      </c>
      <c r="O69" s="669">
        <f t="shared" si="18"/>
        <v>0</v>
      </c>
      <c r="P69" s="187">
        <f>IF(ISBLANK(I69),0,VLOOKUP(I69,J$14:K$19,2,0))</f>
        <v>0</v>
      </c>
      <c r="Q69" s="188">
        <f t="shared" si="25"/>
        <v>0</v>
      </c>
      <c r="R69" s="189">
        <f t="shared" si="26"/>
        <v>0</v>
      </c>
      <c r="S69" s="190">
        <f t="shared" si="20"/>
        <v>0</v>
      </c>
      <c r="T69" s="264">
        <f t="shared" si="21"/>
        <v>0</v>
      </c>
      <c r="U69" s="189">
        <f t="shared" si="27"/>
        <v>0</v>
      </c>
      <c r="V69" s="190">
        <f t="shared" si="22"/>
        <v>0</v>
      </c>
      <c r="W69" s="192">
        <f>IF(P69=0,0,V69/P69)</f>
        <v>0</v>
      </c>
      <c r="X69" s="193">
        <f t="shared" si="28"/>
        <v>0</v>
      </c>
    </row>
    <row r="70" spans="1:24" ht="24.95" customHeight="1">
      <c r="A70" s="272">
        <v>33</v>
      </c>
      <c r="B70" s="259"/>
      <c r="C70" s="263"/>
      <c r="D70" s="163"/>
      <c r="E70" s="163"/>
      <c r="F70" s="252" t="s">
        <v>92</v>
      </c>
      <c r="G70" s="271"/>
      <c r="H70" s="271"/>
      <c r="I70" s="271"/>
      <c r="J70" s="260"/>
      <c r="K70" s="169"/>
      <c r="L70" s="170"/>
      <c r="M70" s="171">
        <f t="shared" si="24"/>
        <v>2.5</v>
      </c>
      <c r="N70" s="172">
        <f t="shared" si="17"/>
        <v>0</v>
      </c>
      <c r="O70" s="668">
        <f t="shared" si="18"/>
        <v>0</v>
      </c>
      <c r="P70" s="173">
        <f t="shared" ref="P70" si="57">IF(ISBLANK(I70),0,VLOOKUP(I70,J$14:K$19,2,0))</f>
        <v>0</v>
      </c>
      <c r="Q70" s="174">
        <f t="shared" si="25"/>
        <v>0</v>
      </c>
      <c r="R70" s="175">
        <f t="shared" si="26"/>
        <v>0</v>
      </c>
      <c r="S70" s="176">
        <f t="shared" si="20"/>
        <v>0</v>
      </c>
      <c r="T70" s="261">
        <f t="shared" si="21"/>
        <v>0</v>
      </c>
      <c r="U70" s="175">
        <f t="shared" si="27"/>
        <v>0</v>
      </c>
      <c r="V70" s="176">
        <f t="shared" si="22"/>
        <v>0</v>
      </c>
      <c r="W70" s="178">
        <f t="shared" ref="W70" si="58">IF(P70=0,0,V70/P70)</f>
        <v>0</v>
      </c>
      <c r="X70" s="179">
        <f t="shared" si="28"/>
        <v>0</v>
      </c>
    </row>
    <row r="71" spans="1:24" ht="24.95" customHeight="1">
      <c r="A71" s="272">
        <v>34</v>
      </c>
      <c r="B71" s="259"/>
      <c r="C71" s="263"/>
      <c r="D71" s="163"/>
      <c r="E71" s="163"/>
      <c r="F71" s="251" t="s">
        <v>91</v>
      </c>
      <c r="G71" s="271"/>
      <c r="H71" s="271"/>
      <c r="I71" s="271"/>
      <c r="J71" s="260"/>
      <c r="K71" s="169"/>
      <c r="L71" s="170"/>
      <c r="M71" s="185">
        <f t="shared" si="24"/>
        <v>1.5</v>
      </c>
      <c r="N71" s="186">
        <f t="shared" si="17"/>
        <v>0</v>
      </c>
      <c r="O71" s="669">
        <f t="shared" si="18"/>
        <v>0</v>
      </c>
      <c r="P71" s="187">
        <f>IF(ISBLANK(I71),0,VLOOKUP(I71,J$14:K$19,2,0))</f>
        <v>0</v>
      </c>
      <c r="Q71" s="188">
        <f t="shared" si="25"/>
        <v>0</v>
      </c>
      <c r="R71" s="189">
        <f t="shared" si="26"/>
        <v>0</v>
      </c>
      <c r="S71" s="190">
        <f t="shared" si="20"/>
        <v>0</v>
      </c>
      <c r="T71" s="264">
        <f t="shared" si="21"/>
        <v>0</v>
      </c>
      <c r="U71" s="189">
        <f t="shared" si="27"/>
        <v>0</v>
      </c>
      <c r="V71" s="190">
        <f t="shared" si="22"/>
        <v>0</v>
      </c>
      <c r="W71" s="192">
        <f>IF(P71=0,0,V71/P71)</f>
        <v>0</v>
      </c>
      <c r="X71" s="193">
        <f t="shared" si="28"/>
        <v>0</v>
      </c>
    </row>
    <row r="72" spans="1:24" ht="24.95" customHeight="1">
      <c r="A72" s="272">
        <v>35</v>
      </c>
      <c r="B72" s="259"/>
      <c r="C72" s="263"/>
      <c r="D72" s="163"/>
      <c r="E72" s="163"/>
      <c r="F72" s="252" t="s">
        <v>92</v>
      </c>
      <c r="G72" s="271"/>
      <c r="H72" s="271"/>
      <c r="I72" s="271"/>
      <c r="J72" s="260"/>
      <c r="K72" s="169"/>
      <c r="L72" s="170"/>
      <c r="M72" s="171">
        <f t="shared" si="24"/>
        <v>2.5</v>
      </c>
      <c r="N72" s="172">
        <f t="shared" si="17"/>
        <v>0</v>
      </c>
      <c r="O72" s="668">
        <f t="shared" si="18"/>
        <v>0</v>
      </c>
      <c r="P72" s="173">
        <f t="shared" ref="P72" si="59">IF(ISBLANK(I72),0,VLOOKUP(I72,J$14:K$19,2,0))</f>
        <v>0</v>
      </c>
      <c r="Q72" s="174">
        <f t="shared" si="25"/>
        <v>0</v>
      </c>
      <c r="R72" s="175">
        <f t="shared" si="26"/>
        <v>0</v>
      </c>
      <c r="S72" s="176">
        <f t="shared" si="20"/>
        <v>0</v>
      </c>
      <c r="T72" s="261">
        <f t="shared" si="21"/>
        <v>0</v>
      </c>
      <c r="U72" s="175">
        <f t="shared" si="27"/>
        <v>0</v>
      </c>
      <c r="V72" s="176">
        <f t="shared" si="22"/>
        <v>0</v>
      </c>
      <c r="W72" s="178">
        <f t="shared" ref="W72" si="60">IF(P72=0,0,V72/P72)</f>
        <v>0</v>
      </c>
      <c r="X72" s="179">
        <f t="shared" si="28"/>
        <v>0</v>
      </c>
    </row>
    <row r="73" spans="1:24" ht="24.95" customHeight="1">
      <c r="A73" s="272">
        <v>36</v>
      </c>
      <c r="B73" s="259"/>
      <c r="C73" s="263"/>
      <c r="D73" s="163"/>
      <c r="E73" s="163"/>
      <c r="F73" s="251" t="s">
        <v>91</v>
      </c>
      <c r="G73" s="271"/>
      <c r="H73" s="271"/>
      <c r="I73" s="271"/>
      <c r="J73" s="260"/>
      <c r="K73" s="169"/>
      <c r="L73" s="170"/>
      <c r="M73" s="185">
        <f t="shared" si="24"/>
        <v>1.5</v>
      </c>
      <c r="N73" s="186">
        <f t="shared" si="17"/>
        <v>0</v>
      </c>
      <c r="O73" s="669">
        <f t="shared" si="18"/>
        <v>0</v>
      </c>
      <c r="P73" s="187">
        <f>IF(ISBLANK(I73),0,VLOOKUP(I73,J$14:K$19,2,0))</f>
        <v>0</v>
      </c>
      <c r="Q73" s="188">
        <f t="shared" si="25"/>
        <v>0</v>
      </c>
      <c r="R73" s="189">
        <f t="shared" si="26"/>
        <v>0</v>
      </c>
      <c r="S73" s="190">
        <f t="shared" si="20"/>
        <v>0</v>
      </c>
      <c r="T73" s="264">
        <f t="shared" si="21"/>
        <v>0</v>
      </c>
      <c r="U73" s="189">
        <f t="shared" si="27"/>
        <v>0</v>
      </c>
      <c r="V73" s="190">
        <f t="shared" si="22"/>
        <v>0</v>
      </c>
      <c r="W73" s="192">
        <f>IF(P73=0,0,V73/P73)</f>
        <v>0</v>
      </c>
      <c r="X73" s="193">
        <f t="shared" si="28"/>
        <v>0</v>
      </c>
    </row>
    <row r="74" spans="1:24" ht="24.95" customHeight="1">
      <c r="A74" s="272">
        <v>37</v>
      </c>
      <c r="B74" s="259"/>
      <c r="C74" s="263"/>
      <c r="D74" s="163"/>
      <c r="E74" s="163"/>
      <c r="F74" s="252" t="s">
        <v>92</v>
      </c>
      <c r="G74" s="271"/>
      <c r="H74" s="271"/>
      <c r="I74" s="271"/>
      <c r="J74" s="260"/>
      <c r="K74" s="169"/>
      <c r="L74" s="170"/>
      <c r="M74" s="171">
        <f t="shared" si="24"/>
        <v>2.5</v>
      </c>
      <c r="N74" s="172">
        <f t="shared" si="17"/>
        <v>0</v>
      </c>
      <c r="O74" s="668">
        <f t="shared" si="18"/>
        <v>0</v>
      </c>
      <c r="P74" s="173">
        <f t="shared" ref="P74" si="61">IF(ISBLANK(I74),0,VLOOKUP(I74,J$14:K$19,2,0))</f>
        <v>0</v>
      </c>
      <c r="Q74" s="174">
        <f t="shared" si="25"/>
        <v>0</v>
      </c>
      <c r="R74" s="175">
        <f t="shared" si="26"/>
        <v>0</v>
      </c>
      <c r="S74" s="176">
        <f t="shared" si="20"/>
        <v>0</v>
      </c>
      <c r="T74" s="261">
        <f t="shared" si="21"/>
        <v>0</v>
      </c>
      <c r="U74" s="175">
        <f t="shared" si="27"/>
        <v>0</v>
      </c>
      <c r="V74" s="176">
        <f t="shared" si="22"/>
        <v>0</v>
      </c>
      <c r="W74" s="178">
        <f t="shared" ref="W74" si="62">IF(P74=0,0,V74/P74)</f>
        <v>0</v>
      </c>
      <c r="X74" s="179">
        <f t="shared" si="28"/>
        <v>0</v>
      </c>
    </row>
    <row r="75" spans="1:24" ht="24.95" customHeight="1">
      <c r="A75" s="272">
        <v>38</v>
      </c>
      <c r="B75" s="259"/>
      <c r="C75" s="263"/>
      <c r="D75" s="163"/>
      <c r="E75" s="163"/>
      <c r="F75" s="251" t="s">
        <v>91</v>
      </c>
      <c r="G75" s="271"/>
      <c r="H75" s="271"/>
      <c r="I75" s="271"/>
      <c r="J75" s="260"/>
      <c r="K75" s="169"/>
      <c r="L75" s="170"/>
      <c r="M75" s="185">
        <f t="shared" si="24"/>
        <v>1.5</v>
      </c>
      <c r="N75" s="186">
        <f t="shared" si="17"/>
        <v>0</v>
      </c>
      <c r="O75" s="669">
        <f t="shared" si="18"/>
        <v>0</v>
      </c>
      <c r="P75" s="187">
        <f>IF(ISBLANK(I75),0,VLOOKUP(I75,J$14:K$19,2,0))</f>
        <v>0</v>
      </c>
      <c r="Q75" s="188">
        <f t="shared" si="25"/>
        <v>0</v>
      </c>
      <c r="R75" s="189">
        <f t="shared" si="26"/>
        <v>0</v>
      </c>
      <c r="S75" s="190">
        <f t="shared" si="20"/>
        <v>0</v>
      </c>
      <c r="T75" s="264">
        <f t="shared" si="21"/>
        <v>0</v>
      </c>
      <c r="U75" s="189">
        <f t="shared" si="27"/>
        <v>0</v>
      </c>
      <c r="V75" s="190">
        <f t="shared" si="22"/>
        <v>0</v>
      </c>
      <c r="W75" s="192">
        <f>IF(P75=0,0,V75/P75)</f>
        <v>0</v>
      </c>
      <c r="X75" s="193">
        <f t="shared" si="28"/>
        <v>0</v>
      </c>
    </row>
    <row r="76" spans="1:24" ht="24.95" customHeight="1">
      <c r="A76" s="272">
        <v>39</v>
      </c>
      <c r="B76" s="259"/>
      <c r="C76" s="263"/>
      <c r="D76" s="163"/>
      <c r="E76" s="163"/>
      <c r="F76" s="252" t="s">
        <v>92</v>
      </c>
      <c r="G76" s="271"/>
      <c r="H76" s="271"/>
      <c r="I76" s="271"/>
      <c r="J76" s="260"/>
      <c r="K76" s="169"/>
      <c r="L76" s="170"/>
      <c r="M76" s="171">
        <f t="shared" si="24"/>
        <v>2.5</v>
      </c>
      <c r="N76" s="172">
        <f t="shared" si="17"/>
        <v>0</v>
      </c>
      <c r="O76" s="668">
        <f t="shared" si="18"/>
        <v>0</v>
      </c>
      <c r="P76" s="173">
        <f t="shared" ref="P76" si="63">IF(ISBLANK(I76),0,VLOOKUP(I76,J$14:K$19,2,0))</f>
        <v>0</v>
      </c>
      <c r="Q76" s="174">
        <f t="shared" si="25"/>
        <v>0</v>
      </c>
      <c r="R76" s="175">
        <f t="shared" si="26"/>
        <v>0</v>
      </c>
      <c r="S76" s="176">
        <f t="shared" si="20"/>
        <v>0</v>
      </c>
      <c r="T76" s="261">
        <f t="shared" si="21"/>
        <v>0</v>
      </c>
      <c r="U76" s="175">
        <f t="shared" si="27"/>
        <v>0</v>
      </c>
      <c r="V76" s="176">
        <f t="shared" si="22"/>
        <v>0</v>
      </c>
      <c r="W76" s="178">
        <f t="shared" ref="W76" si="64">IF(P76=0,0,V76/P76)</f>
        <v>0</v>
      </c>
      <c r="X76" s="179">
        <f t="shared" si="28"/>
        <v>0</v>
      </c>
    </row>
    <row r="77" spans="1:24" ht="24.95" customHeight="1">
      <c r="A77" s="272">
        <v>40</v>
      </c>
      <c r="B77" s="259"/>
      <c r="C77" s="263"/>
      <c r="D77" s="163"/>
      <c r="E77" s="163"/>
      <c r="F77" s="251" t="s">
        <v>91</v>
      </c>
      <c r="G77" s="271"/>
      <c r="H77" s="271"/>
      <c r="I77" s="271"/>
      <c r="J77" s="260"/>
      <c r="K77" s="169"/>
      <c r="L77" s="170"/>
      <c r="M77" s="185">
        <f t="shared" si="24"/>
        <v>1.5</v>
      </c>
      <c r="N77" s="186">
        <f t="shared" si="17"/>
        <v>0</v>
      </c>
      <c r="O77" s="669">
        <f t="shared" si="18"/>
        <v>0</v>
      </c>
      <c r="P77" s="187">
        <f>IF(ISBLANK(I77),0,VLOOKUP(I77,J$14:K$19,2,0))</f>
        <v>0</v>
      </c>
      <c r="Q77" s="188">
        <f t="shared" si="25"/>
        <v>0</v>
      </c>
      <c r="R77" s="189">
        <f t="shared" si="26"/>
        <v>0</v>
      </c>
      <c r="S77" s="190">
        <f t="shared" si="20"/>
        <v>0</v>
      </c>
      <c r="T77" s="264">
        <f t="shared" si="21"/>
        <v>0</v>
      </c>
      <c r="U77" s="189">
        <f t="shared" si="27"/>
        <v>0</v>
      </c>
      <c r="V77" s="190">
        <f t="shared" si="22"/>
        <v>0</v>
      </c>
      <c r="W77" s="192">
        <f>IF(P77=0,0,V77/P77)</f>
        <v>0</v>
      </c>
      <c r="X77" s="193">
        <f t="shared" si="28"/>
        <v>0</v>
      </c>
    </row>
    <row r="78" spans="1:24" ht="24.95" customHeight="1">
      <c r="A78" s="272">
        <v>41</v>
      </c>
      <c r="B78" s="259"/>
      <c r="C78" s="263"/>
      <c r="D78" s="163"/>
      <c r="E78" s="163"/>
      <c r="F78" s="252" t="s">
        <v>92</v>
      </c>
      <c r="G78" s="271"/>
      <c r="H78" s="271"/>
      <c r="I78" s="271"/>
      <c r="J78" s="260"/>
      <c r="K78" s="169"/>
      <c r="L78" s="170"/>
      <c r="M78" s="171">
        <f t="shared" si="24"/>
        <v>2.5</v>
      </c>
      <c r="N78" s="172">
        <f t="shared" si="17"/>
        <v>0</v>
      </c>
      <c r="O78" s="668">
        <f t="shared" si="18"/>
        <v>0</v>
      </c>
      <c r="P78" s="173">
        <f t="shared" ref="P78" si="65">IF(ISBLANK(I78),0,VLOOKUP(I78,J$14:K$19,2,0))</f>
        <v>0</v>
      </c>
      <c r="Q78" s="174">
        <f t="shared" si="25"/>
        <v>0</v>
      </c>
      <c r="R78" s="175">
        <f t="shared" si="26"/>
        <v>0</v>
      </c>
      <c r="S78" s="176">
        <f t="shared" si="20"/>
        <v>0</v>
      </c>
      <c r="T78" s="261">
        <f t="shared" si="21"/>
        <v>0</v>
      </c>
      <c r="U78" s="175">
        <f t="shared" si="27"/>
        <v>0</v>
      </c>
      <c r="V78" s="176">
        <f t="shared" si="22"/>
        <v>0</v>
      </c>
      <c r="W78" s="178">
        <f t="shared" ref="W78" si="66">IF(P78=0,0,V78/P78)</f>
        <v>0</v>
      </c>
      <c r="X78" s="179">
        <f t="shared" si="28"/>
        <v>0</v>
      </c>
    </row>
    <row r="79" spans="1:24" ht="24.95" customHeight="1">
      <c r="A79" s="272">
        <v>42</v>
      </c>
      <c r="B79" s="259"/>
      <c r="C79" s="263"/>
      <c r="D79" s="163"/>
      <c r="E79" s="163"/>
      <c r="F79" s="251" t="s">
        <v>91</v>
      </c>
      <c r="G79" s="271"/>
      <c r="H79" s="271"/>
      <c r="I79" s="271"/>
      <c r="J79" s="260"/>
      <c r="K79" s="169"/>
      <c r="L79" s="170"/>
      <c r="M79" s="185">
        <f t="shared" si="24"/>
        <v>1.5</v>
      </c>
      <c r="N79" s="186">
        <f t="shared" si="17"/>
        <v>0</v>
      </c>
      <c r="O79" s="669">
        <f t="shared" si="18"/>
        <v>0</v>
      </c>
      <c r="P79" s="187">
        <f>IF(ISBLANK(I79),0,VLOOKUP(I79,J$14:K$19,2,0))</f>
        <v>0</v>
      </c>
      <c r="Q79" s="188">
        <f t="shared" si="25"/>
        <v>0</v>
      </c>
      <c r="R79" s="189">
        <f t="shared" si="26"/>
        <v>0</v>
      </c>
      <c r="S79" s="190">
        <f t="shared" si="20"/>
        <v>0</v>
      </c>
      <c r="T79" s="264">
        <f t="shared" si="21"/>
        <v>0</v>
      </c>
      <c r="U79" s="189">
        <f t="shared" si="27"/>
        <v>0</v>
      </c>
      <c r="V79" s="190">
        <f t="shared" si="22"/>
        <v>0</v>
      </c>
      <c r="W79" s="192">
        <f>IF(P79=0,0,V79/P79)</f>
        <v>0</v>
      </c>
      <c r="X79" s="193">
        <f t="shared" si="28"/>
        <v>0</v>
      </c>
    </row>
    <row r="80" spans="1:24" ht="24.95" customHeight="1">
      <c r="A80" s="272">
        <v>43</v>
      </c>
      <c r="B80" s="259"/>
      <c r="C80" s="263"/>
      <c r="D80" s="163"/>
      <c r="E80" s="163"/>
      <c r="F80" s="252" t="s">
        <v>92</v>
      </c>
      <c r="G80" s="271"/>
      <c r="H80" s="271"/>
      <c r="I80" s="271"/>
      <c r="J80" s="260"/>
      <c r="K80" s="169"/>
      <c r="L80" s="170"/>
      <c r="M80" s="171">
        <f t="shared" si="24"/>
        <v>2.5</v>
      </c>
      <c r="N80" s="172">
        <f t="shared" si="17"/>
        <v>0</v>
      </c>
      <c r="O80" s="668">
        <f t="shared" si="18"/>
        <v>0</v>
      </c>
      <c r="P80" s="173">
        <f t="shared" ref="P80" si="67">IF(ISBLANK(I80),0,VLOOKUP(I80,J$14:K$19,2,0))</f>
        <v>0</v>
      </c>
      <c r="Q80" s="174">
        <f t="shared" si="25"/>
        <v>0</v>
      </c>
      <c r="R80" s="175">
        <f t="shared" si="26"/>
        <v>0</v>
      </c>
      <c r="S80" s="176">
        <f t="shared" si="20"/>
        <v>0</v>
      </c>
      <c r="T80" s="261">
        <f t="shared" si="21"/>
        <v>0</v>
      </c>
      <c r="U80" s="175">
        <f t="shared" si="27"/>
        <v>0</v>
      </c>
      <c r="V80" s="176">
        <f t="shared" si="22"/>
        <v>0</v>
      </c>
      <c r="W80" s="178">
        <f t="shared" ref="W80" si="68">IF(P80=0,0,V80/P80)</f>
        <v>0</v>
      </c>
      <c r="X80" s="179">
        <f t="shared" si="28"/>
        <v>0</v>
      </c>
    </row>
    <row r="81" spans="1:24" ht="24.95" customHeight="1">
      <c r="A81" s="272">
        <v>44</v>
      </c>
      <c r="B81" s="259"/>
      <c r="C81" s="263"/>
      <c r="D81" s="163"/>
      <c r="E81" s="163"/>
      <c r="F81" s="251" t="s">
        <v>91</v>
      </c>
      <c r="G81" s="271"/>
      <c r="H81" s="271"/>
      <c r="I81" s="271"/>
      <c r="J81" s="260"/>
      <c r="K81" s="169"/>
      <c r="L81" s="170"/>
      <c r="M81" s="185">
        <f t="shared" si="24"/>
        <v>1.5</v>
      </c>
      <c r="N81" s="186">
        <f t="shared" si="17"/>
        <v>0</v>
      </c>
      <c r="O81" s="669">
        <f t="shared" si="18"/>
        <v>0</v>
      </c>
      <c r="P81" s="187">
        <f>IF(ISBLANK(I81),0,VLOOKUP(I81,J$14:K$19,2,0))</f>
        <v>0</v>
      </c>
      <c r="Q81" s="188">
        <f t="shared" si="25"/>
        <v>0</v>
      </c>
      <c r="R81" s="189">
        <f t="shared" si="26"/>
        <v>0</v>
      </c>
      <c r="S81" s="190">
        <f t="shared" si="20"/>
        <v>0</v>
      </c>
      <c r="T81" s="264">
        <f t="shared" si="21"/>
        <v>0</v>
      </c>
      <c r="U81" s="189">
        <f t="shared" si="27"/>
        <v>0</v>
      </c>
      <c r="V81" s="190">
        <f t="shared" si="22"/>
        <v>0</v>
      </c>
      <c r="W81" s="192">
        <f>IF(P81=0,0,V81/P81)</f>
        <v>0</v>
      </c>
      <c r="X81" s="193">
        <f t="shared" si="28"/>
        <v>0</v>
      </c>
    </row>
    <row r="82" spans="1:24" ht="24.95" customHeight="1">
      <c r="A82" s="272">
        <v>45</v>
      </c>
      <c r="B82" s="259"/>
      <c r="C82" s="263"/>
      <c r="D82" s="163"/>
      <c r="E82" s="163"/>
      <c r="F82" s="252" t="s">
        <v>92</v>
      </c>
      <c r="G82" s="271"/>
      <c r="H82" s="271"/>
      <c r="I82" s="271"/>
      <c r="J82" s="260"/>
      <c r="K82" s="169"/>
      <c r="L82" s="170"/>
      <c r="M82" s="171">
        <f t="shared" si="24"/>
        <v>2.5</v>
      </c>
      <c r="N82" s="172">
        <f t="shared" si="17"/>
        <v>0</v>
      </c>
      <c r="O82" s="668">
        <f t="shared" si="18"/>
        <v>0</v>
      </c>
      <c r="P82" s="173">
        <f t="shared" ref="P82" si="69">IF(ISBLANK(I82),0,VLOOKUP(I82,J$14:K$19,2,0))</f>
        <v>0</v>
      </c>
      <c r="Q82" s="174">
        <f t="shared" si="25"/>
        <v>0</v>
      </c>
      <c r="R82" s="175">
        <f t="shared" si="26"/>
        <v>0</v>
      </c>
      <c r="S82" s="176">
        <f t="shared" si="20"/>
        <v>0</v>
      </c>
      <c r="T82" s="261">
        <f t="shared" si="21"/>
        <v>0</v>
      </c>
      <c r="U82" s="175">
        <f t="shared" si="27"/>
        <v>0</v>
      </c>
      <c r="V82" s="176">
        <f t="shared" si="22"/>
        <v>0</v>
      </c>
      <c r="W82" s="178">
        <f t="shared" ref="W82" si="70">IF(P82=0,0,V82/P82)</f>
        <v>0</v>
      </c>
      <c r="X82" s="179">
        <f t="shared" si="28"/>
        <v>0</v>
      </c>
    </row>
    <row r="83" spans="1:24" ht="24.95" customHeight="1">
      <c r="A83" s="272">
        <v>46</v>
      </c>
      <c r="B83" s="259"/>
      <c r="C83" s="263"/>
      <c r="D83" s="163"/>
      <c r="E83" s="163"/>
      <c r="F83" s="251" t="s">
        <v>91</v>
      </c>
      <c r="G83" s="271"/>
      <c r="H83" s="271"/>
      <c r="I83" s="271"/>
      <c r="J83" s="260"/>
      <c r="K83" s="169"/>
      <c r="L83" s="170"/>
      <c r="M83" s="185">
        <f t="shared" si="24"/>
        <v>1.5</v>
      </c>
      <c r="N83" s="186">
        <f t="shared" si="17"/>
        <v>0</v>
      </c>
      <c r="O83" s="669">
        <f t="shared" si="18"/>
        <v>0</v>
      </c>
      <c r="P83" s="187">
        <f>IF(ISBLANK(I83),0,VLOOKUP(I83,J$14:K$19,2,0))</f>
        <v>0</v>
      </c>
      <c r="Q83" s="188">
        <f t="shared" si="25"/>
        <v>0</v>
      </c>
      <c r="R83" s="189">
        <f t="shared" si="26"/>
        <v>0</v>
      </c>
      <c r="S83" s="190">
        <f t="shared" si="20"/>
        <v>0</v>
      </c>
      <c r="T83" s="264">
        <f t="shared" si="21"/>
        <v>0</v>
      </c>
      <c r="U83" s="189">
        <f t="shared" si="27"/>
        <v>0</v>
      </c>
      <c r="V83" s="190">
        <f t="shared" si="22"/>
        <v>0</v>
      </c>
      <c r="W83" s="192">
        <f>IF(P83=0,0,V83/P83)</f>
        <v>0</v>
      </c>
      <c r="X83" s="193">
        <f t="shared" si="28"/>
        <v>0</v>
      </c>
    </row>
    <row r="84" spans="1:24" ht="24.95" customHeight="1">
      <c r="A84" s="272">
        <v>47</v>
      </c>
      <c r="B84" s="259"/>
      <c r="C84" s="263"/>
      <c r="D84" s="163"/>
      <c r="E84" s="163"/>
      <c r="F84" s="252" t="s">
        <v>92</v>
      </c>
      <c r="G84" s="271"/>
      <c r="H84" s="271"/>
      <c r="I84" s="271"/>
      <c r="J84" s="260"/>
      <c r="K84" s="169"/>
      <c r="L84" s="170"/>
      <c r="M84" s="171">
        <f t="shared" si="24"/>
        <v>2.5</v>
      </c>
      <c r="N84" s="172">
        <f t="shared" si="17"/>
        <v>0</v>
      </c>
      <c r="O84" s="668">
        <f t="shared" si="18"/>
        <v>0</v>
      </c>
      <c r="P84" s="173">
        <f t="shared" ref="P84" si="71">IF(ISBLANK(I84),0,VLOOKUP(I84,J$14:K$19,2,0))</f>
        <v>0</v>
      </c>
      <c r="Q84" s="174">
        <f t="shared" si="25"/>
        <v>0</v>
      </c>
      <c r="R84" s="175">
        <f t="shared" si="26"/>
        <v>0</v>
      </c>
      <c r="S84" s="176">
        <f t="shared" si="20"/>
        <v>0</v>
      </c>
      <c r="T84" s="261">
        <f t="shared" si="21"/>
        <v>0</v>
      </c>
      <c r="U84" s="175">
        <f t="shared" si="27"/>
        <v>0</v>
      </c>
      <c r="V84" s="176">
        <f t="shared" si="22"/>
        <v>0</v>
      </c>
      <c r="W84" s="178">
        <f t="shared" ref="W84" si="72">IF(P84=0,0,V84/P84)</f>
        <v>0</v>
      </c>
      <c r="X84" s="179">
        <f t="shared" si="28"/>
        <v>0</v>
      </c>
    </row>
    <row r="85" spans="1:24" ht="24.95" customHeight="1">
      <c r="A85" s="272">
        <v>48</v>
      </c>
      <c r="B85" s="259"/>
      <c r="C85" s="263"/>
      <c r="D85" s="163"/>
      <c r="E85" s="163"/>
      <c r="F85" s="251" t="s">
        <v>91</v>
      </c>
      <c r="G85" s="271"/>
      <c r="H85" s="271"/>
      <c r="I85" s="271"/>
      <c r="J85" s="260"/>
      <c r="K85" s="169"/>
      <c r="L85" s="170"/>
      <c r="M85" s="185">
        <f t="shared" si="24"/>
        <v>1.5</v>
      </c>
      <c r="N85" s="186">
        <f t="shared" si="17"/>
        <v>0</v>
      </c>
      <c r="O85" s="669">
        <f t="shared" si="18"/>
        <v>0</v>
      </c>
      <c r="P85" s="187">
        <f>IF(ISBLANK(I85),0,VLOOKUP(I85,J$14:K$19,2,0))</f>
        <v>0</v>
      </c>
      <c r="Q85" s="188">
        <f t="shared" si="25"/>
        <v>0</v>
      </c>
      <c r="R85" s="189">
        <f t="shared" si="26"/>
        <v>0</v>
      </c>
      <c r="S85" s="190">
        <f t="shared" si="20"/>
        <v>0</v>
      </c>
      <c r="T85" s="264">
        <f t="shared" si="21"/>
        <v>0</v>
      </c>
      <c r="U85" s="189">
        <f t="shared" si="27"/>
        <v>0</v>
      </c>
      <c r="V85" s="190">
        <f t="shared" si="22"/>
        <v>0</v>
      </c>
      <c r="W85" s="192">
        <f>IF(P85=0,0,V85/P85)</f>
        <v>0</v>
      </c>
      <c r="X85" s="193">
        <f t="shared" si="28"/>
        <v>0</v>
      </c>
    </row>
    <row r="86" spans="1:24" ht="24.95" customHeight="1">
      <c r="A86" s="272">
        <v>49</v>
      </c>
      <c r="B86" s="259"/>
      <c r="C86" s="263"/>
      <c r="D86" s="163"/>
      <c r="E86" s="163"/>
      <c r="F86" s="252" t="s">
        <v>92</v>
      </c>
      <c r="G86" s="271"/>
      <c r="H86" s="271"/>
      <c r="I86" s="271"/>
      <c r="J86" s="260"/>
      <c r="K86" s="169"/>
      <c r="L86" s="170"/>
      <c r="M86" s="171">
        <f t="shared" si="24"/>
        <v>2.5</v>
      </c>
      <c r="N86" s="172">
        <f t="shared" si="17"/>
        <v>0</v>
      </c>
      <c r="O86" s="668">
        <f t="shared" si="18"/>
        <v>0</v>
      </c>
      <c r="P86" s="173">
        <f t="shared" ref="P86" si="73">IF(ISBLANK(I86),0,VLOOKUP(I86,J$14:K$19,2,0))</f>
        <v>0</v>
      </c>
      <c r="Q86" s="174">
        <f t="shared" si="25"/>
        <v>0</v>
      </c>
      <c r="R86" s="175">
        <f t="shared" si="26"/>
        <v>0</v>
      </c>
      <c r="S86" s="176">
        <f t="shared" si="20"/>
        <v>0</v>
      </c>
      <c r="T86" s="261">
        <f t="shared" si="21"/>
        <v>0</v>
      </c>
      <c r="U86" s="175">
        <f t="shared" si="27"/>
        <v>0</v>
      </c>
      <c r="V86" s="176">
        <f t="shared" si="22"/>
        <v>0</v>
      </c>
      <c r="W86" s="178">
        <f t="shared" ref="W86" si="74">IF(P86=0,0,V86/P86)</f>
        <v>0</v>
      </c>
      <c r="X86" s="179">
        <f t="shared" si="28"/>
        <v>0</v>
      </c>
    </row>
    <row r="87" spans="1:24" ht="24.95" customHeight="1">
      <c r="A87" s="272">
        <v>50</v>
      </c>
      <c r="B87" s="259"/>
      <c r="C87" s="263"/>
      <c r="D87" s="163"/>
      <c r="E87" s="163"/>
      <c r="F87" s="251" t="s">
        <v>91</v>
      </c>
      <c r="G87" s="271"/>
      <c r="H87" s="271"/>
      <c r="I87" s="271"/>
      <c r="J87" s="260"/>
      <c r="K87" s="169"/>
      <c r="L87" s="170"/>
      <c r="M87" s="185">
        <f t="shared" si="24"/>
        <v>1.5</v>
      </c>
      <c r="N87" s="186">
        <f t="shared" si="17"/>
        <v>0</v>
      </c>
      <c r="O87" s="669">
        <f t="shared" si="18"/>
        <v>0</v>
      </c>
      <c r="P87" s="187">
        <f>IF(ISBLANK(I87),0,VLOOKUP(I87,J$14:K$19,2,0))</f>
        <v>0</v>
      </c>
      <c r="Q87" s="188">
        <f t="shared" si="25"/>
        <v>0</v>
      </c>
      <c r="R87" s="189">
        <f t="shared" si="26"/>
        <v>0</v>
      </c>
      <c r="S87" s="190">
        <f t="shared" si="20"/>
        <v>0</v>
      </c>
      <c r="T87" s="264">
        <f t="shared" si="21"/>
        <v>0</v>
      </c>
      <c r="U87" s="189">
        <f t="shared" si="27"/>
        <v>0</v>
      </c>
      <c r="V87" s="190">
        <f t="shared" si="22"/>
        <v>0</v>
      </c>
      <c r="W87" s="192">
        <f>IF(P87=0,0,V87/P87)</f>
        <v>0</v>
      </c>
      <c r="X87" s="193">
        <f t="shared" si="28"/>
        <v>0</v>
      </c>
    </row>
    <row r="88" spans="1:24" ht="24.95" customHeight="1">
      <c r="A88" s="272">
        <v>51</v>
      </c>
      <c r="B88" s="259"/>
      <c r="C88" s="263"/>
      <c r="D88" s="163"/>
      <c r="E88" s="163"/>
      <c r="F88" s="252" t="s">
        <v>92</v>
      </c>
      <c r="G88" s="271"/>
      <c r="H88" s="271"/>
      <c r="I88" s="271"/>
      <c r="J88" s="260"/>
      <c r="K88" s="169"/>
      <c r="L88" s="170"/>
      <c r="M88" s="171">
        <f t="shared" si="24"/>
        <v>2.5</v>
      </c>
      <c r="N88" s="172">
        <f t="shared" si="17"/>
        <v>0</v>
      </c>
      <c r="O88" s="668">
        <f t="shared" si="18"/>
        <v>0</v>
      </c>
      <c r="P88" s="173">
        <f t="shared" ref="P88" si="75">IF(ISBLANK(I88),0,VLOOKUP(I88,J$14:K$19,2,0))</f>
        <v>0</v>
      </c>
      <c r="Q88" s="174">
        <f t="shared" si="25"/>
        <v>0</v>
      </c>
      <c r="R88" s="175">
        <f t="shared" si="26"/>
        <v>0</v>
      </c>
      <c r="S88" s="176">
        <f t="shared" si="20"/>
        <v>0</v>
      </c>
      <c r="T88" s="261">
        <f t="shared" si="21"/>
        <v>0</v>
      </c>
      <c r="U88" s="175">
        <f t="shared" si="27"/>
        <v>0</v>
      </c>
      <c r="V88" s="176">
        <f t="shared" si="22"/>
        <v>0</v>
      </c>
      <c r="W88" s="178">
        <f t="shared" ref="W88" si="76">IF(P88=0,0,V88/P88)</f>
        <v>0</v>
      </c>
      <c r="X88" s="179">
        <f t="shared" si="28"/>
        <v>0</v>
      </c>
    </row>
    <row r="89" spans="1:24" ht="24.95" customHeight="1">
      <c r="A89" s="272">
        <v>52</v>
      </c>
      <c r="B89" s="259"/>
      <c r="C89" s="263"/>
      <c r="D89" s="163"/>
      <c r="E89" s="163"/>
      <c r="F89" s="251" t="s">
        <v>91</v>
      </c>
      <c r="G89" s="271"/>
      <c r="H89" s="271"/>
      <c r="I89" s="271"/>
      <c r="J89" s="260"/>
      <c r="K89" s="169"/>
      <c r="L89" s="170"/>
      <c r="M89" s="185">
        <f t="shared" si="24"/>
        <v>1.5</v>
      </c>
      <c r="N89" s="186">
        <f t="shared" si="17"/>
        <v>0</v>
      </c>
      <c r="O89" s="669">
        <f t="shared" si="18"/>
        <v>0</v>
      </c>
      <c r="P89" s="187">
        <f>IF(ISBLANK(I89),0,VLOOKUP(I89,J$14:K$19,2,0))</f>
        <v>0</v>
      </c>
      <c r="Q89" s="188">
        <f t="shared" si="25"/>
        <v>0</v>
      </c>
      <c r="R89" s="189">
        <f t="shared" si="26"/>
        <v>0</v>
      </c>
      <c r="S89" s="190">
        <f t="shared" si="20"/>
        <v>0</v>
      </c>
      <c r="T89" s="264">
        <f t="shared" si="21"/>
        <v>0</v>
      </c>
      <c r="U89" s="189">
        <f t="shared" si="27"/>
        <v>0</v>
      </c>
      <c r="V89" s="190">
        <f t="shared" si="22"/>
        <v>0</v>
      </c>
      <c r="W89" s="192">
        <f>IF(P89=0,0,V89/P89)</f>
        <v>0</v>
      </c>
      <c r="X89" s="193">
        <f t="shared" si="28"/>
        <v>0</v>
      </c>
    </row>
    <row r="90" spans="1:24" ht="24.95" customHeight="1">
      <c r="A90" s="272">
        <v>53</v>
      </c>
      <c r="B90" s="259"/>
      <c r="C90" s="263"/>
      <c r="D90" s="163"/>
      <c r="E90" s="163"/>
      <c r="F90" s="252" t="s">
        <v>92</v>
      </c>
      <c r="G90" s="271"/>
      <c r="H90" s="271"/>
      <c r="I90" s="271"/>
      <c r="J90" s="260"/>
      <c r="K90" s="169"/>
      <c r="L90" s="170"/>
      <c r="M90" s="171">
        <f t="shared" si="24"/>
        <v>2.5</v>
      </c>
      <c r="N90" s="172">
        <f t="shared" si="17"/>
        <v>0</v>
      </c>
      <c r="O90" s="668">
        <f t="shared" si="18"/>
        <v>0</v>
      </c>
      <c r="P90" s="173">
        <f t="shared" ref="P90" si="77">IF(ISBLANK(I90),0,VLOOKUP(I90,J$14:K$19,2,0))</f>
        <v>0</v>
      </c>
      <c r="Q90" s="174">
        <f t="shared" si="25"/>
        <v>0</v>
      </c>
      <c r="R90" s="175">
        <f t="shared" si="26"/>
        <v>0</v>
      </c>
      <c r="S90" s="176">
        <f t="shared" si="20"/>
        <v>0</v>
      </c>
      <c r="T90" s="261">
        <f t="shared" si="21"/>
        <v>0</v>
      </c>
      <c r="U90" s="175">
        <f t="shared" si="27"/>
        <v>0</v>
      </c>
      <c r="V90" s="176">
        <f t="shared" si="22"/>
        <v>0</v>
      </c>
      <c r="W90" s="178">
        <f t="shared" ref="W90" si="78">IF(P90=0,0,V90/P90)</f>
        <v>0</v>
      </c>
      <c r="X90" s="179">
        <f t="shared" si="28"/>
        <v>0</v>
      </c>
    </row>
    <row r="91" spans="1:24" ht="24.95" customHeight="1">
      <c r="A91" s="272">
        <v>54</v>
      </c>
      <c r="B91" s="259"/>
      <c r="C91" s="263"/>
      <c r="D91" s="163"/>
      <c r="E91" s="163"/>
      <c r="F91" s="251" t="s">
        <v>91</v>
      </c>
      <c r="G91" s="271"/>
      <c r="H91" s="271"/>
      <c r="I91" s="271"/>
      <c r="J91" s="260"/>
      <c r="K91" s="169"/>
      <c r="L91" s="170"/>
      <c r="M91" s="185">
        <f t="shared" si="24"/>
        <v>1.5</v>
      </c>
      <c r="N91" s="186">
        <f t="shared" si="17"/>
        <v>0</v>
      </c>
      <c r="O91" s="669">
        <f t="shared" si="18"/>
        <v>0</v>
      </c>
      <c r="P91" s="187">
        <f>IF(ISBLANK(I91),0,VLOOKUP(I91,J$14:K$19,2,0))</f>
        <v>0</v>
      </c>
      <c r="Q91" s="188">
        <f t="shared" si="25"/>
        <v>0</v>
      </c>
      <c r="R91" s="189">
        <f t="shared" si="26"/>
        <v>0</v>
      </c>
      <c r="S91" s="190">
        <f t="shared" si="20"/>
        <v>0</v>
      </c>
      <c r="T91" s="264">
        <f t="shared" si="21"/>
        <v>0</v>
      </c>
      <c r="U91" s="189">
        <f t="shared" si="27"/>
        <v>0</v>
      </c>
      <c r="V91" s="190">
        <f t="shared" si="22"/>
        <v>0</v>
      </c>
      <c r="W91" s="192">
        <f>IF(P91=0,0,V91/P91)</f>
        <v>0</v>
      </c>
      <c r="X91" s="193">
        <f t="shared" si="28"/>
        <v>0</v>
      </c>
    </row>
    <row r="92" spans="1:24" ht="24.95" customHeight="1">
      <c r="A92" s="272">
        <v>55</v>
      </c>
      <c r="B92" s="259"/>
      <c r="C92" s="263"/>
      <c r="D92" s="163"/>
      <c r="E92" s="163"/>
      <c r="F92" s="252" t="s">
        <v>92</v>
      </c>
      <c r="G92" s="271"/>
      <c r="H92" s="271"/>
      <c r="I92" s="271"/>
      <c r="J92" s="260"/>
      <c r="K92" s="169"/>
      <c r="L92" s="170"/>
      <c r="M92" s="171">
        <f t="shared" si="24"/>
        <v>2.5</v>
      </c>
      <c r="N92" s="172">
        <f t="shared" si="17"/>
        <v>0</v>
      </c>
      <c r="O92" s="668">
        <f t="shared" si="18"/>
        <v>0</v>
      </c>
      <c r="P92" s="173">
        <f t="shared" ref="P92" si="79">IF(ISBLANK(I92),0,VLOOKUP(I92,J$14:K$19,2,0))</f>
        <v>0</v>
      </c>
      <c r="Q92" s="174">
        <f t="shared" si="25"/>
        <v>0</v>
      </c>
      <c r="R92" s="175">
        <f t="shared" si="26"/>
        <v>0</v>
      </c>
      <c r="S92" s="176">
        <f t="shared" si="20"/>
        <v>0</v>
      </c>
      <c r="T92" s="261">
        <f t="shared" si="21"/>
        <v>0</v>
      </c>
      <c r="U92" s="175">
        <f t="shared" si="27"/>
        <v>0</v>
      </c>
      <c r="V92" s="176">
        <f t="shared" si="22"/>
        <v>0</v>
      </c>
      <c r="W92" s="178">
        <f t="shared" ref="W92" si="80">IF(P92=0,0,V92/P92)</f>
        <v>0</v>
      </c>
      <c r="X92" s="179">
        <f t="shared" si="28"/>
        <v>0</v>
      </c>
    </row>
    <row r="93" spans="1:24" ht="24.95" customHeight="1">
      <c r="A93" s="272">
        <v>56</v>
      </c>
      <c r="B93" s="259"/>
      <c r="C93" s="263"/>
      <c r="D93" s="163"/>
      <c r="E93" s="163"/>
      <c r="F93" s="251" t="s">
        <v>91</v>
      </c>
      <c r="G93" s="271"/>
      <c r="H93" s="271"/>
      <c r="I93" s="271"/>
      <c r="J93" s="260"/>
      <c r="K93" s="169"/>
      <c r="L93" s="170"/>
      <c r="M93" s="185">
        <f t="shared" si="24"/>
        <v>1.5</v>
      </c>
      <c r="N93" s="186">
        <f t="shared" si="17"/>
        <v>0</v>
      </c>
      <c r="O93" s="669">
        <f t="shared" si="18"/>
        <v>0</v>
      </c>
      <c r="P93" s="187">
        <f>IF(ISBLANK(I93),0,VLOOKUP(I93,J$14:K$19,2,0))</f>
        <v>0</v>
      </c>
      <c r="Q93" s="188">
        <f t="shared" si="25"/>
        <v>0</v>
      </c>
      <c r="R93" s="189">
        <f t="shared" si="26"/>
        <v>0</v>
      </c>
      <c r="S93" s="190">
        <f t="shared" si="20"/>
        <v>0</v>
      </c>
      <c r="T93" s="264">
        <f t="shared" si="21"/>
        <v>0</v>
      </c>
      <c r="U93" s="189">
        <f t="shared" si="27"/>
        <v>0</v>
      </c>
      <c r="V93" s="190">
        <f t="shared" si="22"/>
        <v>0</v>
      </c>
      <c r="W93" s="192">
        <f>IF(P93=0,0,V93/P93)</f>
        <v>0</v>
      </c>
      <c r="X93" s="193">
        <f t="shared" si="28"/>
        <v>0</v>
      </c>
    </row>
    <row r="94" spans="1:24" ht="24.95" customHeight="1">
      <c r="A94" s="272">
        <v>57</v>
      </c>
      <c r="B94" s="259"/>
      <c r="C94" s="263"/>
      <c r="D94" s="163"/>
      <c r="E94" s="163"/>
      <c r="F94" s="252" t="s">
        <v>92</v>
      </c>
      <c r="G94" s="271"/>
      <c r="H94" s="271"/>
      <c r="I94" s="271"/>
      <c r="J94" s="260"/>
      <c r="K94" s="169"/>
      <c r="L94" s="170"/>
      <c r="M94" s="171">
        <f t="shared" si="24"/>
        <v>2.5</v>
      </c>
      <c r="N94" s="172">
        <f t="shared" si="17"/>
        <v>0</v>
      </c>
      <c r="O94" s="668">
        <f t="shared" si="18"/>
        <v>0</v>
      </c>
      <c r="P94" s="173">
        <f t="shared" ref="P94" si="81">IF(ISBLANK(I94),0,VLOOKUP(I94,J$14:K$19,2,0))</f>
        <v>0</v>
      </c>
      <c r="Q94" s="174">
        <f t="shared" si="25"/>
        <v>0</v>
      </c>
      <c r="R94" s="175">
        <f t="shared" si="26"/>
        <v>0</v>
      </c>
      <c r="S94" s="176">
        <f t="shared" si="20"/>
        <v>0</v>
      </c>
      <c r="T94" s="261">
        <f t="shared" si="21"/>
        <v>0</v>
      </c>
      <c r="U94" s="175">
        <f t="shared" si="27"/>
        <v>0</v>
      </c>
      <c r="V94" s="176">
        <f t="shared" si="22"/>
        <v>0</v>
      </c>
      <c r="W94" s="178">
        <f t="shared" ref="W94" si="82">IF(P94=0,0,V94/P94)</f>
        <v>0</v>
      </c>
      <c r="X94" s="179">
        <f t="shared" si="28"/>
        <v>0</v>
      </c>
    </row>
    <row r="95" spans="1:24" ht="24.95" customHeight="1">
      <c r="A95" s="272">
        <v>58</v>
      </c>
      <c r="B95" s="259"/>
      <c r="C95" s="263"/>
      <c r="D95" s="163"/>
      <c r="E95" s="163"/>
      <c r="F95" s="251" t="s">
        <v>91</v>
      </c>
      <c r="G95" s="271"/>
      <c r="H95" s="271"/>
      <c r="I95" s="271"/>
      <c r="J95" s="260"/>
      <c r="K95" s="169"/>
      <c r="L95" s="170"/>
      <c r="M95" s="185">
        <f t="shared" si="24"/>
        <v>1.5</v>
      </c>
      <c r="N95" s="186">
        <f t="shared" si="17"/>
        <v>0</v>
      </c>
      <c r="O95" s="669">
        <f t="shared" si="18"/>
        <v>0</v>
      </c>
      <c r="P95" s="187">
        <f>IF(ISBLANK(I95),0,VLOOKUP(I95,J$14:K$19,2,0))</f>
        <v>0</v>
      </c>
      <c r="Q95" s="188">
        <f t="shared" si="25"/>
        <v>0</v>
      </c>
      <c r="R95" s="189">
        <f t="shared" si="26"/>
        <v>0</v>
      </c>
      <c r="S95" s="190">
        <f t="shared" si="20"/>
        <v>0</v>
      </c>
      <c r="T95" s="264">
        <f t="shared" si="21"/>
        <v>0</v>
      </c>
      <c r="U95" s="189">
        <f t="shared" si="27"/>
        <v>0</v>
      </c>
      <c r="V95" s="190">
        <f t="shared" si="22"/>
        <v>0</v>
      </c>
      <c r="W95" s="192">
        <f>IF(P95=0,0,V95/P95)</f>
        <v>0</v>
      </c>
      <c r="X95" s="193">
        <f t="shared" si="28"/>
        <v>0</v>
      </c>
    </row>
    <row r="96" spans="1:24" ht="24.95" customHeight="1">
      <c r="A96" s="272">
        <v>59</v>
      </c>
      <c r="B96" s="259"/>
      <c r="C96" s="263"/>
      <c r="D96" s="163"/>
      <c r="E96" s="163"/>
      <c r="F96" s="252" t="s">
        <v>92</v>
      </c>
      <c r="G96" s="271"/>
      <c r="H96" s="271"/>
      <c r="I96" s="271"/>
      <c r="J96" s="260"/>
      <c r="K96" s="169"/>
      <c r="L96" s="170"/>
      <c r="M96" s="171">
        <f t="shared" si="24"/>
        <v>2.5</v>
      </c>
      <c r="N96" s="172">
        <f t="shared" si="17"/>
        <v>0</v>
      </c>
      <c r="O96" s="668">
        <f t="shared" si="18"/>
        <v>0</v>
      </c>
      <c r="P96" s="173">
        <f t="shared" ref="P96" si="83">IF(ISBLANK(I96),0,VLOOKUP(I96,J$14:K$19,2,0))</f>
        <v>0</v>
      </c>
      <c r="Q96" s="174">
        <f t="shared" si="25"/>
        <v>0</v>
      </c>
      <c r="R96" s="175">
        <f t="shared" si="26"/>
        <v>0</v>
      </c>
      <c r="S96" s="176">
        <f t="shared" si="20"/>
        <v>0</v>
      </c>
      <c r="T96" s="261">
        <f t="shared" si="21"/>
        <v>0</v>
      </c>
      <c r="U96" s="175">
        <f t="shared" si="27"/>
        <v>0</v>
      </c>
      <c r="V96" s="176">
        <f t="shared" si="22"/>
        <v>0</v>
      </c>
      <c r="W96" s="178">
        <f t="shared" ref="W96" si="84">IF(P96=0,0,V96/P96)</f>
        <v>0</v>
      </c>
      <c r="X96" s="179">
        <f t="shared" si="28"/>
        <v>0</v>
      </c>
    </row>
    <row r="97" spans="1:24" ht="24.95" customHeight="1">
      <c r="A97" s="272">
        <v>60</v>
      </c>
      <c r="B97" s="259"/>
      <c r="C97" s="263"/>
      <c r="D97" s="163"/>
      <c r="E97" s="163"/>
      <c r="F97" s="251" t="s">
        <v>91</v>
      </c>
      <c r="G97" s="271"/>
      <c r="H97" s="271"/>
      <c r="I97" s="271"/>
      <c r="J97" s="260"/>
      <c r="K97" s="169"/>
      <c r="L97" s="170"/>
      <c r="M97" s="185">
        <f t="shared" si="24"/>
        <v>1.5</v>
      </c>
      <c r="N97" s="186">
        <f t="shared" si="17"/>
        <v>0</v>
      </c>
      <c r="O97" s="669">
        <f t="shared" si="18"/>
        <v>0</v>
      </c>
      <c r="P97" s="187">
        <f>IF(ISBLANK(I97),0,VLOOKUP(I97,J$14:K$19,2,0))</f>
        <v>0</v>
      </c>
      <c r="Q97" s="188">
        <f t="shared" si="25"/>
        <v>0</v>
      </c>
      <c r="R97" s="189">
        <f t="shared" si="26"/>
        <v>0</v>
      </c>
      <c r="S97" s="190">
        <f t="shared" si="20"/>
        <v>0</v>
      </c>
      <c r="T97" s="264">
        <f t="shared" si="21"/>
        <v>0</v>
      </c>
      <c r="U97" s="189">
        <f t="shared" si="27"/>
        <v>0</v>
      </c>
      <c r="V97" s="190">
        <f t="shared" si="22"/>
        <v>0</v>
      </c>
      <c r="W97" s="192">
        <f>IF(P97=0,0,V97/P97)</f>
        <v>0</v>
      </c>
      <c r="X97" s="193">
        <f t="shared" si="28"/>
        <v>0</v>
      </c>
    </row>
    <row r="98" spans="1:24" ht="24.95" customHeight="1">
      <c r="A98" s="272">
        <v>61</v>
      </c>
      <c r="B98" s="259"/>
      <c r="C98" s="263"/>
      <c r="D98" s="163"/>
      <c r="E98" s="163"/>
      <c r="F98" s="252" t="s">
        <v>92</v>
      </c>
      <c r="G98" s="271"/>
      <c r="H98" s="271"/>
      <c r="I98" s="271"/>
      <c r="J98" s="260"/>
      <c r="K98" s="169"/>
      <c r="L98" s="170"/>
      <c r="M98" s="171">
        <f t="shared" si="24"/>
        <v>2.5</v>
      </c>
      <c r="N98" s="172">
        <f t="shared" si="17"/>
        <v>0</v>
      </c>
      <c r="O98" s="668">
        <f t="shared" si="18"/>
        <v>0</v>
      </c>
      <c r="P98" s="173">
        <f t="shared" ref="P98" si="85">IF(ISBLANK(I98),0,VLOOKUP(I98,J$14:K$19,2,0))</f>
        <v>0</v>
      </c>
      <c r="Q98" s="174">
        <f t="shared" si="25"/>
        <v>0</v>
      </c>
      <c r="R98" s="175">
        <f t="shared" si="26"/>
        <v>0</v>
      </c>
      <c r="S98" s="176">
        <f t="shared" si="20"/>
        <v>0</v>
      </c>
      <c r="T98" s="261">
        <f t="shared" si="21"/>
        <v>0</v>
      </c>
      <c r="U98" s="175">
        <f t="shared" si="27"/>
        <v>0</v>
      </c>
      <c r="V98" s="176">
        <f t="shared" si="22"/>
        <v>0</v>
      </c>
      <c r="W98" s="178">
        <f t="shared" ref="W98" si="86">IF(P98=0,0,V98/P98)</f>
        <v>0</v>
      </c>
      <c r="X98" s="179">
        <f t="shared" si="28"/>
        <v>0</v>
      </c>
    </row>
    <row r="99" spans="1:24" ht="24.95" customHeight="1">
      <c r="A99" s="272">
        <v>62</v>
      </c>
      <c r="B99" s="259"/>
      <c r="C99" s="263"/>
      <c r="D99" s="163"/>
      <c r="E99" s="163"/>
      <c r="F99" s="251" t="s">
        <v>91</v>
      </c>
      <c r="G99" s="271"/>
      <c r="H99" s="271"/>
      <c r="I99" s="271"/>
      <c r="J99" s="260"/>
      <c r="K99" s="169"/>
      <c r="L99" s="170"/>
      <c r="M99" s="185">
        <f t="shared" si="24"/>
        <v>1.5</v>
      </c>
      <c r="N99" s="186">
        <f t="shared" si="17"/>
        <v>0</v>
      </c>
      <c r="O99" s="669">
        <f t="shared" si="18"/>
        <v>0</v>
      </c>
      <c r="P99" s="187">
        <f>IF(ISBLANK(I99),0,VLOOKUP(I99,J$14:K$19,2,0))</f>
        <v>0</v>
      </c>
      <c r="Q99" s="188">
        <f t="shared" si="25"/>
        <v>0</v>
      </c>
      <c r="R99" s="189">
        <f t="shared" si="26"/>
        <v>0</v>
      </c>
      <c r="S99" s="190">
        <f t="shared" si="20"/>
        <v>0</v>
      </c>
      <c r="T99" s="264">
        <f t="shared" si="21"/>
        <v>0</v>
      </c>
      <c r="U99" s="189">
        <f t="shared" si="27"/>
        <v>0</v>
      </c>
      <c r="V99" s="190">
        <f t="shared" si="22"/>
        <v>0</v>
      </c>
      <c r="W99" s="192">
        <f>IF(P99=0,0,V99/P99)</f>
        <v>0</v>
      </c>
      <c r="X99" s="193">
        <f t="shared" si="28"/>
        <v>0</v>
      </c>
    </row>
    <row r="100" spans="1:24" ht="24.95" customHeight="1">
      <c r="A100" s="272">
        <v>63</v>
      </c>
      <c r="B100" s="259"/>
      <c r="C100" s="263"/>
      <c r="D100" s="163"/>
      <c r="E100" s="163"/>
      <c r="F100" s="252" t="s">
        <v>92</v>
      </c>
      <c r="G100" s="271"/>
      <c r="H100" s="271"/>
      <c r="I100" s="271"/>
      <c r="J100" s="260"/>
      <c r="K100" s="169"/>
      <c r="L100" s="170"/>
      <c r="M100" s="171">
        <f t="shared" si="24"/>
        <v>2.5</v>
      </c>
      <c r="N100" s="172">
        <f t="shared" si="17"/>
        <v>0</v>
      </c>
      <c r="O100" s="668">
        <f t="shared" si="18"/>
        <v>0</v>
      </c>
      <c r="P100" s="173">
        <f t="shared" ref="P100" si="87">IF(ISBLANK(I100),0,VLOOKUP(I100,J$14:K$19,2,0))</f>
        <v>0</v>
      </c>
      <c r="Q100" s="174">
        <f t="shared" si="25"/>
        <v>0</v>
      </c>
      <c r="R100" s="175">
        <f t="shared" si="26"/>
        <v>0</v>
      </c>
      <c r="S100" s="176">
        <f t="shared" si="20"/>
        <v>0</v>
      </c>
      <c r="T100" s="261">
        <f t="shared" si="21"/>
        <v>0</v>
      </c>
      <c r="U100" s="175">
        <f t="shared" si="27"/>
        <v>0</v>
      </c>
      <c r="V100" s="176">
        <f t="shared" si="22"/>
        <v>0</v>
      </c>
      <c r="W100" s="178">
        <f t="shared" ref="W100" si="88">IF(P100=0,0,V100/P100)</f>
        <v>0</v>
      </c>
      <c r="X100" s="179">
        <f t="shared" si="28"/>
        <v>0</v>
      </c>
    </row>
    <row r="101" spans="1:24" ht="24.95" customHeight="1">
      <c r="A101" s="272">
        <v>64</v>
      </c>
      <c r="B101" s="259"/>
      <c r="C101" s="263"/>
      <c r="D101" s="163"/>
      <c r="E101" s="163"/>
      <c r="F101" s="251" t="s">
        <v>91</v>
      </c>
      <c r="G101" s="271"/>
      <c r="H101" s="271"/>
      <c r="I101" s="271"/>
      <c r="J101" s="260"/>
      <c r="K101" s="169"/>
      <c r="L101" s="170"/>
      <c r="M101" s="185">
        <f t="shared" si="24"/>
        <v>1.5</v>
      </c>
      <c r="N101" s="186">
        <f t="shared" si="17"/>
        <v>0</v>
      </c>
      <c r="O101" s="669">
        <f t="shared" si="18"/>
        <v>0</v>
      </c>
      <c r="P101" s="187">
        <f>IF(ISBLANK(I101),0,VLOOKUP(I101,J$14:K$19,2,0))</f>
        <v>0</v>
      </c>
      <c r="Q101" s="188">
        <f t="shared" si="25"/>
        <v>0</v>
      </c>
      <c r="R101" s="189">
        <f t="shared" si="26"/>
        <v>0</v>
      </c>
      <c r="S101" s="190">
        <f t="shared" si="20"/>
        <v>0</v>
      </c>
      <c r="T101" s="264">
        <f t="shared" si="21"/>
        <v>0</v>
      </c>
      <c r="U101" s="189">
        <f t="shared" si="27"/>
        <v>0</v>
      </c>
      <c r="V101" s="190">
        <f t="shared" si="22"/>
        <v>0</v>
      </c>
      <c r="W101" s="192">
        <f>IF(P101=0,0,V101/P101)</f>
        <v>0</v>
      </c>
      <c r="X101" s="193">
        <f t="shared" si="28"/>
        <v>0</v>
      </c>
    </row>
    <row r="102" spans="1:24" ht="24.95" customHeight="1">
      <c r="A102" s="272">
        <v>65</v>
      </c>
      <c r="B102" s="259"/>
      <c r="C102" s="263"/>
      <c r="D102" s="163"/>
      <c r="E102" s="163"/>
      <c r="F102" s="252" t="s">
        <v>92</v>
      </c>
      <c r="G102" s="271"/>
      <c r="H102" s="271"/>
      <c r="I102" s="271"/>
      <c r="J102" s="260"/>
      <c r="K102" s="169"/>
      <c r="L102" s="170"/>
      <c r="M102" s="171">
        <f t="shared" si="24"/>
        <v>2.5</v>
      </c>
      <c r="N102" s="172">
        <f t="shared" ref="N102:N165" si="89">M102*O102</f>
        <v>0</v>
      </c>
      <c r="O102" s="668">
        <f t="shared" ref="O102:O165" si="90">IF(L102="",K102,IF(L102&gt;0,L102))</f>
        <v>0</v>
      </c>
      <c r="P102" s="173">
        <f t="shared" ref="P102" si="91">IF(ISBLANK(I102),0,VLOOKUP(I102,J$14:K$19,2,0))</f>
        <v>0</v>
      </c>
      <c r="Q102" s="174">
        <f t="shared" si="25"/>
        <v>0</v>
      </c>
      <c r="R102" s="175">
        <f t="shared" si="26"/>
        <v>0</v>
      </c>
      <c r="S102" s="176">
        <f t="shared" ref="S102:S165" si="92">IF(P102*J102&gt;Q102,0,P102*J102)</f>
        <v>0</v>
      </c>
      <c r="T102" s="261">
        <f t="shared" ref="T102:T165" si="93">R102*J102</f>
        <v>0</v>
      </c>
      <c r="U102" s="175">
        <f t="shared" si="27"/>
        <v>0</v>
      </c>
      <c r="V102" s="176">
        <f t="shared" ref="V102:V165" si="94">(P102*O102)-(P102*J102)*R102</f>
        <v>0</v>
      </c>
      <c r="W102" s="178">
        <f t="shared" ref="W102" si="95">IF(P102=0,0,V102/P102)</f>
        <v>0</v>
      </c>
      <c r="X102" s="179">
        <f t="shared" si="28"/>
        <v>0</v>
      </c>
    </row>
    <row r="103" spans="1:24" ht="24.95" customHeight="1">
      <c r="A103" s="272">
        <v>66</v>
      </c>
      <c r="B103" s="259"/>
      <c r="C103" s="263"/>
      <c r="D103" s="163"/>
      <c r="E103" s="163"/>
      <c r="F103" s="251" t="s">
        <v>91</v>
      </c>
      <c r="G103" s="271"/>
      <c r="H103" s="271"/>
      <c r="I103" s="271"/>
      <c r="J103" s="260"/>
      <c r="K103" s="169"/>
      <c r="L103" s="170"/>
      <c r="M103" s="185">
        <f t="shared" ref="M103:M166" si="96">HLOOKUP(F103,$K$23:$Q$24,2,0)</f>
        <v>1.5</v>
      </c>
      <c r="N103" s="186">
        <f t="shared" si="89"/>
        <v>0</v>
      </c>
      <c r="O103" s="669">
        <f t="shared" si="90"/>
        <v>0</v>
      </c>
      <c r="P103" s="187">
        <f>IF(ISBLANK(I103),0,VLOOKUP(I103,J$14:K$19,2,0))</f>
        <v>0</v>
      </c>
      <c r="Q103" s="188">
        <f t="shared" ref="Q103:Q166" si="97">P103*O103</f>
        <v>0</v>
      </c>
      <c r="R103" s="189">
        <f t="shared" ref="R103:R166" si="98">IF(ISBLANK(J103),0,INT(O103/J103))</f>
        <v>0</v>
      </c>
      <c r="S103" s="190">
        <f t="shared" si="92"/>
        <v>0</v>
      </c>
      <c r="T103" s="264">
        <f t="shared" si="93"/>
        <v>0</v>
      </c>
      <c r="U103" s="189">
        <f t="shared" ref="U103:U166" si="99">IF(ISBLANK(J103),0,ROUNDUP((O103/J103)-INT(O103/J103),0))</f>
        <v>0</v>
      </c>
      <c r="V103" s="190">
        <f t="shared" si="94"/>
        <v>0</v>
      </c>
      <c r="W103" s="192">
        <f>IF(P103=0,0,V103/P103)</f>
        <v>0</v>
      </c>
      <c r="X103" s="193">
        <f t="shared" ref="X103:X166" si="100">R103+U103</f>
        <v>0</v>
      </c>
    </row>
    <row r="104" spans="1:24" ht="24.95" customHeight="1">
      <c r="A104" s="272">
        <v>67</v>
      </c>
      <c r="B104" s="259"/>
      <c r="C104" s="263"/>
      <c r="D104" s="163"/>
      <c r="E104" s="163"/>
      <c r="F104" s="252" t="s">
        <v>92</v>
      </c>
      <c r="G104" s="271"/>
      <c r="H104" s="271"/>
      <c r="I104" s="271"/>
      <c r="J104" s="260"/>
      <c r="K104" s="169"/>
      <c r="L104" s="170"/>
      <c r="M104" s="171">
        <f t="shared" si="96"/>
        <v>2.5</v>
      </c>
      <c r="N104" s="172">
        <f t="shared" si="89"/>
        <v>0</v>
      </c>
      <c r="O104" s="668">
        <f t="shared" si="90"/>
        <v>0</v>
      </c>
      <c r="P104" s="173">
        <f t="shared" ref="P104" si="101">IF(ISBLANK(I104),0,VLOOKUP(I104,J$14:K$19,2,0))</f>
        <v>0</v>
      </c>
      <c r="Q104" s="174">
        <f t="shared" si="97"/>
        <v>0</v>
      </c>
      <c r="R104" s="175">
        <f t="shared" si="98"/>
        <v>0</v>
      </c>
      <c r="S104" s="176">
        <f t="shared" si="92"/>
        <v>0</v>
      </c>
      <c r="T104" s="261">
        <f t="shared" si="93"/>
        <v>0</v>
      </c>
      <c r="U104" s="175">
        <f t="shared" si="99"/>
        <v>0</v>
      </c>
      <c r="V104" s="176">
        <f t="shared" si="94"/>
        <v>0</v>
      </c>
      <c r="W104" s="178">
        <f t="shared" ref="W104" si="102">IF(P104=0,0,V104/P104)</f>
        <v>0</v>
      </c>
      <c r="X104" s="179">
        <f t="shared" si="100"/>
        <v>0</v>
      </c>
    </row>
    <row r="105" spans="1:24" ht="24.95" customHeight="1">
      <c r="A105" s="272">
        <v>68</v>
      </c>
      <c r="B105" s="259"/>
      <c r="C105" s="263"/>
      <c r="D105" s="163"/>
      <c r="E105" s="163"/>
      <c r="F105" s="251" t="s">
        <v>91</v>
      </c>
      <c r="G105" s="271"/>
      <c r="H105" s="271"/>
      <c r="I105" s="271"/>
      <c r="J105" s="260"/>
      <c r="K105" s="169"/>
      <c r="L105" s="170"/>
      <c r="M105" s="185">
        <f t="shared" si="96"/>
        <v>1.5</v>
      </c>
      <c r="N105" s="186">
        <f t="shared" si="89"/>
        <v>0</v>
      </c>
      <c r="O105" s="669">
        <f t="shared" si="90"/>
        <v>0</v>
      </c>
      <c r="P105" s="187">
        <f>IF(ISBLANK(I105),0,VLOOKUP(I105,J$14:K$19,2,0))</f>
        <v>0</v>
      </c>
      <c r="Q105" s="188">
        <f t="shared" si="97"/>
        <v>0</v>
      </c>
      <c r="R105" s="189">
        <f t="shared" si="98"/>
        <v>0</v>
      </c>
      <c r="S105" s="190">
        <f t="shared" si="92"/>
        <v>0</v>
      </c>
      <c r="T105" s="264">
        <f t="shared" si="93"/>
        <v>0</v>
      </c>
      <c r="U105" s="189">
        <f t="shared" si="99"/>
        <v>0</v>
      </c>
      <c r="V105" s="190">
        <f t="shared" si="94"/>
        <v>0</v>
      </c>
      <c r="W105" s="192">
        <f>IF(P105=0,0,V105/P105)</f>
        <v>0</v>
      </c>
      <c r="X105" s="193">
        <f t="shared" si="100"/>
        <v>0</v>
      </c>
    </row>
    <row r="106" spans="1:24" ht="24.95" customHeight="1">
      <c r="A106" s="272">
        <v>69</v>
      </c>
      <c r="B106" s="259"/>
      <c r="C106" s="263"/>
      <c r="D106" s="163"/>
      <c r="E106" s="163"/>
      <c r="F106" s="252" t="s">
        <v>92</v>
      </c>
      <c r="G106" s="271"/>
      <c r="H106" s="271"/>
      <c r="I106" s="271"/>
      <c r="J106" s="260"/>
      <c r="K106" s="169"/>
      <c r="L106" s="170"/>
      <c r="M106" s="171">
        <f t="shared" si="96"/>
        <v>2.5</v>
      </c>
      <c r="N106" s="172">
        <f t="shared" si="89"/>
        <v>0</v>
      </c>
      <c r="O106" s="668">
        <f t="shared" si="90"/>
        <v>0</v>
      </c>
      <c r="P106" s="173">
        <f t="shared" ref="P106" si="103">IF(ISBLANK(I106),0,VLOOKUP(I106,J$14:K$19,2,0))</f>
        <v>0</v>
      </c>
      <c r="Q106" s="174">
        <f t="shared" si="97"/>
        <v>0</v>
      </c>
      <c r="R106" s="175">
        <f t="shared" si="98"/>
        <v>0</v>
      </c>
      <c r="S106" s="176">
        <f t="shared" si="92"/>
        <v>0</v>
      </c>
      <c r="T106" s="261">
        <f t="shared" si="93"/>
        <v>0</v>
      </c>
      <c r="U106" s="175">
        <f t="shared" si="99"/>
        <v>0</v>
      </c>
      <c r="V106" s="176">
        <f t="shared" si="94"/>
        <v>0</v>
      </c>
      <c r="W106" s="178">
        <f t="shared" ref="W106" si="104">IF(P106=0,0,V106/P106)</f>
        <v>0</v>
      </c>
      <c r="X106" s="179">
        <f t="shared" si="100"/>
        <v>0</v>
      </c>
    </row>
    <row r="107" spans="1:24" ht="24.95" customHeight="1">
      <c r="A107" s="272">
        <v>70</v>
      </c>
      <c r="B107" s="259"/>
      <c r="C107" s="263"/>
      <c r="D107" s="163"/>
      <c r="E107" s="163"/>
      <c r="F107" s="251" t="s">
        <v>91</v>
      </c>
      <c r="G107" s="271"/>
      <c r="H107" s="271"/>
      <c r="I107" s="271"/>
      <c r="J107" s="260"/>
      <c r="K107" s="169"/>
      <c r="L107" s="170"/>
      <c r="M107" s="185">
        <f t="shared" si="96"/>
        <v>1.5</v>
      </c>
      <c r="N107" s="186">
        <f t="shared" si="89"/>
        <v>0</v>
      </c>
      <c r="O107" s="669">
        <f t="shared" si="90"/>
        <v>0</v>
      </c>
      <c r="P107" s="187">
        <f>IF(ISBLANK(I107),0,VLOOKUP(I107,J$14:K$19,2,0))</f>
        <v>0</v>
      </c>
      <c r="Q107" s="188">
        <f t="shared" si="97"/>
        <v>0</v>
      </c>
      <c r="R107" s="189">
        <f t="shared" si="98"/>
        <v>0</v>
      </c>
      <c r="S107" s="190">
        <f t="shared" si="92"/>
        <v>0</v>
      </c>
      <c r="T107" s="264">
        <f t="shared" si="93"/>
        <v>0</v>
      </c>
      <c r="U107" s="189">
        <f t="shared" si="99"/>
        <v>0</v>
      </c>
      <c r="V107" s="190">
        <f t="shared" si="94"/>
        <v>0</v>
      </c>
      <c r="W107" s="192">
        <f>IF(P107=0,0,V107/P107)</f>
        <v>0</v>
      </c>
      <c r="X107" s="193">
        <f t="shared" si="100"/>
        <v>0</v>
      </c>
    </row>
    <row r="108" spans="1:24" ht="24.95" customHeight="1">
      <c r="A108" s="272">
        <v>71</v>
      </c>
      <c r="B108" s="259"/>
      <c r="C108" s="263"/>
      <c r="D108" s="163"/>
      <c r="E108" s="163"/>
      <c r="F108" s="252" t="s">
        <v>92</v>
      </c>
      <c r="G108" s="271"/>
      <c r="H108" s="271"/>
      <c r="I108" s="271"/>
      <c r="J108" s="260"/>
      <c r="K108" s="169"/>
      <c r="L108" s="170"/>
      <c r="M108" s="171">
        <f t="shared" si="96"/>
        <v>2.5</v>
      </c>
      <c r="N108" s="172">
        <f t="shared" si="89"/>
        <v>0</v>
      </c>
      <c r="O108" s="668">
        <f t="shared" si="90"/>
        <v>0</v>
      </c>
      <c r="P108" s="173">
        <f t="shared" ref="P108" si="105">IF(ISBLANK(I108),0,VLOOKUP(I108,J$14:K$19,2,0))</f>
        <v>0</v>
      </c>
      <c r="Q108" s="174">
        <f t="shared" si="97"/>
        <v>0</v>
      </c>
      <c r="R108" s="175">
        <f t="shared" si="98"/>
        <v>0</v>
      </c>
      <c r="S108" s="176">
        <f t="shared" si="92"/>
        <v>0</v>
      </c>
      <c r="T108" s="261">
        <f t="shared" si="93"/>
        <v>0</v>
      </c>
      <c r="U108" s="175">
        <f t="shared" si="99"/>
        <v>0</v>
      </c>
      <c r="V108" s="176">
        <f t="shared" si="94"/>
        <v>0</v>
      </c>
      <c r="W108" s="178">
        <f t="shared" ref="W108" si="106">IF(P108=0,0,V108/P108)</f>
        <v>0</v>
      </c>
      <c r="X108" s="179">
        <f t="shared" si="100"/>
        <v>0</v>
      </c>
    </row>
    <row r="109" spans="1:24" ht="24.95" customHeight="1">
      <c r="A109" s="272">
        <v>72</v>
      </c>
      <c r="B109" s="259"/>
      <c r="C109" s="263"/>
      <c r="D109" s="163"/>
      <c r="E109" s="163"/>
      <c r="F109" s="251" t="s">
        <v>91</v>
      </c>
      <c r="G109" s="271"/>
      <c r="H109" s="271"/>
      <c r="I109" s="271"/>
      <c r="J109" s="260"/>
      <c r="K109" s="169"/>
      <c r="L109" s="170"/>
      <c r="M109" s="185">
        <f t="shared" si="96"/>
        <v>1.5</v>
      </c>
      <c r="N109" s="186">
        <f t="shared" si="89"/>
        <v>0</v>
      </c>
      <c r="O109" s="669">
        <f t="shared" si="90"/>
        <v>0</v>
      </c>
      <c r="P109" s="187">
        <f>IF(ISBLANK(I109),0,VLOOKUP(I109,J$14:K$19,2,0))</f>
        <v>0</v>
      </c>
      <c r="Q109" s="188">
        <f t="shared" si="97"/>
        <v>0</v>
      </c>
      <c r="R109" s="189">
        <f t="shared" si="98"/>
        <v>0</v>
      </c>
      <c r="S109" s="190">
        <f t="shared" si="92"/>
        <v>0</v>
      </c>
      <c r="T109" s="264">
        <f t="shared" si="93"/>
        <v>0</v>
      </c>
      <c r="U109" s="189">
        <f t="shared" si="99"/>
        <v>0</v>
      </c>
      <c r="V109" s="190">
        <f t="shared" si="94"/>
        <v>0</v>
      </c>
      <c r="W109" s="192">
        <f>IF(P109=0,0,V109/P109)</f>
        <v>0</v>
      </c>
      <c r="X109" s="193">
        <f t="shared" si="100"/>
        <v>0</v>
      </c>
    </row>
    <row r="110" spans="1:24" ht="24.95" customHeight="1">
      <c r="A110" s="272">
        <v>73</v>
      </c>
      <c r="B110" s="259"/>
      <c r="C110" s="263"/>
      <c r="D110" s="163"/>
      <c r="E110" s="163"/>
      <c r="F110" s="252" t="s">
        <v>92</v>
      </c>
      <c r="G110" s="271"/>
      <c r="H110" s="271"/>
      <c r="I110" s="271"/>
      <c r="J110" s="260"/>
      <c r="K110" s="169"/>
      <c r="L110" s="170"/>
      <c r="M110" s="171">
        <f t="shared" si="96"/>
        <v>2.5</v>
      </c>
      <c r="N110" s="172">
        <f t="shared" si="89"/>
        <v>0</v>
      </c>
      <c r="O110" s="668">
        <f t="shared" si="90"/>
        <v>0</v>
      </c>
      <c r="P110" s="173">
        <f t="shared" ref="P110" si="107">IF(ISBLANK(I110),0,VLOOKUP(I110,J$14:K$19,2,0))</f>
        <v>0</v>
      </c>
      <c r="Q110" s="174">
        <f t="shared" si="97"/>
        <v>0</v>
      </c>
      <c r="R110" s="175">
        <f t="shared" si="98"/>
        <v>0</v>
      </c>
      <c r="S110" s="176">
        <f t="shared" si="92"/>
        <v>0</v>
      </c>
      <c r="T110" s="261">
        <f t="shared" si="93"/>
        <v>0</v>
      </c>
      <c r="U110" s="175">
        <f t="shared" si="99"/>
        <v>0</v>
      </c>
      <c r="V110" s="176">
        <f t="shared" si="94"/>
        <v>0</v>
      </c>
      <c r="W110" s="178">
        <f t="shared" ref="W110" si="108">IF(P110=0,0,V110/P110)</f>
        <v>0</v>
      </c>
      <c r="X110" s="179">
        <f t="shared" si="100"/>
        <v>0</v>
      </c>
    </row>
    <row r="111" spans="1:24" ht="24.95" customHeight="1">
      <c r="A111" s="272">
        <v>74</v>
      </c>
      <c r="B111" s="259"/>
      <c r="C111" s="263"/>
      <c r="D111" s="163"/>
      <c r="E111" s="163"/>
      <c r="F111" s="251" t="s">
        <v>91</v>
      </c>
      <c r="G111" s="271"/>
      <c r="H111" s="271"/>
      <c r="I111" s="271"/>
      <c r="J111" s="260"/>
      <c r="K111" s="169"/>
      <c r="L111" s="170"/>
      <c r="M111" s="185">
        <f t="shared" si="96"/>
        <v>1.5</v>
      </c>
      <c r="N111" s="186">
        <f t="shared" si="89"/>
        <v>0</v>
      </c>
      <c r="O111" s="669">
        <f t="shared" si="90"/>
        <v>0</v>
      </c>
      <c r="P111" s="187">
        <f>IF(ISBLANK(I111),0,VLOOKUP(I111,J$14:K$19,2,0))</f>
        <v>0</v>
      </c>
      <c r="Q111" s="188">
        <f t="shared" si="97"/>
        <v>0</v>
      </c>
      <c r="R111" s="189">
        <f t="shared" si="98"/>
        <v>0</v>
      </c>
      <c r="S111" s="190">
        <f t="shared" si="92"/>
        <v>0</v>
      </c>
      <c r="T111" s="264">
        <f t="shared" si="93"/>
        <v>0</v>
      </c>
      <c r="U111" s="189">
        <f t="shared" si="99"/>
        <v>0</v>
      </c>
      <c r="V111" s="190">
        <f t="shared" si="94"/>
        <v>0</v>
      </c>
      <c r="W111" s="192">
        <f>IF(P111=0,0,V111/P111)</f>
        <v>0</v>
      </c>
      <c r="X111" s="193">
        <f t="shared" si="100"/>
        <v>0</v>
      </c>
    </row>
    <row r="112" spans="1:24" ht="24.95" customHeight="1">
      <c r="A112" s="272">
        <v>75</v>
      </c>
      <c r="B112" s="259"/>
      <c r="C112" s="263"/>
      <c r="D112" s="163"/>
      <c r="E112" s="163"/>
      <c r="F112" s="252" t="s">
        <v>92</v>
      </c>
      <c r="G112" s="271"/>
      <c r="H112" s="271"/>
      <c r="I112" s="271"/>
      <c r="J112" s="260"/>
      <c r="K112" s="169"/>
      <c r="L112" s="170"/>
      <c r="M112" s="171">
        <f t="shared" si="96"/>
        <v>2.5</v>
      </c>
      <c r="N112" s="172">
        <f t="shared" si="89"/>
        <v>0</v>
      </c>
      <c r="O112" s="668">
        <f t="shared" si="90"/>
        <v>0</v>
      </c>
      <c r="P112" s="173">
        <f t="shared" ref="P112" si="109">IF(ISBLANK(I112),0,VLOOKUP(I112,J$14:K$19,2,0))</f>
        <v>0</v>
      </c>
      <c r="Q112" s="174">
        <f t="shared" si="97"/>
        <v>0</v>
      </c>
      <c r="R112" s="175">
        <f t="shared" si="98"/>
        <v>0</v>
      </c>
      <c r="S112" s="176">
        <f t="shared" si="92"/>
        <v>0</v>
      </c>
      <c r="T112" s="261">
        <f t="shared" si="93"/>
        <v>0</v>
      </c>
      <c r="U112" s="175">
        <f t="shared" si="99"/>
        <v>0</v>
      </c>
      <c r="V112" s="176">
        <f t="shared" si="94"/>
        <v>0</v>
      </c>
      <c r="W112" s="178">
        <f t="shared" ref="W112" si="110">IF(P112=0,0,V112/P112)</f>
        <v>0</v>
      </c>
      <c r="X112" s="179">
        <f t="shared" si="100"/>
        <v>0</v>
      </c>
    </row>
    <row r="113" spans="1:24" ht="24.95" customHeight="1">
      <c r="A113" s="272">
        <v>76</v>
      </c>
      <c r="B113" s="259"/>
      <c r="C113" s="263"/>
      <c r="D113" s="163"/>
      <c r="E113" s="163"/>
      <c r="F113" s="251" t="s">
        <v>91</v>
      </c>
      <c r="G113" s="271"/>
      <c r="H113" s="271"/>
      <c r="I113" s="271"/>
      <c r="J113" s="260"/>
      <c r="K113" s="169"/>
      <c r="L113" s="170"/>
      <c r="M113" s="185">
        <f t="shared" si="96"/>
        <v>1.5</v>
      </c>
      <c r="N113" s="186">
        <f t="shared" si="89"/>
        <v>0</v>
      </c>
      <c r="O113" s="669">
        <f t="shared" si="90"/>
        <v>0</v>
      </c>
      <c r="P113" s="187">
        <f>IF(ISBLANK(I113),0,VLOOKUP(I113,J$14:K$19,2,0))</f>
        <v>0</v>
      </c>
      <c r="Q113" s="188">
        <f t="shared" si="97"/>
        <v>0</v>
      </c>
      <c r="R113" s="189">
        <f t="shared" si="98"/>
        <v>0</v>
      </c>
      <c r="S113" s="190">
        <f t="shared" si="92"/>
        <v>0</v>
      </c>
      <c r="T113" s="264">
        <f t="shared" si="93"/>
        <v>0</v>
      </c>
      <c r="U113" s="189">
        <f t="shared" si="99"/>
        <v>0</v>
      </c>
      <c r="V113" s="190">
        <f t="shared" si="94"/>
        <v>0</v>
      </c>
      <c r="W113" s="192">
        <f>IF(P113=0,0,V113/P113)</f>
        <v>0</v>
      </c>
      <c r="X113" s="193">
        <f t="shared" si="100"/>
        <v>0</v>
      </c>
    </row>
    <row r="114" spans="1:24" ht="24.95" customHeight="1">
      <c r="A114" s="272">
        <v>77</v>
      </c>
      <c r="B114" s="259"/>
      <c r="C114" s="263"/>
      <c r="D114" s="163"/>
      <c r="E114" s="163"/>
      <c r="F114" s="252" t="s">
        <v>92</v>
      </c>
      <c r="G114" s="271"/>
      <c r="H114" s="271"/>
      <c r="I114" s="271"/>
      <c r="J114" s="260"/>
      <c r="K114" s="169"/>
      <c r="L114" s="170"/>
      <c r="M114" s="171">
        <f t="shared" si="96"/>
        <v>2.5</v>
      </c>
      <c r="N114" s="172">
        <f t="shared" si="89"/>
        <v>0</v>
      </c>
      <c r="O114" s="668">
        <f t="shared" si="90"/>
        <v>0</v>
      </c>
      <c r="P114" s="173">
        <f t="shared" ref="P114" si="111">IF(ISBLANK(I114),0,VLOOKUP(I114,J$14:K$19,2,0))</f>
        <v>0</v>
      </c>
      <c r="Q114" s="174">
        <f t="shared" si="97"/>
        <v>0</v>
      </c>
      <c r="R114" s="175">
        <f t="shared" si="98"/>
        <v>0</v>
      </c>
      <c r="S114" s="176">
        <f t="shared" si="92"/>
        <v>0</v>
      </c>
      <c r="T114" s="261">
        <f t="shared" si="93"/>
        <v>0</v>
      </c>
      <c r="U114" s="175">
        <f t="shared" si="99"/>
        <v>0</v>
      </c>
      <c r="V114" s="176">
        <f t="shared" si="94"/>
        <v>0</v>
      </c>
      <c r="W114" s="178">
        <f t="shared" ref="W114" si="112">IF(P114=0,0,V114/P114)</f>
        <v>0</v>
      </c>
      <c r="X114" s="179">
        <f t="shared" si="100"/>
        <v>0</v>
      </c>
    </row>
    <row r="115" spans="1:24" ht="24.95" customHeight="1">
      <c r="A115" s="272">
        <v>78</v>
      </c>
      <c r="B115" s="259"/>
      <c r="C115" s="263"/>
      <c r="D115" s="163"/>
      <c r="E115" s="163"/>
      <c r="F115" s="251" t="s">
        <v>91</v>
      </c>
      <c r="G115" s="271"/>
      <c r="H115" s="271"/>
      <c r="I115" s="271"/>
      <c r="J115" s="260"/>
      <c r="K115" s="169"/>
      <c r="L115" s="170"/>
      <c r="M115" s="185">
        <f t="shared" si="96"/>
        <v>1.5</v>
      </c>
      <c r="N115" s="186">
        <f t="shared" si="89"/>
        <v>0</v>
      </c>
      <c r="O115" s="669">
        <f t="shared" si="90"/>
        <v>0</v>
      </c>
      <c r="P115" s="187">
        <f>IF(ISBLANK(I115),0,VLOOKUP(I115,J$14:K$19,2,0))</f>
        <v>0</v>
      </c>
      <c r="Q115" s="188">
        <f t="shared" si="97"/>
        <v>0</v>
      </c>
      <c r="R115" s="189">
        <f t="shared" si="98"/>
        <v>0</v>
      </c>
      <c r="S115" s="190">
        <f t="shared" si="92"/>
        <v>0</v>
      </c>
      <c r="T115" s="264">
        <f t="shared" si="93"/>
        <v>0</v>
      </c>
      <c r="U115" s="189">
        <f t="shared" si="99"/>
        <v>0</v>
      </c>
      <c r="V115" s="190">
        <f t="shared" si="94"/>
        <v>0</v>
      </c>
      <c r="W115" s="192">
        <f>IF(P115=0,0,V115/P115)</f>
        <v>0</v>
      </c>
      <c r="X115" s="193">
        <f t="shared" si="100"/>
        <v>0</v>
      </c>
    </row>
    <row r="116" spans="1:24" ht="24.95" customHeight="1">
      <c r="A116" s="272">
        <v>79</v>
      </c>
      <c r="B116" s="259"/>
      <c r="C116" s="263"/>
      <c r="D116" s="163"/>
      <c r="E116" s="163"/>
      <c r="F116" s="252" t="s">
        <v>92</v>
      </c>
      <c r="G116" s="271"/>
      <c r="H116" s="271"/>
      <c r="I116" s="271"/>
      <c r="J116" s="260"/>
      <c r="K116" s="169"/>
      <c r="L116" s="170"/>
      <c r="M116" s="171">
        <f t="shared" si="96"/>
        <v>2.5</v>
      </c>
      <c r="N116" s="172">
        <f t="shared" si="89"/>
        <v>0</v>
      </c>
      <c r="O116" s="668">
        <f t="shared" si="90"/>
        <v>0</v>
      </c>
      <c r="P116" s="173">
        <f t="shared" ref="P116" si="113">IF(ISBLANK(I116),0,VLOOKUP(I116,J$14:K$19,2,0))</f>
        <v>0</v>
      </c>
      <c r="Q116" s="174">
        <f t="shared" si="97"/>
        <v>0</v>
      </c>
      <c r="R116" s="175">
        <f t="shared" si="98"/>
        <v>0</v>
      </c>
      <c r="S116" s="176">
        <f t="shared" si="92"/>
        <v>0</v>
      </c>
      <c r="T116" s="261">
        <f t="shared" si="93"/>
        <v>0</v>
      </c>
      <c r="U116" s="175">
        <f t="shared" si="99"/>
        <v>0</v>
      </c>
      <c r="V116" s="176">
        <f t="shared" si="94"/>
        <v>0</v>
      </c>
      <c r="W116" s="178">
        <f t="shared" ref="W116" si="114">IF(P116=0,0,V116/P116)</f>
        <v>0</v>
      </c>
      <c r="X116" s="179">
        <f t="shared" si="100"/>
        <v>0</v>
      </c>
    </row>
    <row r="117" spans="1:24" ht="24.95" customHeight="1">
      <c r="A117" s="272">
        <v>80</v>
      </c>
      <c r="B117" s="259"/>
      <c r="C117" s="263"/>
      <c r="D117" s="163"/>
      <c r="E117" s="163"/>
      <c r="F117" s="251" t="s">
        <v>91</v>
      </c>
      <c r="G117" s="271"/>
      <c r="H117" s="271"/>
      <c r="I117" s="271"/>
      <c r="J117" s="260"/>
      <c r="K117" s="169"/>
      <c r="L117" s="170"/>
      <c r="M117" s="185">
        <f t="shared" si="96"/>
        <v>1.5</v>
      </c>
      <c r="N117" s="186">
        <f t="shared" si="89"/>
        <v>0</v>
      </c>
      <c r="O117" s="669">
        <f t="shared" si="90"/>
        <v>0</v>
      </c>
      <c r="P117" s="187">
        <f>IF(ISBLANK(I117),0,VLOOKUP(I117,J$14:K$19,2,0))</f>
        <v>0</v>
      </c>
      <c r="Q117" s="188">
        <f t="shared" si="97"/>
        <v>0</v>
      </c>
      <c r="R117" s="189">
        <f t="shared" si="98"/>
        <v>0</v>
      </c>
      <c r="S117" s="190">
        <f t="shared" si="92"/>
        <v>0</v>
      </c>
      <c r="T117" s="264">
        <f t="shared" si="93"/>
        <v>0</v>
      </c>
      <c r="U117" s="189">
        <f t="shared" si="99"/>
        <v>0</v>
      </c>
      <c r="V117" s="190">
        <f t="shared" si="94"/>
        <v>0</v>
      </c>
      <c r="W117" s="192">
        <f>IF(P117=0,0,V117/P117)</f>
        <v>0</v>
      </c>
      <c r="X117" s="193">
        <f t="shared" si="100"/>
        <v>0</v>
      </c>
    </row>
    <row r="118" spans="1:24" ht="24.95" customHeight="1">
      <c r="A118" s="272">
        <v>81</v>
      </c>
      <c r="B118" s="259"/>
      <c r="C118" s="263"/>
      <c r="D118" s="163"/>
      <c r="E118" s="163"/>
      <c r="F118" s="252" t="s">
        <v>92</v>
      </c>
      <c r="G118" s="271"/>
      <c r="H118" s="271"/>
      <c r="I118" s="271"/>
      <c r="J118" s="260"/>
      <c r="K118" s="169"/>
      <c r="L118" s="170"/>
      <c r="M118" s="171">
        <f t="shared" si="96"/>
        <v>2.5</v>
      </c>
      <c r="N118" s="172">
        <f t="shared" si="89"/>
        <v>0</v>
      </c>
      <c r="O118" s="668">
        <f t="shared" si="90"/>
        <v>0</v>
      </c>
      <c r="P118" s="173">
        <f t="shared" ref="P118" si="115">IF(ISBLANK(I118),0,VLOOKUP(I118,J$14:K$19,2,0))</f>
        <v>0</v>
      </c>
      <c r="Q118" s="174">
        <f t="shared" si="97"/>
        <v>0</v>
      </c>
      <c r="R118" s="175">
        <f t="shared" si="98"/>
        <v>0</v>
      </c>
      <c r="S118" s="176">
        <f t="shared" si="92"/>
        <v>0</v>
      </c>
      <c r="T118" s="261">
        <f t="shared" si="93"/>
        <v>0</v>
      </c>
      <c r="U118" s="175">
        <f t="shared" si="99"/>
        <v>0</v>
      </c>
      <c r="V118" s="176">
        <f t="shared" si="94"/>
        <v>0</v>
      </c>
      <c r="W118" s="178">
        <f t="shared" ref="W118" si="116">IF(P118=0,0,V118/P118)</f>
        <v>0</v>
      </c>
      <c r="X118" s="179">
        <f t="shared" si="100"/>
        <v>0</v>
      </c>
    </row>
    <row r="119" spans="1:24" ht="24.95" customHeight="1">
      <c r="A119" s="272">
        <v>82</v>
      </c>
      <c r="B119" s="259"/>
      <c r="C119" s="263"/>
      <c r="D119" s="163"/>
      <c r="E119" s="163"/>
      <c r="F119" s="251" t="s">
        <v>91</v>
      </c>
      <c r="G119" s="271"/>
      <c r="H119" s="271"/>
      <c r="I119" s="271"/>
      <c r="J119" s="260"/>
      <c r="K119" s="169"/>
      <c r="L119" s="170"/>
      <c r="M119" s="185">
        <f t="shared" si="96"/>
        <v>1.5</v>
      </c>
      <c r="N119" s="186">
        <f t="shared" si="89"/>
        <v>0</v>
      </c>
      <c r="O119" s="669">
        <f t="shared" si="90"/>
        <v>0</v>
      </c>
      <c r="P119" s="187">
        <f>IF(ISBLANK(I119),0,VLOOKUP(I119,J$14:K$19,2,0))</f>
        <v>0</v>
      </c>
      <c r="Q119" s="188">
        <f t="shared" si="97"/>
        <v>0</v>
      </c>
      <c r="R119" s="189">
        <f t="shared" si="98"/>
        <v>0</v>
      </c>
      <c r="S119" s="190">
        <f t="shared" si="92"/>
        <v>0</v>
      </c>
      <c r="T119" s="264">
        <f t="shared" si="93"/>
        <v>0</v>
      </c>
      <c r="U119" s="189">
        <f t="shared" si="99"/>
        <v>0</v>
      </c>
      <c r="V119" s="190">
        <f t="shared" si="94"/>
        <v>0</v>
      </c>
      <c r="W119" s="192">
        <f>IF(P119=0,0,V119/P119)</f>
        <v>0</v>
      </c>
      <c r="X119" s="193">
        <f t="shared" si="100"/>
        <v>0</v>
      </c>
    </row>
    <row r="120" spans="1:24" ht="24.95" customHeight="1">
      <c r="A120" s="272">
        <v>83</v>
      </c>
      <c r="B120" s="259"/>
      <c r="C120" s="263"/>
      <c r="D120" s="163"/>
      <c r="E120" s="163"/>
      <c r="F120" s="252" t="s">
        <v>92</v>
      </c>
      <c r="G120" s="271"/>
      <c r="H120" s="271"/>
      <c r="I120" s="271"/>
      <c r="J120" s="260"/>
      <c r="K120" s="169"/>
      <c r="L120" s="170"/>
      <c r="M120" s="171">
        <f t="shared" si="96"/>
        <v>2.5</v>
      </c>
      <c r="N120" s="172">
        <f t="shared" si="89"/>
        <v>0</v>
      </c>
      <c r="O120" s="668">
        <f t="shared" si="90"/>
        <v>0</v>
      </c>
      <c r="P120" s="173">
        <f t="shared" ref="P120" si="117">IF(ISBLANK(I120),0,VLOOKUP(I120,J$14:K$19,2,0))</f>
        <v>0</v>
      </c>
      <c r="Q120" s="174">
        <f t="shared" si="97"/>
        <v>0</v>
      </c>
      <c r="R120" s="175">
        <f t="shared" si="98"/>
        <v>0</v>
      </c>
      <c r="S120" s="176">
        <f t="shared" si="92"/>
        <v>0</v>
      </c>
      <c r="T120" s="261">
        <f t="shared" si="93"/>
        <v>0</v>
      </c>
      <c r="U120" s="175">
        <f t="shared" si="99"/>
        <v>0</v>
      </c>
      <c r="V120" s="176">
        <f t="shared" si="94"/>
        <v>0</v>
      </c>
      <c r="W120" s="178">
        <f t="shared" ref="W120" si="118">IF(P120=0,0,V120/P120)</f>
        <v>0</v>
      </c>
      <c r="X120" s="179">
        <f t="shared" si="100"/>
        <v>0</v>
      </c>
    </row>
    <row r="121" spans="1:24" ht="24.95" customHeight="1">
      <c r="A121" s="272">
        <v>84</v>
      </c>
      <c r="B121" s="259"/>
      <c r="C121" s="263"/>
      <c r="D121" s="163"/>
      <c r="E121" s="163"/>
      <c r="F121" s="251" t="s">
        <v>91</v>
      </c>
      <c r="G121" s="271"/>
      <c r="H121" s="271"/>
      <c r="I121" s="271"/>
      <c r="J121" s="260"/>
      <c r="K121" s="169"/>
      <c r="L121" s="170"/>
      <c r="M121" s="185">
        <f t="shared" si="96"/>
        <v>1.5</v>
      </c>
      <c r="N121" s="186">
        <f t="shared" si="89"/>
        <v>0</v>
      </c>
      <c r="O121" s="669">
        <f t="shared" si="90"/>
        <v>0</v>
      </c>
      <c r="P121" s="187">
        <f>IF(ISBLANK(I121),0,VLOOKUP(I121,J$14:K$19,2,0))</f>
        <v>0</v>
      </c>
      <c r="Q121" s="188">
        <f t="shared" si="97"/>
        <v>0</v>
      </c>
      <c r="R121" s="189">
        <f t="shared" si="98"/>
        <v>0</v>
      </c>
      <c r="S121" s="190">
        <f t="shared" si="92"/>
        <v>0</v>
      </c>
      <c r="T121" s="264">
        <f t="shared" si="93"/>
        <v>0</v>
      </c>
      <c r="U121" s="189">
        <f t="shared" si="99"/>
        <v>0</v>
      </c>
      <c r="V121" s="190">
        <f t="shared" si="94"/>
        <v>0</v>
      </c>
      <c r="W121" s="192">
        <f>IF(P121=0,0,V121/P121)</f>
        <v>0</v>
      </c>
      <c r="X121" s="193">
        <f t="shared" si="100"/>
        <v>0</v>
      </c>
    </row>
    <row r="122" spans="1:24" ht="24.95" customHeight="1">
      <c r="A122" s="272">
        <v>85</v>
      </c>
      <c r="B122" s="259"/>
      <c r="C122" s="263"/>
      <c r="D122" s="163"/>
      <c r="E122" s="163"/>
      <c r="F122" s="252" t="s">
        <v>92</v>
      </c>
      <c r="G122" s="271"/>
      <c r="H122" s="271"/>
      <c r="I122" s="271"/>
      <c r="J122" s="260"/>
      <c r="K122" s="169"/>
      <c r="L122" s="170"/>
      <c r="M122" s="171">
        <f t="shared" si="96"/>
        <v>2.5</v>
      </c>
      <c r="N122" s="172">
        <f t="shared" si="89"/>
        <v>0</v>
      </c>
      <c r="O122" s="668">
        <f t="shared" si="90"/>
        <v>0</v>
      </c>
      <c r="P122" s="173">
        <f t="shared" ref="P122" si="119">IF(ISBLANK(I122),0,VLOOKUP(I122,J$14:K$19,2,0))</f>
        <v>0</v>
      </c>
      <c r="Q122" s="174">
        <f t="shared" si="97"/>
        <v>0</v>
      </c>
      <c r="R122" s="175">
        <f t="shared" si="98"/>
        <v>0</v>
      </c>
      <c r="S122" s="176">
        <f t="shared" si="92"/>
        <v>0</v>
      </c>
      <c r="T122" s="261">
        <f t="shared" si="93"/>
        <v>0</v>
      </c>
      <c r="U122" s="175">
        <f t="shared" si="99"/>
        <v>0</v>
      </c>
      <c r="V122" s="176">
        <f t="shared" si="94"/>
        <v>0</v>
      </c>
      <c r="W122" s="178">
        <f t="shared" ref="W122" si="120">IF(P122=0,0,V122/P122)</f>
        <v>0</v>
      </c>
      <c r="X122" s="179">
        <f t="shared" si="100"/>
        <v>0</v>
      </c>
    </row>
    <row r="123" spans="1:24" ht="24.95" customHeight="1">
      <c r="A123" s="272">
        <v>86</v>
      </c>
      <c r="B123" s="259"/>
      <c r="C123" s="263"/>
      <c r="D123" s="163"/>
      <c r="E123" s="163"/>
      <c r="F123" s="251" t="s">
        <v>91</v>
      </c>
      <c r="G123" s="271"/>
      <c r="H123" s="271"/>
      <c r="I123" s="271"/>
      <c r="J123" s="260"/>
      <c r="K123" s="169"/>
      <c r="L123" s="170"/>
      <c r="M123" s="185">
        <f t="shared" si="96"/>
        <v>1.5</v>
      </c>
      <c r="N123" s="186">
        <f t="shared" si="89"/>
        <v>0</v>
      </c>
      <c r="O123" s="669">
        <f t="shared" si="90"/>
        <v>0</v>
      </c>
      <c r="P123" s="187">
        <f>IF(ISBLANK(I123),0,VLOOKUP(I123,J$14:K$19,2,0))</f>
        <v>0</v>
      </c>
      <c r="Q123" s="188">
        <f t="shared" si="97"/>
        <v>0</v>
      </c>
      <c r="R123" s="189">
        <f t="shared" si="98"/>
        <v>0</v>
      </c>
      <c r="S123" s="190">
        <f t="shared" si="92"/>
        <v>0</v>
      </c>
      <c r="T123" s="264">
        <f t="shared" si="93"/>
        <v>0</v>
      </c>
      <c r="U123" s="189">
        <f t="shared" si="99"/>
        <v>0</v>
      </c>
      <c r="V123" s="190">
        <f t="shared" si="94"/>
        <v>0</v>
      </c>
      <c r="W123" s="192">
        <f>IF(P123=0,0,V123/P123)</f>
        <v>0</v>
      </c>
      <c r="X123" s="193">
        <f t="shared" si="100"/>
        <v>0</v>
      </c>
    </row>
    <row r="124" spans="1:24" ht="24.95" customHeight="1">
      <c r="A124" s="272">
        <v>87</v>
      </c>
      <c r="B124" s="259"/>
      <c r="C124" s="263"/>
      <c r="D124" s="163"/>
      <c r="E124" s="163"/>
      <c r="F124" s="252" t="s">
        <v>92</v>
      </c>
      <c r="G124" s="271"/>
      <c r="H124" s="271"/>
      <c r="I124" s="271"/>
      <c r="J124" s="260"/>
      <c r="K124" s="169"/>
      <c r="L124" s="170"/>
      <c r="M124" s="171">
        <f t="shared" si="96"/>
        <v>2.5</v>
      </c>
      <c r="N124" s="172">
        <f t="shared" si="89"/>
        <v>0</v>
      </c>
      <c r="O124" s="668">
        <f t="shared" si="90"/>
        <v>0</v>
      </c>
      <c r="P124" s="173">
        <f t="shared" ref="P124" si="121">IF(ISBLANK(I124),0,VLOOKUP(I124,J$14:K$19,2,0))</f>
        <v>0</v>
      </c>
      <c r="Q124" s="174">
        <f t="shared" si="97"/>
        <v>0</v>
      </c>
      <c r="R124" s="175">
        <f t="shared" si="98"/>
        <v>0</v>
      </c>
      <c r="S124" s="176">
        <f t="shared" si="92"/>
        <v>0</v>
      </c>
      <c r="T124" s="261">
        <f t="shared" si="93"/>
        <v>0</v>
      </c>
      <c r="U124" s="175">
        <f t="shared" si="99"/>
        <v>0</v>
      </c>
      <c r="V124" s="176">
        <f t="shared" si="94"/>
        <v>0</v>
      </c>
      <c r="W124" s="178">
        <f t="shared" ref="W124" si="122">IF(P124=0,0,V124/P124)</f>
        <v>0</v>
      </c>
      <c r="X124" s="179">
        <f t="shared" si="100"/>
        <v>0</v>
      </c>
    </row>
    <row r="125" spans="1:24" ht="24.95" customHeight="1">
      <c r="A125" s="272">
        <v>88</v>
      </c>
      <c r="B125" s="259"/>
      <c r="C125" s="263"/>
      <c r="D125" s="163"/>
      <c r="E125" s="163"/>
      <c r="F125" s="251" t="s">
        <v>91</v>
      </c>
      <c r="G125" s="271"/>
      <c r="H125" s="271"/>
      <c r="I125" s="271"/>
      <c r="J125" s="260"/>
      <c r="K125" s="169"/>
      <c r="L125" s="170"/>
      <c r="M125" s="185">
        <f t="shared" si="96"/>
        <v>1.5</v>
      </c>
      <c r="N125" s="186">
        <f t="shared" si="89"/>
        <v>0</v>
      </c>
      <c r="O125" s="669">
        <f t="shared" si="90"/>
        <v>0</v>
      </c>
      <c r="P125" s="187">
        <f>IF(ISBLANK(I125),0,VLOOKUP(I125,J$14:K$19,2,0))</f>
        <v>0</v>
      </c>
      <c r="Q125" s="188">
        <f t="shared" si="97"/>
        <v>0</v>
      </c>
      <c r="R125" s="189">
        <f t="shared" si="98"/>
        <v>0</v>
      </c>
      <c r="S125" s="190">
        <f t="shared" si="92"/>
        <v>0</v>
      </c>
      <c r="T125" s="264">
        <f t="shared" si="93"/>
        <v>0</v>
      </c>
      <c r="U125" s="189">
        <f t="shared" si="99"/>
        <v>0</v>
      </c>
      <c r="V125" s="190">
        <f t="shared" si="94"/>
        <v>0</v>
      </c>
      <c r="W125" s="192">
        <f>IF(P125=0,0,V125/P125)</f>
        <v>0</v>
      </c>
      <c r="X125" s="193">
        <f t="shared" si="100"/>
        <v>0</v>
      </c>
    </row>
    <row r="126" spans="1:24" ht="24.95" customHeight="1">
      <c r="A126" s="272">
        <v>89</v>
      </c>
      <c r="B126" s="259"/>
      <c r="C126" s="263"/>
      <c r="D126" s="163"/>
      <c r="E126" s="163"/>
      <c r="F126" s="252" t="s">
        <v>92</v>
      </c>
      <c r="G126" s="271"/>
      <c r="H126" s="271"/>
      <c r="I126" s="271"/>
      <c r="J126" s="260"/>
      <c r="K126" s="169"/>
      <c r="L126" s="170"/>
      <c r="M126" s="171">
        <f t="shared" si="96"/>
        <v>2.5</v>
      </c>
      <c r="N126" s="172">
        <f t="shared" si="89"/>
        <v>0</v>
      </c>
      <c r="O126" s="668">
        <f t="shared" si="90"/>
        <v>0</v>
      </c>
      <c r="P126" s="173">
        <f t="shared" ref="P126" si="123">IF(ISBLANK(I126),0,VLOOKUP(I126,J$14:K$19,2,0))</f>
        <v>0</v>
      </c>
      <c r="Q126" s="174">
        <f t="shared" si="97"/>
        <v>0</v>
      </c>
      <c r="R126" s="175">
        <f t="shared" si="98"/>
        <v>0</v>
      </c>
      <c r="S126" s="176">
        <f t="shared" si="92"/>
        <v>0</v>
      </c>
      <c r="T126" s="261">
        <f t="shared" si="93"/>
        <v>0</v>
      </c>
      <c r="U126" s="175">
        <f t="shared" si="99"/>
        <v>0</v>
      </c>
      <c r="V126" s="176">
        <f t="shared" si="94"/>
        <v>0</v>
      </c>
      <c r="W126" s="178">
        <f t="shared" ref="W126" si="124">IF(P126=0,0,V126/P126)</f>
        <v>0</v>
      </c>
      <c r="X126" s="179">
        <f t="shared" si="100"/>
        <v>0</v>
      </c>
    </row>
    <row r="127" spans="1:24" ht="24.95" customHeight="1">
      <c r="A127" s="272">
        <v>90</v>
      </c>
      <c r="B127" s="259"/>
      <c r="C127" s="263"/>
      <c r="D127" s="163"/>
      <c r="E127" s="163"/>
      <c r="F127" s="251" t="s">
        <v>91</v>
      </c>
      <c r="G127" s="271"/>
      <c r="H127" s="271"/>
      <c r="I127" s="271"/>
      <c r="J127" s="260"/>
      <c r="K127" s="169"/>
      <c r="L127" s="170"/>
      <c r="M127" s="185">
        <f t="shared" si="96"/>
        <v>1.5</v>
      </c>
      <c r="N127" s="186">
        <f t="shared" si="89"/>
        <v>0</v>
      </c>
      <c r="O127" s="669">
        <f t="shared" si="90"/>
        <v>0</v>
      </c>
      <c r="P127" s="187">
        <f>IF(ISBLANK(I127),0,VLOOKUP(I127,J$14:K$19,2,0))</f>
        <v>0</v>
      </c>
      <c r="Q127" s="188">
        <f t="shared" si="97"/>
        <v>0</v>
      </c>
      <c r="R127" s="189">
        <f t="shared" si="98"/>
        <v>0</v>
      </c>
      <c r="S127" s="190">
        <f t="shared" si="92"/>
        <v>0</v>
      </c>
      <c r="T127" s="264">
        <f t="shared" si="93"/>
        <v>0</v>
      </c>
      <c r="U127" s="189">
        <f t="shared" si="99"/>
        <v>0</v>
      </c>
      <c r="V127" s="190">
        <f t="shared" si="94"/>
        <v>0</v>
      </c>
      <c r="W127" s="192">
        <f>IF(P127=0,0,V127/P127)</f>
        <v>0</v>
      </c>
      <c r="X127" s="193">
        <f t="shared" si="100"/>
        <v>0</v>
      </c>
    </row>
    <row r="128" spans="1:24" ht="24.95" customHeight="1">
      <c r="A128" s="272">
        <v>91</v>
      </c>
      <c r="B128" s="259"/>
      <c r="C128" s="263"/>
      <c r="D128" s="163"/>
      <c r="E128" s="163"/>
      <c r="F128" s="252" t="s">
        <v>92</v>
      </c>
      <c r="G128" s="271"/>
      <c r="H128" s="271"/>
      <c r="I128" s="271"/>
      <c r="J128" s="260"/>
      <c r="K128" s="169"/>
      <c r="L128" s="170"/>
      <c r="M128" s="171">
        <f t="shared" si="96"/>
        <v>2.5</v>
      </c>
      <c r="N128" s="172">
        <f t="shared" si="89"/>
        <v>0</v>
      </c>
      <c r="O128" s="668">
        <f t="shared" si="90"/>
        <v>0</v>
      </c>
      <c r="P128" s="173">
        <f t="shared" ref="P128" si="125">IF(ISBLANK(I128),0,VLOOKUP(I128,J$14:K$19,2,0))</f>
        <v>0</v>
      </c>
      <c r="Q128" s="174">
        <f t="shared" si="97"/>
        <v>0</v>
      </c>
      <c r="R128" s="175">
        <f t="shared" si="98"/>
        <v>0</v>
      </c>
      <c r="S128" s="176">
        <f t="shared" si="92"/>
        <v>0</v>
      </c>
      <c r="T128" s="261">
        <f t="shared" si="93"/>
        <v>0</v>
      </c>
      <c r="U128" s="175">
        <f t="shared" si="99"/>
        <v>0</v>
      </c>
      <c r="V128" s="176">
        <f t="shared" si="94"/>
        <v>0</v>
      </c>
      <c r="W128" s="178">
        <f t="shared" ref="W128" si="126">IF(P128=0,0,V128/P128)</f>
        <v>0</v>
      </c>
      <c r="X128" s="179">
        <f t="shared" si="100"/>
        <v>0</v>
      </c>
    </row>
    <row r="129" spans="1:24" ht="24.95" customHeight="1">
      <c r="A129" s="272">
        <v>92</v>
      </c>
      <c r="B129" s="259"/>
      <c r="C129" s="263"/>
      <c r="D129" s="163"/>
      <c r="E129" s="163"/>
      <c r="F129" s="251" t="s">
        <v>91</v>
      </c>
      <c r="G129" s="271"/>
      <c r="H129" s="271"/>
      <c r="I129" s="271"/>
      <c r="J129" s="260"/>
      <c r="K129" s="169"/>
      <c r="L129" s="170"/>
      <c r="M129" s="185">
        <f t="shared" si="96"/>
        <v>1.5</v>
      </c>
      <c r="N129" s="186">
        <f t="shared" si="89"/>
        <v>0</v>
      </c>
      <c r="O129" s="669">
        <f t="shared" si="90"/>
        <v>0</v>
      </c>
      <c r="P129" s="187">
        <f>IF(ISBLANK(I129),0,VLOOKUP(I129,J$14:K$19,2,0))</f>
        <v>0</v>
      </c>
      <c r="Q129" s="188">
        <f t="shared" si="97"/>
        <v>0</v>
      </c>
      <c r="R129" s="189">
        <f t="shared" si="98"/>
        <v>0</v>
      </c>
      <c r="S129" s="190">
        <f t="shared" si="92"/>
        <v>0</v>
      </c>
      <c r="T129" s="264">
        <f t="shared" si="93"/>
        <v>0</v>
      </c>
      <c r="U129" s="189">
        <f t="shared" si="99"/>
        <v>0</v>
      </c>
      <c r="V129" s="190">
        <f t="shared" si="94"/>
        <v>0</v>
      </c>
      <c r="W129" s="192">
        <f>IF(P129=0,0,V129/P129)</f>
        <v>0</v>
      </c>
      <c r="X129" s="193">
        <f t="shared" si="100"/>
        <v>0</v>
      </c>
    </row>
    <row r="130" spans="1:24" ht="24.95" customHeight="1">
      <c r="A130" s="272">
        <v>93</v>
      </c>
      <c r="B130" s="259"/>
      <c r="C130" s="263"/>
      <c r="D130" s="163"/>
      <c r="E130" s="163"/>
      <c r="F130" s="252" t="s">
        <v>92</v>
      </c>
      <c r="G130" s="271"/>
      <c r="H130" s="271"/>
      <c r="I130" s="271"/>
      <c r="J130" s="260"/>
      <c r="K130" s="169"/>
      <c r="L130" s="170"/>
      <c r="M130" s="171">
        <f t="shared" si="96"/>
        <v>2.5</v>
      </c>
      <c r="N130" s="172">
        <f t="shared" si="89"/>
        <v>0</v>
      </c>
      <c r="O130" s="668">
        <f t="shared" si="90"/>
        <v>0</v>
      </c>
      <c r="P130" s="173">
        <f t="shared" ref="P130" si="127">IF(ISBLANK(I130),0,VLOOKUP(I130,J$14:K$19,2,0))</f>
        <v>0</v>
      </c>
      <c r="Q130" s="174">
        <f t="shared" si="97"/>
        <v>0</v>
      </c>
      <c r="R130" s="175">
        <f t="shared" si="98"/>
        <v>0</v>
      </c>
      <c r="S130" s="176">
        <f t="shared" si="92"/>
        <v>0</v>
      </c>
      <c r="T130" s="261">
        <f t="shared" si="93"/>
        <v>0</v>
      </c>
      <c r="U130" s="175">
        <f t="shared" si="99"/>
        <v>0</v>
      </c>
      <c r="V130" s="176">
        <f t="shared" si="94"/>
        <v>0</v>
      </c>
      <c r="W130" s="178">
        <f t="shared" ref="W130" si="128">IF(P130=0,0,V130/P130)</f>
        <v>0</v>
      </c>
      <c r="X130" s="179">
        <f t="shared" si="100"/>
        <v>0</v>
      </c>
    </row>
    <row r="131" spans="1:24" ht="24.95" customHeight="1">
      <c r="A131" s="272">
        <v>94</v>
      </c>
      <c r="B131" s="259"/>
      <c r="C131" s="263"/>
      <c r="D131" s="163"/>
      <c r="E131" s="163"/>
      <c r="F131" s="251" t="s">
        <v>91</v>
      </c>
      <c r="G131" s="271"/>
      <c r="H131" s="271"/>
      <c r="I131" s="271"/>
      <c r="J131" s="260"/>
      <c r="K131" s="169"/>
      <c r="L131" s="170"/>
      <c r="M131" s="185">
        <f t="shared" si="96"/>
        <v>1.5</v>
      </c>
      <c r="N131" s="186">
        <f t="shared" si="89"/>
        <v>0</v>
      </c>
      <c r="O131" s="669">
        <f t="shared" si="90"/>
        <v>0</v>
      </c>
      <c r="P131" s="187">
        <f>IF(ISBLANK(I131),0,VLOOKUP(I131,J$14:K$19,2,0))</f>
        <v>0</v>
      </c>
      <c r="Q131" s="188">
        <f t="shared" si="97"/>
        <v>0</v>
      </c>
      <c r="R131" s="189">
        <f t="shared" si="98"/>
        <v>0</v>
      </c>
      <c r="S131" s="190">
        <f t="shared" si="92"/>
        <v>0</v>
      </c>
      <c r="T131" s="264">
        <f t="shared" si="93"/>
        <v>0</v>
      </c>
      <c r="U131" s="189">
        <f t="shared" si="99"/>
        <v>0</v>
      </c>
      <c r="V131" s="190">
        <f t="shared" si="94"/>
        <v>0</v>
      </c>
      <c r="W131" s="192">
        <f>IF(P131=0,0,V131/P131)</f>
        <v>0</v>
      </c>
      <c r="X131" s="193">
        <f t="shared" si="100"/>
        <v>0</v>
      </c>
    </row>
    <row r="132" spans="1:24" ht="24.95" customHeight="1">
      <c r="A132" s="272">
        <v>95</v>
      </c>
      <c r="B132" s="259"/>
      <c r="C132" s="263"/>
      <c r="D132" s="163"/>
      <c r="E132" s="163"/>
      <c r="F132" s="252" t="s">
        <v>92</v>
      </c>
      <c r="G132" s="271"/>
      <c r="H132" s="271"/>
      <c r="I132" s="271"/>
      <c r="J132" s="260"/>
      <c r="K132" s="169"/>
      <c r="L132" s="170"/>
      <c r="M132" s="171">
        <f t="shared" si="96"/>
        <v>2.5</v>
      </c>
      <c r="N132" s="172">
        <f t="shared" si="89"/>
        <v>0</v>
      </c>
      <c r="O132" s="668">
        <f t="shared" si="90"/>
        <v>0</v>
      </c>
      <c r="P132" s="173">
        <f t="shared" ref="P132" si="129">IF(ISBLANK(I132),0,VLOOKUP(I132,J$14:K$19,2,0))</f>
        <v>0</v>
      </c>
      <c r="Q132" s="174">
        <f t="shared" si="97"/>
        <v>0</v>
      </c>
      <c r="R132" s="175">
        <f t="shared" si="98"/>
        <v>0</v>
      </c>
      <c r="S132" s="176">
        <f t="shared" si="92"/>
        <v>0</v>
      </c>
      <c r="T132" s="261">
        <f t="shared" si="93"/>
        <v>0</v>
      </c>
      <c r="U132" s="175">
        <f t="shared" si="99"/>
        <v>0</v>
      </c>
      <c r="V132" s="176">
        <f t="shared" si="94"/>
        <v>0</v>
      </c>
      <c r="W132" s="178">
        <f t="shared" ref="W132" si="130">IF(P132=0,0,V132/P132)</f>
        <v>0</v>
      </c>
      <c r="X132" s="179">
        <f t="shared" si="100"/>
        <v>0</v>
      </c>
    </row>
    <row r="133" spans="1:24" ht="24.95" customHeight="1">
      <c r="A133" s="272">
        <v>96</v>
      </c>
      <c r="B133" s="259"/>
      <c r="C133" s="263"/>
      <c r="D133" s="163"/>
      <c r="E133" s="163"/>
      <c r="F133" s="251" t="s">
        <v>91</v>
      </c>
      <c r="G133" s="271"/>
      <c r="H133" s="271"/>
      <c r="I133" s="271"/>
      <c r="J133" s="260"/>
      <c r="K133" s="169"/>
      <c r="L133" s="170"/>
      <c r="M133" s="185">
        <f t="shared" si="96"/>
        <v>1.5</v>
      </c>
      <c r="N133" s="186">
        <f t="shared" si="89"/>
        <v>0</v>
      </c>
      <c r="O133" s="669">
        <f t="shared" si="90"/>
        <v>0</v>
      </c>
      <c r="P133" s="187">
        <f>IF(ISBLANK(I133),0,VLOOKUP(I133,J$14:K$19,2,0))</f>
        <v>0</v>
      </c>
      <c r="Q133" s="188">
        <f t="shared" si="97"/>
        <v>0</v>
      </c>
      <c r="R133" s="189">
        <f t="shared" si="98"/>
        <v>0</v>
      </c>
      <c r="S133" s="190">
        <f t="shared" si="92"/>
        <v>0</v>
      </c>
      <c r="T133" s="264">
        <f t="shared" si="93"/>
        <v>0</v>
      </c>
      <c r="U133" s="189">
        <f t="shared" si="99"/>
        <v>0</v>
      </c>
      <c r="V133" s="190">
        <f t="shared" si="94"/>
        <v>0</v>
      </c>
      <c r="W133" s="192">
        <f>IF(P133=0,0,V133/P133)</f>
        <v>0</v>
      </c>
      <c r="X133" s="193">
        <f t="shared" si="100"/>
        <v>0</v>
      </c>
    </row>
    <row r="134" spans="1:24" ht="24.95" customHeight="1">
      <c r="A134" s="272">
        <v>97</v>
      </c>
      <c r="B134" s="259"/>
      <c r="C134" s="263"/>
      <c r="D134" s="163"/>
      <c r="E134" s="163"/>
      <c r="F134" s="252" t="s">
        <v>92</v>
      </c>
      <c r="G134" s="271"/>
      <c r="H134" s="271"/>
      <c r="I134" s="271"/>
      <c r="J134" s="260"/>
      <c r="K134" s="169"/>
      <c r="L134" s="170"/>
      <c r="M134" s="171">
        <f t="shared" si="96"/>
        <v>2.5</v>
      </c>
      <c r="N134" s="172">
        <f t="shared" si="89"/>
        <v>0</v>
      </c>
      <c r="O134" s="668">
        <f t="shared" si="90"/>
        <v>0</v>
      </c>
      <c r="P134" s="173">
        <f t="shared" ref="P134" si="131">IF(ISBLANK(I134),0,VLOOKUP(I134,J$14:K$19,2,0))</f>
        <v>0</v>
      </c>
      <c r="Q134" s="174">
        <f t="shared" si="97"/>
        <v>0</v>
      </c>
      <c r="R134" s="175">
        <f t="shared" si="98"/>
        <v>0</v>
      </c>
      <c r="S134" s="176">
        <f t="shared" si="92"/>
        <v>0</v>
      </c>
      <c r="T134" s="261">
        <f t="shared" si="93"/>
        <v>0</v>
      </c>
      <c r="U134" s="175">
        <f t="shared" si="99"/>
        <v>0</v>
      </c>
      <c r="V134" s="176">
        <f t="shared" si="94"/>
        <v>0</v>
      </c>
      <c r="W134" s="178">
        <f t="shared" ref="W134" si="132">IF(P134=0,0,V134/P134)</f>
        <v>0</v>
      </c>
      <c r="X134" s="179">
        <f t="shared" si="100"/>
        <v>0</v>
      </c>
    </row>
    <row r="135" spans="1:24" ht="24.95" customHeight="1">
      <c r="A135" s="272">
        <v>98</v>
      </c>
      <c r="B135" s="259"/>
      <c r="C135" s="263"/>
      <c r="D135" s="163"/>
      <c r="E135" s="163"/>
      <c r="F135" s="251" t="s">
        <v>91</v>
      </c>
      <c r="G135" s="271"/>
      <c r="H135" s="271"/>
      <c r="I135" s="271"/>
      <c r="J135" s="260"/>
      <c r="K135" s="169"/>
      <c r="L135" s="170"/>
      <c r="M135" s="185">
        <f t="shared" si="96"/>
        <v>1.5</v>
      </c>
      <c r="N135" s="186">
        <f t="shared" si="89"/>
        <v>0</v>
      </c>
      <c r="O135" s="669">
        <f t="shared" si="90"/>
        <v>0</v>
      </c>
      <c r="P135" s="187">
        <f>IF(ISBLANK(I135),0,VLOOKUP(I135,J$14:K$19,2,0))</f>
        <v>0</v>
      </c>
      <c r="Q135" s="188">
        <f t="shared" si="97"/>
        <v>0</v>
      </c>
      <c r="R135" s="189">
        <f t="shared" si="98"/>
        <v>0</v>
      </c>
      <c r="S135" s="190">
        <f t="shared" si="92"/>
        <v>0</v>
      </c>
      <c r="T135" s="264">
        <f t="shared" si="93"/>
        <v>0</v>
      </c>
      <c r="U135" s="189">
        <f t="shared" si="99"/>
        <v>0</v>
      </c>
      <c r="V135" s="190">
        <f t="shared" si="94"/>
        <v>0</v>
      </c>
      <c r="W135" s="192">
        <f>IF(P135=0,0,V135/P135)</f>
        <v>0</v>
      </c>
      <c r="X135" s="193">
        <f t="shared" si="100"/>
        <v>0</v>
      </c>
    </row>
    <row r="136" spans="1:24" ht="24.95" customHeight="1">
      <c r="A136" s="272">
        <v>99</v>
      </c>
      <c r="B136" s="259"/>
      <c r="C136" s="263"/>
      <c r="D136" s="163"/>
      <c r="E136" s="163"/>
      <c r="F136" s="252" t="s">
        <v>92</v>
      </c>
      <c r="G136" s="271"/>
      <c r="H136" s="271"/>
      <c r="I136" s="271"/>
      <c r="J136" s="260"/>
      <c r="K136" s="169"/>
      <c r="L136" s="170"/>
      <c r="M136" s="171">
        <f t="shared" si="96"/>
        <v>2.5</v>
      </c>
      <c r="N136" s="172">
        <f t="shared" si="89"/>
        <v>0</v>
      </c>
      <c r="O136" s="668">
        <f t="shared" si="90"/>
        <v>0</v>
      </c>
      <c r="P136" s="173">
        <f t="shared" ref="P136" si="133">IF(ISBLANK(I136),0,VLOOKUP(I136,J$14:K$19,2,0))</f>
        <v>0</v>
      </c>
      <c r="Q136" s="174">
        <f t="shared" si="97"/>
        <v>0</v>
      </c>
      <c r="R136" s="175">
        <f t="shared" si="98"/>
        <v>0</v>
      </c>
      <c r="S136" s="176">
        <f t="shared" si="92"/>
        <v>0</v>
      </c>
      <c r="T136" s="261">
        <f t="shared" si="93"/>
        <v>0</v>
      </c>
      <c r="U136" s="175">
        <f t="shared" si="99"/>
        <v>0</v>
      </c>
      <c r="V136" s="176">
        <f t="shared" si="94"/>
        <v>0</v>
      </c>
      <c r="W136" s="178">
        <f t="shared" ref="W136" si="134">IF(P136=0,0,V136/P136)</f>
        <v>0</v>
      </c>
      <c r="X136" s="179">
        <f t="shared" si="100"/>
        <v>0</v>
      </c>
    </row>
    <row r="137" spans="1:24" ht="24.95" customHeight="1">
      <c r="A137" s="272">
        <v>100</v>
      </c>
      <c r="B137" s="259"/>
      <c r="C137" s="263"/>
      <c r="D137" s="163"/>
      <c r="E137" s="163"/>
      <c r="F137" s="251" t="s">
        <v>91</v>
      </c>
      <c r="G137" s="271"/>
      <c r="H137" s="271"/>
      <c r="I137" s="271"/>
      <c r="J137" s="260"/>
      <c r="K137" s="169"/>
      <c r="L137" s="170"/>
      <c r="M137" s="185">
        <f t="shared" si="96"/>
        <v>1.5</v>
      </c>
      <c r="N137" s="186">
        <f t="shared" si="89"/>
        <v>0</v>
      </c>
      <c r="O137" s="669">
        <f t="shared" si="90"/>
        <v>0</v>
      </c>
      <c r="P137" s="187">
        <f>IF(ISBLANK(I137),0,VLOOKUP(I137,J$14:K$19,2,0))</f>
        <v>0</v>
      </c>
      <c r="Q137" s="188">
        <f t="shared" si="97"/>
        <v>0</v>
      </c>
      <c r="R137" s="189">
        <f t="shared" si="98"/>
        <v>0</v>
      </c>
      <c r="S137" s="190">
        <f t="shared" si="92"/>
        <v>0</v>
      </c>
      <c r="T137" s="264">
        <f t="shared" si="93"/>
        <v>0</v>
      </c>
      <c r="U137" s="189">
        <f t="shared" si="99"/>
        <v>0</v>
      </c>
      <c r="V137" s="190">
        <f t="shared" si="94"/>
        <v>0</v>
      </c>
      <c r="W137" s="192">
        <f>IF(P137=0,0,V137/P137)</f>
        <v>0</v>
      </c>
      <c r="X137" s="193">
        <f t="shared" si="100"/>
        <v>0</v>
      </c>
    </row>
    <row r="138" spans="1:24" ht="24.95" customHeight="1">
      <c r="A138" s="272">
        <v>101</v>
      </c>
      <c r="B138" s="259"/>
      <c r="C138" s="263"/>
      <c r="D138" s="163"/>
      <c r="E138" s="163"/>
      <c r="F138" s="252" t="s">
        <v>92</v>
      </c>
      <c r="G138" s="271"/>
      <c r="H138" s="271"/>
      <c r="I138" s="271"/>
      <c r="J138" s="260"/>
      <c r="K138" s="169"/>
      <c r="L138" s="170"/>
      <c r="M138" s="171">
        <f t="shared" si="96"/>
        <v>2.5</v>
      </c>
      <c r="N138" s="172">
        <f t="shared" si="89"/>
        <v>0</v>
      </c>
      <c r="O138" s="668">
        <f t="shared" si="90"/>
        <v>0</v>
      </c>
      <c r="P138" s="173">
        <f t="shared" ref="P138" si="135">IF(ISBLANK(I138),0,VLOOKUP(I138,J$14:K$19,2,0))</f>
        <v>0</v>
      </c>
      <c r="Q138" s="174">
        <f t="shared" si="97"/>
        <v>0</v>
      </c>
      <c r="R138" s="175">
        <f t="shared" si="98"/>
        <v>0</v>
      </c>
      <c r="S138" s="176">
        <f t="shared" si="92"/>
        <v>0</v>
      </c>
      <c r="T138" s="261">
        <f t="shared" si="93"/>
        <v>0</v>
      </c>
      <c r="U138" s="175">
        <f t="shared" si="99"/>
        <v>0</v>
      </c>
      <c r="V138" s="176">
        <f t="shared" si="94"/>
        <v>0</v>
      </c>
      <c r="W138" s="178">
        <f t="shared" ref="W138" si="136">IF(P138=0,0,V138/P138)</f>
        <v>0</v>
      </c>
      <c r="X138" s="179">
        <f t="shared" si="100"/>
        <v>0</v>
      </c>
    </row>
    <row r="139" spans="1:24" ht="24.95" customHeight="1">
      <c r="A139" s="272">
        <v>102</v>
      </c>
      <c r="B139" s="259"/>
      <c r="C139" s="263"/>
      <c r="D139" s="163"/>
      <c r="E139" s="163"/>
      <c r="F139" s="251" t="s">
        <v>91</v>
      </c>
      <c r="G139" s="271"/>
      <c r="H139" s="271"/>
      <c r="I139" s="271"/>
      <c r="J139" s="260"/>
      <c r="K139" s="169"/>
      <c r="L139" s="170"/>
      <c r="M139" s="185">
        <f t="shared" si="96"/>
        <v>1.5</v>
      </c>
      <c r="N139" s="186">
        <f t="shared" si="89"/>
        <v>0</v>
      </c>
      <c r="O139" s="669">
        <f t="shared" si="90"/>
        <v>0</v>
      </c>
      <c r="P139" s="187">
        <f>IF(ISBLANK(I139),0,VLOOKUP(I139,J$14:K$19,2,0))</f>
        <v>0</v>
      </c>
      <c r="Q139" s="188">
        <f t="shared" si="97"/>
        <v>0</v>
      </c>
      <c r="R139" s="189">
        <f t="shared" si="98"/>
        <v>0</v>
      </c>
      <c r="S139" s="190">
        <f t="shared" si="92"/>
        <v>0</v>
      </c>
      <c r="T139" s="264">
        <f t="shared" si="93"/>
        <v>0</v>
      </c>
      <c r="U139" s="189">
        <f t="shared" si="99"/>
        <v>0</v>
      </c>
      <c r="V139" s="190">
        <f t="shared" si="94"/>
        <v>0</v>
      </c>
      <c r="W139" s="192">
        <f>IF(P139=0,0,V139/P139)</f>
        <v>0</v>
      </c>
      <c r="X139" s="193">
        <f t="shared" si="100"/>
        <v>0</v>
      </c>
    </row>
    <row r="140" spans="1:24" ht="24.95" customHeight="1">
      <c r="A140" s="272">
        <v>103</v>
      </c>
      <c r="B140" s="259"/>
      <c r="C140" s="263"/>
      <c r="D140" s="163"/>
      <c r="E140" s="163"/>
      <c r="F140" s="252" t="s">
        <v>92</v>
      </c>
      <c r="G140" s="271"/>
      <c r="H140" s="271"/>
      <c r="I140" s="271"/>
      <c r="J140" s="260"/>
      <c r="K140" s="169"/>
      <c r="L140" s="170"/>
      <c r="M140" s="171">
        <f t="shared" si="96"/>
        <v>2.5</v>
      </c>
      <c r="N140" s="172">
        <f t="shared" si="89"/>
        <v>0</v>
      </c>
      <c r="O140" s="668">
        <f t="shared" si="90"/>
        <v>0</v>
      </c>
      <c r="P140" s="173">
        <f t="shared" ref="P140" si="137">IF(ISBLANK(I140),0,VLOOKUP(I140,J$14:K$19,2,0))</f>
        <v>0</v>
      </c>
      <c r="Q140" s="174">
        <f t="shared" si="97"/>
        <v>0</v>
      </c>
      <c r="R140" s="175">
        <f t="shared" si="98"/>
        <v>0</v>
      </c>
      <c r="S140" s="176">
        <f t="shared" si="92"/>
        <v>0</v>
      </c>
      <c r="T140" s="261">
        <f t="shared" si="93"/>
        <v>0</v>
      </c>
      <c r="U140" s="175">
        <f t="shared" si="99"/>
        <v>0</v>
      </c>
      <c r="V140" s="176">
        <f t="shared" si="94"/>
        <v>0</v>
      </c>
      <c r="W140" s="178">
        <f t="shared" ref="W140" si="138">IF(P140=0,0,V140/P140)</f>
        <v>0</v>
      </c>
      <c r="X140" s="179">
        <f t="shared" si="100"/>
        <v>0</v>
      </c>
    </row>
    <row r="141" spans="1:24" ht="24.95" customHeight="1">
      <c r="A141" s="272">
        <v>104</v>
      </c>
      <c r="B141" s="259"/>
      <c r="C141" s="263"/>
      <c r="D141" s="163"/>
      <c r="E141" s="163"/>
      <c r="F141" s="251" t="s">
        <v>91</v>
      </c>
      <c r="G141" s="271"/>
      <c r="H141" s="271"/>
      <c r="I141" s="271"/>
      <c r="J141" s="260"/>
      <c r="K141" s="169"/>
      <c r="L141" s="170"/>
      <c r="M141" s="185">
        <f t="shared" si="96"/>
        <v>1.5</v>
      </c>
      <c r="N141" s="186">
        <f t="shared" si="89"/>
        <v>0</v>
      </c>
      <c r="O141" s="669">
        <f t="shared" si="90"/>
        <v>0</v>
      </c>
      <c r="P141" s="187">
        <f>IF(ISBLANK(I141),0,VLOOKUP(I141,J$14:K$19,2,0))</f>
        <v>0</v>
      </c>
      <c r="Q141" s="188">
        <f t="shared" si="97"/>
        <v>0</v>
      </c>
      <c r="R141" s="189">
        <f t="shared" si="98"/>
        <v>0</v>
      </c>
      <c r="S141" s="190">
        <f t="shared" si="92"/>
        <v>0</v>
      </c>
      <c r="T141" s="264">
        <f t="shared" si="93"/>
        <v>0</v>
      </c>
      <c r="U141" s="189">
        <f t="shared" si="99"/>
        <v>0</v>
      </c>
      <c r="V141" s="190">
        <f t="shared" si="94"/>
        <v>0</v>
      </c>
      <c r="W141" s="192">
        <f>IF(P141=0,0,V141/P141)</f>
        <v>0</v>
      </c>
      <c r="X141" s="193">
        <f t="shared" si="100"/>
        <v>0</v>
      </c>
    </row>
    <row r="142" spans="1:24" ht="24.95" customHeight="1">
      <c r="A142" s="272">
        <v>105</v>
      </c>
      <c r="B142" s="259"/>
      <c r="C142" s="263"/>
      <c r="D142" s="163"/>
      <c r="E142" s="163"/>
      <c r="F142" s="252" t="s">
        <v>92</v>
      </c>
      <c r="G142" s="271"/>
      <c r="H142" s="271"/>
      <c r="I142" s="271"/>
      <c r="J142" s="260"/>
      <c r="K142" s="169"/>
      <c r="L142" s="170"/>
      <c r="M142" s="171">
        <f t="shared" si="96"/>
        <v>2.5</v>
      </c>
      <c r="N142" s="172">
        <f t="shared" si="89"/>
        <v>0</v>
      </c>
      <c r="O142" s="668">
        <f t="shared" si="90"/>
        <v>0</v>
      </c>
      <c r="P142" s="173">
        <f t="shared" ref="P142" si="139">IF(ISBLANK(I142),0,VLOOKUP(I142,J$14:K$19,2,0))</f>
        <v>0</v>
      </c>
      <c r="Q142" s="174">
        <f t="shared" si="97"/>
        <v>0</v>
      </c>
      <c r="R142" s="175">
        <f t="shared" si="98"/>
        <v>0</v>
      </c>
      <c r="S142" s="176">
        <f t="shared" si="92"/>
        <v>0</v>
      </c>
      <c r="T142" s="261">
        <f t="shared" si="93"/>
        <v>0</v>
      </c>
      <c r="U142" s="175">
        <f t="shared" si="99"/>
        <v>0</v>
      </c>
      <c r="V142" s="176">
        <f t="shared" si="94"/>
        <v>0</v>
      </c>
      <c r="W142" s="178">
        <f t="shared" ref="W142" si="140">IF(P142=0,0,V142/P142)</f>
        <v>0</v>
      </c>
      <c r="X142" s="179">
        <f t="shared" si="100"/>
        <v>0</v>
      </c>
    </row>
    <row r="143" spans="1:24" ht="24.95" customHeight="1">
      <c r="A143" s="272">
        <v>106</v>
      </c>
      <c r="B143" s="259"/>
      <c r="C143" s="263"/>
      <c r="D143" s="163"/>
      <c r="E143" s="163"/>
      <c r="F143" s="251" t="s">
        <v>91</v>
      </c>
      <c r="G143" s="271"/>
      <c r="H143" s="271"/>
      <c r="I143" s="271"/>
      <c r="J143" s="260"/>
      <c r="K143" s="169"/>
      <c r="L143" s="170"/>
      <c r="M143" s="185">
        <f t="shared" si="96"/>
        <v>1.5</v>
      </c>
      <c r="N143" s="186">
        <f t="shared" si="89"/>
        <v>0</v>
      </c>
      <c r="O143" s="669">
        <f t="shared" si="90"/>
        <v>0</v>
      </c>
      <c r="P143" s="187">
        <f>IF(ISBLANK(I143),0,VLOOKUP(I143,J$14:K$19,2,0))</f>
        <v>0</v>
      </c>
      <c r="Q143" s="188">
        <f t="shared" si="97"/>
        <v>0</v>
      </c>
      <c r="R143" s="189">
        <f t="shared" si="98"/>
        <v>0</v>
      </c>
      <c r="S143" s="190">
        <f t="shared" si="92"/>
        <v>0</v>
      </c>
      <c r="T143" s="264">
        <f t="shared" si="93"/>
        <v>0</v>
      </c>
      <c r="U143" s="189">
        <f t="shared" si="99"/>
        <v>0</v>
      </c>
      <c r="V143" s="190">
        <f t="shared" si="94"/>
        <v>0</v>
      </c>
      <c r="W143" s="192">
        <f>IF(P143=0,0,V143/P143)</f>
        <v>0</v>
      </c>
      <c r="X143" s="193">
        <f t="shared" si="100"/>
        <v>0</v>
      </c>
    </row>
    <row r="144" spans="1:24" ht="24.95" customHeight="1">
      <c r="A144" s="272">
        <v>107</v>
      </c>
      <c r="B144" s="259"/>
      <c r="C144" s="263"/>
      <c r="D144" s="163"/>
      <c r="E144" s="163"/>
      <c r="F144" s="252" t="s">
        <v>92</v>
      </c>
      <c r="G144" s="271"/>
      <c r="H144" s="271"/>
      <c r="I144" s="271"/>
      <c r="J144" s="260"/>
      <c r="K144" s="169"/>
      <c r="L144" s="170"/>
      <c r="M144" s="171">
        <f t="shared" si="96"/>
        <v>2.5</v>
      </c>
      <c r="N144" s="172">
        <f t="shared" si="89"/>
        <v>0</v>
      </c>
      <c r="O144" s="668">
        <f t="shared" si="90"/>
        <v>0</v>
      </c>
      <c r="P144" s="173">
        <f t="shared" ref="P144" si="141">IF(ISBLANK(I144),0,VLOOKUP(I144,J$14:K$19,2,0))</f>
        <v>0</v>
      </c>
      <c r="Q144" s="174">
        <f t="shared" si="97"/>
        <v>0</v>
      </c>
      <c r="R144" s="175">
        <f t="shared" si="98"/>
        <v>0</v>
      </c>
      <c r="S144" s="176">
        <f t="shared" si="92"/>
        <v>0</v>
      </c>
      <c r="T144" s="261">
        <f t="shared" si="93"/>
        <v>0</v>
      </c>
      <c r="U144" s="175">
        <f t="shared" si="99"/>
        <v>0</v>
      </c>
      <c r="V144" s="176">
        <f t="shared" si="94"/>
        <v>0</v>
      </c>
      <c r="W144" s="178">
        <f t="shared" ref="W144" si="142">IF(P144=0,0,V144/P144)</f>
        <v>0</v>
      </c>
      <c r="X144" s="179">
        <f t="shared" si="100"/>
        <v>0</v>
      </c>
    </row>
    <row r="145" spans="1:24" ht="24.95" customHeight="1">
      <c r="A145" s="272">
        <v>108</v>
      </c>
      <c r="B145" s="259"/>
      <c r="C145" s="263"/>
      <c r="D145" s="163"/>
      <c r="E145" s="163"/>
      <c r="F145" s="251" t="s">
        <v>91</v>
      </c>
      <c r="G145" s="271"/>
      <c r="H145" s="271"/>
      <c r="I145" s="271"/>
      <c r="J145" s="260"/>
      <c r="K145" s="169"/>
      <c r="L145" s="170"/>
      <c r="M145" s="185">
        <f t="shared" si="96"/>
        <v>1.5</v>
      </c>
      <c r="N145" s="186">
        <f t="shared" si="89"/>
        <v>0</v>
      </c>
      <c r="O145" s="669">
        <f t="shared" si="90"/>
        <v>0</v>
      </c>
      <c r="P145" s="187">
        <f>IF(ISBLANK(I145),0,VLOOKUP(I145,J$14:K$19,2,0))</f>
        <v>0</v>
      </c>
      <c r="Q145" s="188">
        <f t="shared" si="97"/>
        <v>0</v>
      </c>
      <c r="R145" s="189">
        <f t="shared" si="98"/>
        <v>0</v>
      </c>
      <c r="S145" s="190">
        <f t="shared" si="92"/>
        <v>0</v>
      </c>
      <c r="T145" s="264">
        <f t="shared" si="93"/>
        <v>0</v>
      </c>
      <c r="U145" s="189">
        <f t="shared" si="99"/>
        <v>0</v>
      </c>
      <c r="V145" s="190">
        <f t="shared" si="94"/>
        <v>0</v>
      </c>
      <c r="W145" s="192">
        <f>IF(P145=0,0,V145/P145)</f>
        <v>0</v>
      </c>
      <c r="X145" s="193">
        <f t="shared" si="100"/>
        <v>0</v>
      </c>
    </row>
    <row r="146" spans="1:24" ht="24.95" customHeight="1">
      <c r="A146" s="272">
        <v>109</v>
      </c>
      <c r="B146" s="259"/>
      <c r="C146" s="263"/>
      <c r="D146" s="163"/>
      <c r="E146" s="163"/>
      <c r="F146" s="252" t="s">
        <v>92</v>
      </c>
      <c r="G146" s="271"/>
      <c r="H146" s="271"/>
      <c r="I146" s="271"/>
      <c r="J146" s="260"/>
      <c r="K146" s="169"/>
      <c r="L146" s="170"/>
      <c r="M146" s="171">
        <f t="shared" si="96"/>
        <v>2.5</v>
      </c>
      <c r="N146" s="172">
        <f t="shared" si="89"/>
        <v>0</v>
      </c>
      <c r="O146" s="668">
        <f t="shared" si="90"/>
        <v>0</v>
      </c>
      <c r="P146" s="173">
        <f t="shared" ref="P146" si="143">IF(ISBLANK(I146),0,VLOOKUP(I146,J$14:K$19,2,0))</f>
        <v>0</v>
      </c>
      <c r="Q146" s="174">
        <f t="shared" si="97"/>
        <v>0</v>
      </c>
      <c r="R146" s="175">
        <f t="shared" si="98"/>
        <v>0</v>
      </c>
      <c r="S146" s="176">
        <f t="shared" si="92"/>
        <v>0</v>
      </c>
      <c r="T146" s="261">
        <f t="shared" si="93"/>
        <v>0</v>
      </c>
      <c r="U146" s="175">
        <f t="shared" si="99"/>
        <v>0</v>
      </c>
      <c r="V146" s="176">
        <f t="shared" si="94"/>
        <v>0</v>
      </c>
      <c r="W146" s="178">
        <f t="shared" ref="W146" si="144">IF(P146=0,0,V146/P146)</f>
        <v>0</v>
      </c>
      <c r="X146" s="179">
        <f t="shared" si="100"/>
        <v>0</v>
      </c>
    </row>
    <row r="147" spans="1:24" ht="24.95" customHeight="1">
      <c r="A147" s="272">
        <v>110</v>
      </c>
      <c r="B147" s="259"/>
      <c r="C147" s="263"/>
      <c r="D147" s="163"/>
      <c r="E147" s="163"/>
      <c r="F147" s="251" t="s">
        <v>91</v>
      </c>
      <c r="G147" s="271"/>
      <c r="H147" s="271"/>
      <c r="I147" s="271"/>
      <c r="J147" s="260"/>
      <c r="K147" s="169"/>
      <c r="L147" s="170"/>
      <c r="M147" s="185">
        <f t="shared" si="96"/>
        <v>1.5</v>
      </c>
      <c r="N147" s="186">
        <f t="shared" si="89"/>
        <v>0</v>
      </c>
      <c r="O147" s="669">
        <f t="shared" si="90"/>
        <v>0</v>
      </c>
      <c r="P147" s="187">
        <f>IF(ISBLANK(I147),0,VLOOKUP(I147,J$14:K$19,2,0))</f>
        <v>0</v>
      </c>
      <c r="Q147" s="188">
        <f t="shared" si="97"/>
        <v>0</v>
      </c>
      <c r="R147" s="189">
        <f t="shared" si="98"/>
        <v>0</v>
      </c>
      <c r="S147" s="190">
        <f t="shared" si="92"/>
        <v>0</v>
      </c>
      <c r="T147" s="264">
        <f t="shared" si="93"/>
        <v>0</v>
      </c>
      <c r="U147" s="189">
        <f t="shared" si="99"/>
        <v>0</v>
      </c>
      <c r="V147" s="190">
        <f t="shared" si="94"/>
        <v>0</v>
      </c>
      <c r="W147" s="192">
        <f>IF(P147=0,0,V147/P147)</f>
        <v>0</v>
      </c>
      <c r="X147" s="193">
        <f t="shared" si="100"/>
        <v>0</v>
      </c>
    </row>
    <row r="148" spans="1:24" ht="24.95" customHeight="1">
      <c r="A148" s="272">
        <v>111</v>
      </c>
      <c r="B148" s="259"/>
      <c r="C148" s="263"/>
      <c r="D148" s="163"/>
      <c r="E148" s="163"/>
      <c r="F148" s="252" t="s">
        <v>92</v>
      </c>
      <c r="G148" s="271"/>
      <c r="H148" s="271"/>
      <c r="I148" s="271"/>
      <c r="J148" s="260"/>
      <c r="K148" s="169"/>
      <c r="L148" s="170"/>
      <c r="M148" s="171">
        <f t="shared" si="96"/>
        <v>2.5</v>
      </c>
      <c r="N148" s="172">
        <f t="shared" si="89"/>
        <v>0</v>
      </c>
      <c r="O148" s="668">
        <f t="shared" si="90"/>
        <v>0</v>
      </c>
      <c r="P148" s="173">
        <f t="shared" ref="P148" si="145">IF(ISBLANK(I148),0,VLOOKUP(I148,J$14:K$19,2,0))</f>
        <v>0</v>
      </c>
      <c r="Q148" s="174">
        <f t="shared" si="97"/>
        <v>0</v>
      </c>
      <c r="R148" s="175">
        <f t="shared" si="98"/>
        <v>0</v>
      </c>
      <c r="S148" s="176">
        <f t="shared" si="92"/>
        <v>0</v>
      </c>
      <c r="T148" s="261">
        <f t="shared" si="93"/>
        <v>0</v>
      </c>
      <c r="U148" s="175">
        <f t="shared" si="99"/>
        <v>0</v>
      </c>
      <c r="V148" s="176">
        <f t="shared" si="94"/>
        <v>0</v>
      </c>
      <c r="W148" s="178">
        <f t="shared" ref="W148" si="146">IF(P148=0,0,V148/P148)</f>
        <v>0</v>
      </c>
      <c r="X148" s="179">
        <f t="shared" si="100"/>
        <v>0</v>
      </c>
    </row>
    <row r="149" spans="1:24" ht="24.95" customHeight="1">
      <c r="A149" s="272">
        <v>112</v>
      </c>
      <c r="B149" s="259"/>
      <c r="C149" s="263"/>
      <c r="D149" s="163"/>
      <c r="E149" s="163"/>
      <c r="F149" s="251" t="s">
        <v>91</v>
      </c>
      <c r="G149" s="271"/>
      <c r="H149" s="271"/>
      <c r="I149" s="271"/>
      <c r="J149" s="260"/>
      <c r="K149" s="169"/>
      <c r="L149" s="170"/>
      <c r="M149" s="185">
        <f t="shared" si="96"/>
        <v>1.5</v>
      </c>
      <c r="N149" s="186">
        <f t="shared" si="89"/>
        <v>0</v>
      </c>
      <c r="O149" s="669">
        <f t="shared" si="90"/>
        <v>0</v>
      </c>
      <c r="P149" s="187">
        <f>IF(ISBLANK(I149),0,VLOOKUP(I149,J$14:K$19,2,0))</f>
        <v>0</v>
      </c>
      <c r="Q149" s="188">
        <f t="shared" si="97"/>
        <v>0</v>
      </c>
      <c r="R149" s="189">
        <f t="shared" si="98"/>
        <v>0</v>
      </c>
      <c r="S149" s="190">
        <f t="shared" si="92"/>
        <v>0</v>
      </c>
      <c r="T149" s="264">
        <f t="shared" si="93"/>
        <v>0</v>
      </c>
      <c r="U149" s="189">
        <f t="shared" si="99"/>
        <v>0</v>
      </c>
      <c r="V149" s="190">
        <f t="shared" si="94"/>
        <v>0</v>
      </c>
      <c r="W149" s="192">
        <f>IF(P149=0,0,V149/P149)</f>
        <v>0</v>
      </c>
      <c r="X149" s="193">
        <f t="shared" si="100"/>
        <v>0</v>
      </c>
    </row>
    <row r="150" spans="1:24" ht="24.95" customHeight="1">
      <c r="A150" s="272">
        <v>113</v>
      </c>
      <c r="B150" s="259"/>
      <c r="C150" s="263"/>
      <c r="D150" s="163"/>
      <c r="E150" s="163"/>
      <c r="F150" s="252" t="s">
        <v>92</v>
      </c>
      <c r="G150" s="271"/>
      <c r="H150" s="271"/>
      <c r="I150" s="271"/>
      <c r="J150" s="260"/>
      <c r="K150" s="169"/>
      <c r="L150" s="170"/>
      <c r="M150" s="171">
        <f t="shared" si="96"/>
        <v>2.5</v>
      </c>
      <c r="N150" s="172">
        <f t="shared" si="89"/>
        <v>0</v>
      </c>
      <c r="O150" s="668">
        <f t="shared" si="90"/>
        <v>0</v>
      </c>
      <c r="P150" s="173">
        <f t="shared" ref="P150" si="147">IF(ISBLANK(I150),0,VLOOKUP(I150,J$14:K$19,2,0))</f>
        <v>0</v>
      </c>
      <c r="Q150" s="174">
        <f t="shared" si="97"/>
        <v>0</v>
      </c>
      <c r="R150" s="175">
        <f t="shared" si="98"/>
        <v>0</v>
      </c>
      <c r="S150" s="176">
        <f t="shared" si="92"/>
        <v>0</v>
      </c>
      <c r="T150" s="261">
        <f t="shared" si="93"/>
        <v>0</v>
      </c>
      <c r="U150" s="175">
        <f t="shared" si="99"/>
        <v>0</v>
      </c>
      <c r="V150" s="176">
        <f t="shared" si="94"/>
        <v>0</v>
      </c>
      <c r="W150" s="178">
        <f t="shared" ref="W150" si="148">IF(P150=0,0,V150/P150)</f>
        <v>0</v>
      </c>
      <c r="X150" s="179">
        <f t="shared" si="100"/>
        <v>0</v>
      </c>
    </row>
    <row r="151" spans="1:24" ht="24.95" customHeight="1">
      <c r="A151" s="272">
        <v>114</v>
      </c>
      <c r="B151" s="259"/>
      <c r="C151" s="263"/>
      <c r="D151" s="163"/>
      <c r="E151" s="163"/>
      <c r="F151" s="251" t="s">
        <v>91</v>
      </c>
      <c r="G151" s="271"/>
      <c r="H151" s="271"/>
      <c r="I151" s="271"/>
      <c r="J151" s="260"/>
      <c r="K151" s="169"/>
      <c r="L151" s="170"/>
      <c r="M151" s="185">
        <f t="shared" si="96"/>
        <v>1.5</v>
      </c>
      <c r="N151" s="186">
        <f t="shared" si="89"/>
        <v>0</v>
      </c>
      <c r="O151" s="669">
        <f t="shared" si="90"/>
        <v>0</v>
      </c>
      <c r="P151" s="187">
        <f>IF(ISBLANK(I151),0,VLOOKUP(I151,J$14:K$19,2,0))</f>
        <v>0</v>
      </c>
      <c r="Q151" s="188">
        <f t="shared" si="97"/>
        <v>0</v>
      </c>
      <c r="R151" s="189">
        <f t="shared" si="98"/>
        <v>0</v>
      </c>
      <c r="S151" s="190">
        <f t="shared" si="92"/>
        <v>0</v>
      </c>
      <c r="T151" s="264">
        <f t="shared" si="93"/>
        <v>0</v>
      </c>
      <c r="U151" s="189">
        <f t="shared" si="99"/>
        <v>0</v>
      </c>
      <c r="V151" s="190">
        <f t="shared" si="94"/>
        <v>0</v>
      </c>
      <c r="W151" s="192">
        <f>IF(P151=0,0,V151/P151)</f>
        <v>0</v>
      </c>
      <c r="X151" s="193">
        <f t="shared" si="100"/>
        <v>0</v>
      </c>
    </row>
    <row r="152" spans="1:24" ht="24.95" customHeight="1">
      <c r="A152" s="272">
        <v>115</v>
      </c>
      <c r="B152" s="259"/>
      <c r="C152" s="263"/>
      <c r="D152" s="163"/>
      <c r="E152" s="163"/>
      <c r="F152" s="252" t="s">
        <v>92</v>
      </c>
      <c r="G152" s="271"/>
      <c r="H152" s="271"/>
      <c r="I152" s="271"/>
      <c r="J152" s="260"/>
      <c r="K152" s="169"/>
      <c r="L152" s="170"/>
      <c r="M152" s="171">
        <f t="shared" si="96"/>
        <v>2.5</v>
      </c>
      <c r="N152" s="172">
        <f t="shared" si="89"/>
        <v>0</v>
      </c>
      <c r="O152" s="668">
        <f t="shared" si="90"/>
        <v>0</v>
      </c>
      <c r="P152" s="173">
        <f t="shared" ref="P152" si="149">IF(ISBLANK(I152),0,VLOOKUP(I152,J$14:K$19,2,0))</f>
        <v>0</v>
      </c>
      <c r="Q152" s="174">
        <f t="shared" si="97"/>
        <v>0</v>
      </c>
      <c r="R152" s="175">
        <f t="shared" si="98"/>
        <v>0</v>
      </c>
      <c r="S152" s="176">
        <f t="shared" si="92"/>
        <v>0</v>
      </c>
      <c r="T152" s="261">
        <f t="shared" si="93"/>
        <v>0</v>
      </c>
      <c r="U152" s="175">
        <f t="shared" si="99"/>
        <v>0</v>
      </c>
      <c r="V152" s="176">
        <f t="shared" si="94"/>
        <v>0</v>
      </c>
      <c r="W152" s="178">
        <f t="shared" ref="W152" si="150">IF(P152=0,0,V152/P152)</f>
        <v>0</v>
      </c>
      <c r="X152" s="179">
        <f t="shared" si="100"/>
        <v>0</v>
      </c>
    </row>
    <row r="153" spans="1:24" ht="24.95" customHeight="1">
      <c r="A153" s="272">
        <v>116</v>
      </c>
      <c r="B153" s="259"/>
      <c r="C153" s="263"/>
      <c r="D153" s="163"/>
      <c r="E153" s="163"/>
      <c r="F153" s="251" t="s">
        <v>91</v>
      </c>
      <c r="G153" s="271"/>
      <c r="H153" s="271"/>
      <c r="I153" s="271"/>
      <c r="J153" s="260"/>
      <c r="K153" s="169"/>
      <c r="L153" s="170"/>
      <c r="M153" s="185">
        <f t="shared" si="96"/>
        <v>1.5</v>
      </c>
      <c r="N153" s="186">
        <f t="shared" si="89"/>
        <v>0</v>
      </c>
      <c r="O153" s="669">
        <f t="shared" si="90"/>
        <v>0</v>
      </c>
      <c r="P153" s="187">
        <f>IF(ISBLANK(I153),0,VLOOKUP(I153,J$14:K$19,2,0))</f>
        <v>0</v>
      </c>
      <c r="Q153" s="188">
        <f t="shared" si="97"/>
        <v>0</v>
      </c>
      <c r="R153" s="189">
        <f t="shared" si="98"/>
        <v>0</v>
      </c>
      <c r="S153" s="190">
        <f t="shared" si="92"/>
        <v>0</v>
      </c>
      <c r="T153" s="264">
        <f t="shared" si="93"/>
        <v>0</v>
      </c>
      <c r="U153" s="189">
        <f t="shared" si="99"/>
        <v>0</v>
      </c>
      <c r="V153" s="190">
        <f t="shared" si="94"/>
        <v>0</v>
      </c>
      <c r="W153" s="192">
        <f>IF(P153=0,0,V153/P153)</f>
        <v>0</v>
      </c>
      <c r="X153" s="193">
        <f t="shared" si="100"/>
        <v>0</v>
      </c>
    </row>
    <row r="154" spans="1:24" ht="24.95" customHeight="1">
      <c r="A154" s="272">
        <v>117</v>
      </c>
      <c r="B154" s="259"/>
      <c r="C154" s="263"/>
      <c r="D154" s="163"/>
      <c r="E154" s="163"/>
      <c r="F154" s="252" t="s">
        <v>92</v>
      </c>
      <c r="G154" s="271"/>
      <c r="H154" s="271"/>
      <c r="I154" s="271"/>
      <c r="J154" s="260"/>
      <c r="K154" s="169"/>
      <c r="L154" s="170"/>
      <c r="M154" s="171">
        <f t="shared" si="96"/>
        <v>2.5</v>
      </c>
      <c r="N154" s="172">
        <f t="shared" si="89"/>
        <v>0</v>
      </c>
      <c r="O154" s="668">
        <f t="shared" si="90"/>
        <v>0</v>
      </c>
      <c r="P154" s="173">
        <f t="shared" ref="P154" si="151">IF(ISBLANK(I154),0,VLOOKUP(I154,J$14:K$19,2,0))</f>
        <v>0</v>
      </c>
      <c r="Q154" s="174">
        <f t="shared" si="97"/>
        <v>0</v>
      </c>
      <c r="R154" s="175">
        <f t="shared" si="98"/>
        <v>0</v>
      </c>
      <c r="S154" s="176">
        <f t="shared" si="92"/>
        <v>0</v>
      </c>
      <c r="T154" s="261">
        <f t="shared" si="93"/>
        <v>0</v>
      </c>
      <c r="U154" s="175">
        <f t="shared" si="99"/>
        <v>0</v>
      </c>
      <c r="V154" s="176">
        <f t="shared" si="94"/>
        <v>0</v>
      </c>
      <c r="W154" s="178">
        <f t="shared" ref="W154" si="152">IF(P154=0,0,V154/P154)</f>
        <v>0</v>
      </c>
      <c r="X154" s="179">
        <f t="shared" si="100"/>
        <v>0</v>
      </c>
    </row>
    <row r="155" spans="1:24" ht="24.95" customHeight="1">
      <c r="A155" s="272">
        <v>118</v>
      </c>
      <c r="B155" s="259"/>
      <c r="C155" s="263"/>
      <c r="D155" s="163"/>
      <c r="E155" s="163"/>
      <c r="F155" s="251" t="s">
        <v>91</v>
      </c>
      <c r="G155" s="271"/>
      <c r="H155" s="271"/>
      <c r="I155" s="271"/>
      <c r="J155" s="260"/>
      <c r="K155" s="169"/>
      <c r="L155" s="170"/>
      <c r="M155" s="185">
        <f t="shared" si="96"/>
        <v>1.5</v>
      </c>
      <c r="N155" s="186">
        <f t="shared" si="89"/>
        <v>0</v>
      </c>
      <c r="O155" s="669">
        <f t="shared" si="90"/>
        <v>0</v>
      </c>
      <c r="P155" s="187">
        <f>IF(ISBLANK(I155),0,VLOOKUP(I155,J$14:K$19,2,0))</f>
        <v>0</v>
      </c>
      <c r="Q155" s="188">
        <f t="shared" si="97"/>
        <v>0</v>
      </c>
      <c r="R155" s="189">
        <f t="shared" si="98"/>
        <v>0</v>
      </c>
      <c r="S155" s="190">
        <f t="shared" si="92"/>
        <v>0</v>
      </c>
      <c r="T155" s="264">
        <f t="shared" si="93"/>
        <v>0</v>
      </c>
      <c r="U155" s="189">
        <f t="shared" si="99"/>
        <v>0</v>
      </c>
      <c r="V155" s="190">
        <f t="shared" si="94"/>
        <v>0</v>
      </c>
      <c r="W155" s="192">
        <f>IF(P155=0,0,V155/P155)</f>
        <v>0</v>
      </c>
      <c r="X155" s="193">
        <f t="shared" si="100"/>
        <v>0</v>
      </c>
    </row>
    <row r="156" spans="1:24" ht="24.95" customHeight="1">
      <c r="A156" s="272">
        <v>119</v>
      </c>
      <c r="B156" s="259"/>
      <c r="C156" s="263"/>
      <c r="D156" s="163"/>
      <c r="E156" s="163"/>
      <c r="F156" s="252" t="s">
        <v>92</v>
      </c>
      <c r="G156" s="271"/>
      <c r="H156" s="271"/>
      <c r="I156" s="271"/>
      <c r="J156" s="260"/>
      <c r="K156" s="169"/>
      <c r="L156" s="170"/>
      <c r="M156" s="171">
        <f t="shared" si="96"/>
        <v>2.5</v>
      </c>
      <c r="N156" s="172">
        <f t="shared" si="89"/>
        <v>0</v>
      </c>
      <c r="O156" s="668">
        <f t="shared" si="90"/>
        <v>0</v>
      </c>
      <c r="P156" s="173">
        <f t="shared" ref="P156" si="153">IF(ISBLANK(I156),0,VLOOKUP(I156,J$14:K$19,2,0))</f>
        <v>0</v>
      </c>
      <c r="Q156" s="174">
        <f t="shared" si="97"/>
        <v>0</v>
      </c>
      <c r="R156" s="175">
        <f t="shared" si="98"/>
        <v>0</v>
      </c>
      <c r="S156" s="176">
        <f t="shared" si="92"/>
        <v>0</v>
      </c>
      <c r="T156" s="261">
        <f t="shared" si="93"/>
        <v>0</v>
      </c>
      <c r="U156" s="175">
        <f t="shared" si="99"/>
        <v>0</v>
      </c>
      <c r="V156" s="176">
        <f t="shared" si="94"/>
        <v>0</v>
      </c>
      <c r="W156" s="178">
        <f t="shared" ref="W156" si="154">IF(P156=0,0,V156/P156)</f>
        <v>0</v>
      </c>
      <c r="X156" s="179">
        <f t="shared" si="100"/>
        <v>0</v>
      </c>
    </row>
    <row r="157" spans="1:24" ht="24.95" customHeight="1">
      <c r="A157" s="272">
        <v>120</v>
      </c>
      <c r="B157" s="259"/>
      <c r="C157" s="263"/>
      <c r="D157" s="163"/>
      <c r="E157" s="163"/>
      <c r="F157" s="251" t="s">
        <v>91</v>
      </c>
      <c r="G157" s="271"/>
      <c r="H157" s="271"/>
      <c r="I157" s="271"/>
      <c r="J157" s="260"/>
      <c r="K157" s="169"/>
      <c r="L157" s="170"/>
      <c r="M157" s="185">
        <f t="shared" si="96"/>
        <v>1.5</v>
      </c>
      <c r="N157" s="186">
        <f t="shared" si="89"/>
        <v>0</v>
      </c>
      <c r="O157" s="669">
        <f t="shared" si="90"/>
        <v>0</v>
      </c>
      <c r="P157" s="187">
        <f>IF(ISBLANK(I157),0,VLOOKUP(I157,J$14:K$19,2,0))</f>
        <v>0</v>
      </c>
      <c r="Q157" s="188">
        <f t="shared" si="97"/>
        <v>0</v>
      </c>
      <c r="R157" s="189">
        <f t="shared" si="98"/>
        <v>0</v>
      </c>
      <c r="S157" s="190">
        <f t="shared" si="92"/>
        <v>0</v>
      </c>
      <c r="T157" s="264">
        <f t="shared" si="93"/>
        <v>0</v>
      </c>
      <c r="U157" s="189">
        <f t="shared" si="99"/>
        <v>0</v>
      </c>
      <c r="V157" s="190">
        <f t="shared" si="94"/>
        <v>0</v>
      </c>
      <c r="W157" s="192">
        <f>IF(P157=0,0,V157/P157)</f>
        <v>0</v>
      </c>
      <c r="X157" s="193">
        <f t="shared" si="100"/>
        <v>0</v>
      </c>
    </row>
    <row r="158" spans="1:24" ht="24.95" customHeight="1">
      <c r="A158" s="272">
        <v>121</v>
      </c>
      <c r="B158" s="259"/>
      <c r="C158" s="263"/>
      <c r="D158" s="163"/>
      <c r="E158" s="163"/>
      <c r="F158" s="252" t="s">
        <v>92</v>
      </c>
      <c r="G158" s="271"/>
      <c r="H158" s="271"/>
      <c r="I158" s="271"/>
      <c r="J158" s="260"/>
      <c r="K158" s="169"/>
      <c r="L158" s="170"/>
      <c r="M158" s="171">
        <f t="shared" si="96"/>
        <v>2.5</v>
      </c>
      <c r="N158" s="172">
        <f t="shared" si="89"/>
        <v>0</v>
      </c>
      <c r="O158" s="668">
        <f t="shared" si="90"/>
        <v>0</v>
      </c>
      <c r="P158" s="173">
        <f t="shared" ref="P158" si="155">IF(ISBLANK(I158),0,VLOOKUP(I158,J$14:K$19,2,0))</f>
        <v>0</v>
      </c>
      <c r="Q158" s="174">
        <f t="shared" si="97"/>
        <v>0</v>
      </c>
      <c r="R158" s="175">
        <f t="shared" si="98"/>
        <v>0</v>
      </c>
      <c r="S158" s="176">
        <f t="shared" si="92"/>
        <v>0</v>
      </c>
      <c r="T158" s="261">
        <f t="shared" si="93"/>
        <v>0</v>
      </c>
      <c r="U158" s="175">
        <f t="shared" si="99"/>
        <v>0</v>
      </c>
      <c r="V158" s="176">
        <f t="shared" si="94"/>
        <v>0</v>
      </c>
      <c r="W158" s="178">
        <f t="shared" ref="W158" si="156">IF(P158=0,0,V158/P158)</f>
        <v>0</v>
      </c>
      <c r="X158" s="179">
        <f t="shared" si="100"/>
        <v>0</v>
      </c>
    </row>
    <row r="159" spans="1:24" ht="24.95" customHeight="1">
      <c r="A159" s="272">
        <v>122</v>
      </c>
      <c r="B159" s="259"/>
      <c r="C159" s="263"/>
      <c r="D159" s="163"/>
      <c r="E159" s="163"/>
      <c r="F159" s="251" t="s">
        <v>91</v>
      </c>
      <c r="G159" s="271"/>
      <c r="H159" s="271"/>
      <c r="I159" s="271"/>
      <c r="J159" s="260"/>
      <c r="K159" s="169"/>
      <c r="L159" s="170"/>
      <c r="M159" s="185">
        <f t="shared" si="96"/>
        <v>1.5</v>
      </c>
      <c r="N159" s="186">
        <f t="shared" si="89"/>
        <v>0</v>
      </c>
      <c r="O159" s="669">
        <f t="shared" si="90"/>
        <v>0</v>
      </c>
      <c r="P159" s="187">
        <f>IF(ISBLANK(I159),0,VLOOKUP(I159,J$14:K$19,2,0))</f>
        <v>0</v>
      </c>
      <c r="Q159" s="188">
        <f t="shared" si="97"/>
        <v>0</v>
      </c>
      <c r="R159" s="189">
        <f t="shared" si="98"/>
        <v>0</v>
      </c>
      <c r="S159" s="190">
        <f t="shared" si="92"/>
        <v>0</v>
      </c>
      <c r="T159" s="264">
        <f t="shared" si="93"/>
        <v>0</v>
      </c>
      <c r="U159" s="189">
        <f t="shared" si="99"/>
        <v>0</v>
      </c>
      <c r="V159" s="190">
        <f t="shared" si="94"/>
        <v>0</v>
      </c>
      <c r="W159" s="192">
        <f>IF(P159=0,0,V159/P159)</f>
        <v>0</v>
      </c>
      <c r="X159" s="193">
        <f t="shared" si="100"/>
        <v>0</v>
      </c>
    </row>
    <row r="160" spans="1:24" ht="24.95" customHeight="1">
      <c r="A160" s="272">
        <v>123</v>
      </c>
      <c r="B160" s="259"/>
      <c r="C160" s="263"/>
      <c r="D160" s="163"/>
      <c r="E160" s="163"/>
      <c r="F160" s="252" t="s">
        <v>92</v>
      </c>
      <c r="G160" s="271"/>
      <c r="H160" s="271"/>
      <c r="I160" s="271"/>
      <c r="J160" s="260"/>
      <c r="K160" s="169"/>
      <c r="L160" s="170"/>
      <c r="M160" s="171">
        <f t="shared" si="96"/>
        <v>2.5</v>
      </c>
      <c r="N160" s="172">
        <f t="shared" si="89"/>
        <v>0</v>
      </c>
      <c r="O160" s="668">
        <f t="shared" si="90"/>
        <v>0</v>
      </c>
      <c r="P160" s="173">
        <f t="shared" ref="P160" si="157">IF(ISBLANK(I160),0,VLOOKUP(I160,J$14:K$19,2,0))</f>
        <v>0</v>
      </c>
      <c r="Q160" s="174">
        <f t="shared" si="97"/>
        <v>0</v>
      </c>
      <c r="R160" s="175">
        <f t="shared" si="98"/>
        <v>0</v>
      </c>
      <c r="S160" s="176">
        <f t="shared" si="92"/>
        <v>0</v>
      </c>
      <c r="T160" s="261">
        <f t="shared" si="93"/>
        <v>0</v>
      </c>
      <c r="U160" s="175">
        <f t="shared" si="99"/>
        <v>0</v>
      </c>
      <c r="V160" s="176">
        <f t="shared" si="94"/>
        <v>0</v>
      </c>
      <c r="W160" s="178">
        <f t="shared" ref="W160" si="158">IF(P160=0,0,V160/P160)</f>
        <v>0</v>
      </c>
      <c r="X160" s="179">
        <f t="shared" si="100"/>
        <v>0</v>
      </c>
    </row>
    <row r="161" spans="1:24" ht="24.95" customHeight="1">
      <c r="A161" s="272">
        <v>124</v>
      </c>
      <c r="B161" s="259"/>
      <c r="C161" s="263"/>
      <c r="D161" s="163"/>
      <c r="E161" s="163"/>
      <c r="F161" s="251" t="s">
        <v>91</v>
      </c>
      <c r="G161" s="271"/>
      <c r="H161" s="271"/>
      <c r="I161" s="271"/>
      <c r="J161" s="260"/>
      <c r="K161" s="169"/>
      <c r="L161" s="170"/>
      <c r="M161" s="185">
        <f t="shared" si="96"/>
        <v>1.5</v>
      </c>
      <c r="N161" s="186">
        <f t="shared" si="89"/>
        <v>0</v>
      </c>
      <c r="O161" s="669">
        <f t="shared" si="90"/>
        <v>0</v>
      </c>
      <c r="P161" s="187">
        <f>IF(ISBLANK(I161),0,VLOOKUP(I161,J$14:K$19,2,0))</f>
        <v>0</v>
      </c>
      <c r="Q161" s="188">
        <f t="shared" si="97"/>
        <v>0</v>
      </c>
      <c r="R161" s="189">
        <f t="shared" si="98"/>
        <v>0</v>
      </c>
      <c r="S161" s="190">
        <f t="shared" si="92"/>
        <v>0</v>
      </c>
      <c r="T161" s="264">
        <f t="shared" si="93"/>
        <v>0</v>
      </c>
      <c r="U161" s="189">
        <f t="shared" si="99"/>
        <v>0</v>
      </c>
      <c r="V161" s="190">
        <f t="shared" si="94"/>
        <v>0</v>
      </c>
      <c r="W161" s="192">
        <f>IF(P161=0,0,V161/P161)</f>
        <v>0</v>
      </c>
      <c r="X161" s="193">
        <f t="shared" si="100"/>
        <v>0</v>
      </c>
    </row>
    <row r="162" spans="1:24" ht="24.95" customHeight="1">
      <c r="A162" s="272">
        <v>125</v>
      </c>
      <c r="B162" s="259"/>
      <c r="C162" s="263"/>
      <c r="D162" s="163"/>
      <c r="E162" s="163"/>
      <c r="F162" s="252" t="s">
        <v>92</v>
      </c>
      <c r="G162" s="271"/>
      <c r="H162" s="271"/>
      <c r="I162" s="271"/>
      <c r="J162" s="260"/>
      <c r="K162" s="169"/>
      <c r="L162" s="170"/>
      <c r="M162" s="171">
        <f t="shared" si="96"/>
        <v>2.5</v>
      </c>
      <c r="N162" s="172">
        <f t="shared" si="89"/>
        <v>0</v>
      </c>
      <c r="O162" s="668">
        <f t="shared" si="90"/>
        <v>0</v>
      </c>
      <c r="P162" s="173">
        <f t="shared" ref="P162" si="159">IF(ISBLANK(I162),0,VLOOKUP(I162,J$14:K$19,2,0))</f>
        <v>0</v>
      </c>
      <c r="Q162" s="174">
        <f t="shared" si="97"/>
        <v>0</v>
      </c>
      <c r="R162" s="175">
        <f t="shared" si="98"/>
        <v>0</v>
      </c>
      <c r="S162" s="176">
        <f t="shared" si="92"/>
        <v>0</v>
      </c>
      <c r="T162" s="261">
        <f t="shared" si="93"/>
        <v>0</v>
      </c>
      <c r="U162" s="175">
        <f t="shared" si="99"/>
        <v>0</v>
      </c>
      <c r="V162" s="176">
        <f t="shared" si="94"/>
        <v>0</v>
      </c>
      <c r="W162" s="178">
        <f t="shared" ref="W162" si="160">IF(P162=0,0,V162/P162)</f>
        <v>0</v>
      </c>
      <c r="X162" s="179">
        <f t="shared" si="100"/>
        <v>0</v>
      </c>
    </row>
    <row r="163" spans="1:24" ht="24.95" customHeight="1">
      <c r="A163" s="272">
        <v>126</v>
      </c>
      <c r="B163" s="259"/>
      <c r="C163" s="263"/>
      <c r="D163" s="163"/>
      <c r="E163" s="163"/>
      <c r="F163" s="251" t="s">
        <v>91</v>
      </c>
      <c r="G163" s="271"/>
      <c r="H163" s="271"/>
      <c r="I163" s="271"/>
      <c r="J163" s="260"/>
      <c r="K163" s="169"/>
      <c r="L163" s="170"/>
      <c r="M163" s="185">
        <f t="shared" si="96"/>
        <v>1.5</v>
      </c>
      <c r="N163" s="186">
        <f t="shared" si="89"/>
        <v>0</v>
      </c>
      <c r="O163" s="669">
        <f t="shared" si="90"/>
        <v>0</v>
      </c>
      <c r="P163" s="187">
        <f>IF(ISBLANK(I163),0,VLOOKUP(I163,J$14:K$19,2,0))</f>
        <v>0</v>
      </c>
      <c r="Q163" s="188">
        <f t="shared" si="97"/>
        <v>0</v>
      </c>
      <c r="R163" s="189">
        <f t="shared" si="98"/>
        <v>0</v>
      </c>
      <c r="S163" s="190">
        <f t="shared" si="92"/>
        <v>0</v>
      </c>
      <c r="T163" s="264">
        <f t="shared" si="93"/>
        <v>0</v>
      </c>
      <c r="U163" s="189">
        <f t="shared" si="99"/>
        <v>0</v>
      </c>
      <c r="V163" s="190">
        <f t="shared" si="94"/>
        <v>0</v>
      </c>
      <c r="W163" s="192">
        <f>IF(P163=0,0,V163/P163)</f>
        <v>0</v>
      </c>
      <c r="X163" s="193">
        <f t="shared" si="100"/>
        <v>0</v>
      </c>
    </row>
    <row r="164" spans="1:24" ht="24.95" customHeight="1">
      <c r="A164" s="272">
        <v>127</v>
      </c>
      <c r="B164" s="259"/>
      <c r="C164" s="263"/>
      <c r="D164" s="163"/>
      <c r="E164" s="163"/>
      <c r="F164" s="252" t="s">
        <v>92</v>
      </c>
      <c r="G164" s="271"/>
      <c r="H164" s="271"/>
      <c r="I164" s="271"/>
      <c r="J164" s="260"/>
      <c r="K164" s="169"/>
      <c r="L164" s="170"/>
      <c r="M164" s="171">
        <f t="shared" si="96"/>
        <v>2.5</v>
      </c>
      <c r="N164" s="172">
        <f t="shared" si="89"/>
        <v>0</v>
      </c>
      <c r="O164" s="668">
        <f t="shared" si="90"/>
        <v>0</v>
      </c>
      <c r="P164" s="173">
        <f t="shared" ref="P164" si="161">IF(ISBLANK(I164),0,VLOOKUP(I164,J$14:K$19,2,0))</f>
        <v>0</v>
      </c>
      <c r="Q164" s="174">
        <f t="shared" si="97"/>
        <v>0</v>
      </c>
      <c r="R164" s="175">
        <f t="shared" si="98"/>
        <v>0</v>
      </c>
      <c r="S164" s="176">
        <f t="shared" si="92"/>
        <v>0</v>
      </c>
      <c r="T164" s="261">
        <f t="shared" si="93"/>
        <v>0</v>
      </c>
      <c r="U164" s="175">
        <f t="shared" si="99"/>
        <v>0</v>
      </c>
      <c r="V164" s="176">
        <f t="shared" si="94"/>
        <v>0</v>
      </c>
      <c r="W164" s="178">
        <f t="shared" ref="W164" si="162">IF(P164=0,0,V164/P164)</f>
        <v>0</v>
      </c>
      <c r="X164" s="179">
        <f t="shared" si="100"/>
        <v>0</v>
      </c>
    </row>
    <row r="165" spans="1:24" ht="24.95" customHeight="1">
      <c r="A165" s="272">
        <v>128</v>
      </c>
      <c r="B165" s="259"/>
      <c r="C165" s="263"/>
      <c r="D165" s="163"/>
      <c r="E165" s="163"/>
      <c r="F165" s="251" t="s">
        <v>91</v>
      </c>
      <c r="G165" s="271"/>
      <c r="H165" s="271"/>
      <c r="I165" s="271"/>
      <c r="J165" s="260"/>
      <c r="K165" s="169"/>
      <c r="L165" s="170"/>
      <c r="M165" s="185">
        <f t="shared" si="96"/>
        <v>1.5</v>
      </c>
      <c r="N165" s="186">
        <f t="shared" si="89"/>
        <v>0</v>
      </c>
      <c r="O165" s="669">
        <f t="shared" si="90"/>
        <v>0</v>
      </c>
      <c r="P165" s="187">
        <f>IF(ISBLANK(I165),0,VLOOKUP(I165,J$14:K$19,2,0))</f>
        <v>0</v>
      </c>
      <c r="Q165" s="188">
        <f t="shared" si="97"/>
        <v>0</v>
      </c>
      <c r="R165" s="189">
        <f t="shared" si="98"/>
        <v>0</v>
      </c>
      <c r="S165" s="190">
        <f t="shared" si="92"/>
        <v>0</v>
      </c>
      <c r="T165" s="264">
        <f t="shared" si="93"/>
        <v>0</v>
      </c>
      <c r="U165" s="189">
        <f t="shared" si="99"/>
        <v>0</v>
      </c>
      <c r="V165" s="190">
        <f t="shared" si="94"/>
        <v>0</v>
      </c>
      <c r="W165" s="192">
        <f>IF(P165=0,0,V165/P165)</f>
        <v>0</v>
      </c>
      <c r="X165" s="193">
        <f t="shared" si="100"/>
        <v>0</v>
      </c>
    </row>
    <row r="166" spans="1:24" ht="24.95" customHeight="1">
      <c r="A166" s="272">
        <v>129</v>
      </c>
      <c r="B166" s="259"/>
      <c r="C166" s="263"/>
      <c r="D166" s="163"/>
      <c r="E166" s="163"/>
      <c r="F166" s="252" t="s">
        <v>92</v>
      </c>
      <c r="G166" s="271"/>
      <c r="H166" s="271"/>
      <c r="I166" s="271"/>
      <c r="J166" s="260"/>
      <c r="K166" s="169"/>
      <c r="L166" s="170"/>
      <c r="M166" s="171">
        <f t="shared" si="96"/>
        <v>2.5</v>
      </c>
      <c r="N166" s="172">
        <f t="shared" ref="N166:N229" si="163">M166*O166</f>
        <v>0</v>
      </c>
      <c r="O166" s="668">
        <f t="shared" ref="O166:O229" si="164">IF(L166="",K166,IF(L166&gt;0,L166))</f>
        <v>0</v>
      </c>
      <c r="P166" s="173">
        <f t="shared" ref="P166" si="165">IF(ISBLANK(I166),0,VLOOKUP(I166,J$14:K$19,2,0))</f>
        <v>0</v>
      </c>
      <c r="Q166" s="174">
        <f t="shared" si="97"/>
        <v>0</v>
      </c>
      <c r="R166" s="175">
        <f t="shared" si="98"/>
        <v>0</v>
      </c>
      <c r="S166" s="176">
        <f t="shared" ref="S166:S229" si="166">IF(P166*J166&gt;Q166,0,P166*J166)</f>
        <v>0</v>
      </c>
      <c r="T166" s="261">
        <f t="shared" ref="T166:T229" si="167">R166*J166</f>
        <v>0</v>
      </c>
      <c r="U166" s="175">
        <f t="shared" si="99"/>
        <v>0</v>
      </c>
      <c r="V166" s="176">
        <f t="shared" ref="V166:V229" si="168">(P166*O166)-(P166*J166)*R166</f>
        <v>0</v>
      </c>
      <c r="W166" s="178">
        <f t="shared" ref="W166" si="169">IF(P166=0,0,V166/P166)</f>
        <v>0</v>
      </c>
      <c r="X166" s="179">
        <f t="shared" si="100"/>
        <v>0</v>
      </c>
    </row>
    <row r="167" spans="1:24" ht="24.95" customHeight="1">
      <c r="A167" s="272">
        <v>130</v>
      </c>
      <c r="B167" s="259"/>
      <c r="C167" s="263"/>
      <c r="D167" s="163"/>
      <c r="E167" s="163"/>
      <c r="F167" s="251" t="s">
        <v>91</v>
      </c>
      <c r="G167" s="271"/>
      <c r="H167" s="271"/>
      <c r="I167" s="271"/>
      <c r="J167" s="260"/>
      <c r="K167" s="169"/>
      <c r="L167" s="170"/>
      <c r="M167" s="185">
        <f t="shared" ref="M167:M230" si="170">HLOOKUP(F167,$K$23:$Q$24,2,0)</f>
        <v>1.5</v>
      </c>
      <c r="N167" s="186">
        <f t="shared" si="163"/>
        <v>0</v>
      </c>
      <c r="O167" s="669">
        <f t="shared" si="164"/>
        <v>0</v>
      </c>
      <c r="P167" s="187">
        <f>IF(ISBLANK(I167),0,VLOOKUP(I167,J$14:K$19,2,0))</f>
        <v>0</v>
      </c>
      <c r="Q167" s="188">
        <f t="shared" ref="Q167:Q230" si="171">P167*O167</f>
        <v>0</v>
      </c>
      <c r="R167" s="189">
        <f t="shared" ref="R167:R230" si="172">IF(ISBLANK(J167),0,INT(O167/J167))</f>
        <v>0</v>
      </c>
      <c r="S167" s="190">
        <f t="shared" si="166"/>
        <v>0</v>
      </c>
      <c r="T167" s="264">
        <f t="shared" si="167"/>
        <v>0</v>
      </c>
      <c r="U167" s="189">
        <f t="shared" ref="U167:U230" si="173">IF(ISBLANK(J167),0,ROUNDUP((O167/J167)-INT(O167/J167),0))</f>
        <v>0</v>
      </c>
      <c r="V167" s="190">
        <f t="shared" si="168"/>
        <v>0</v>
      </c>
      <c r="W167" s="192">
        <f>IF(P167=0,0,V167/P167)</f>
        <v>0</v>
      </c>
      <c r="X167" s="193">
        <f t="shared" ref="X167:X230" si="174">R167+U167</f>
        <v>0</v>
      </c>
    </row>
    <row r="168" spans="1:24" ht="24.95" customHeight="1">
      <c r="A168" s="272">
        <v>131</v>
      </c>
      <c r="B168" s="259"/>
      <c r="C168" s="263"/>
      <c r="D168" s="163"/>
      <c r="E168" s="163"/>
      <c r="F168" s="252" t="s">
        <v>92</v>
      </c>
      <c r="G168" s="271"/>
      <c r="H168" s="271"/>
      <c r="I168" s="271"/>
      <c r="J168" s="260"/>
      <c r="K168" s="169"/>
      <c r="L168" s="170"/>
      <c r="M168" s="171">
        <f t="shared" si="170"/>
        <v>2.5</v>
      </c>
      <c r="N168" s="172">
        <f t="shared" si="163"/>
        <v>0</v>
      </c>
      <c r="O168" s="668">
        <f t="shared" si="164"/>
        <v>0</v>
      </c>
      <c r="P168" s="173">
        <f t="shared" ref="P168" si="175">IF(ISBLANK(I168),0,VLOOKUP(I168,J$14:K$19,2,0))</f>
        <v>0</v>
      </c>
      <c r="Q168" s="174">
        <f t="shared" si="171"/>
        <v>0</v>
      </c>
      <c r="R168" s="175">
        <f t="shared" si="172"/>
        <v>0</v>
      </c>
      <c r="S168" s="176">
        <f t="shared" si="166"/>
        <v>0</v>
      </c>
      <c r="T168" s="261">
        <f t="shared" si="167"/>
        <v>0</v>
      </c>
      <c r="U168" s="175">
        <f t="shared" si="173"/>
        <v>0</v>
      </c>
      <c r="V168" s="176">
        <f t="shared" si="168"/>
        <v>0</v>
      </c>
      <c r="W168" s="178">
        <f t="shared" ref="W168" si="176">IF(P168=0,0,V168/P168)</f>
        <v>0</v>
      </c>
      <c r="X168" s="179">
        <f t="shared" si="174"/>
        <v>0</v>
      </c>
    </row>
    <row r="169" spans="1:24" ht="24.95" customHeight="1">
      <c r="A169" s="272">
        <v>132</v>
      </c>
      <c r="B169" s="259"/>
      <c r="C169" s="263"/>
      <c r="D169" s="163"/>
      <c r="E169" s="163"/>
      <c r="F169" s="251" t="s">
        <v>91</v>
      </c>
      <c r="G169" s="271"/>
      <c r="H169" s="271"/>
      <c r="I169" s="271"/>
      <c r="J169" s="260"/>
      <c r="K169" s="169"/>
      <c r="L169" s="170"/>
      <c r="M169" s="185">
        <f t="shared" si="170"/>
        <v>1.5</v>
      </c>
      <c r="N169" s="186">
        <f t="shared" si="163"/>
        <v>0</v>
      </c>
      <c r="O169" s="669">
        <f t="shared" si="164"/>
        <v>0</v>
      </c>
      <c r="P169" s="187">
        <f>IF(ISBLANK(I169),0,VLOOKUP(I169,J$14:K$19,2,0))</f>
        <v>0</v>
      </c>
      <c r="Q169" s="188">
        <f t="shared" si="171"/>
        <v>0</v>
      </c>
      <c r="R169" s="189">
        <f t="shared" si="172"/>
        <v>0</v>
      </c>
      <c r="S169" s="190">
        <f t="shared" si="166"/>
        <v>0</v>
      </c>
      <c r="T169" s="264">
        <f t="shared" si="167"/>
        <v>0</v>
      </c>
      <c r="U169" s="189">
        <f t="shared" si="173"/>
        <v>0</v>
      </c>
      <c r="V169" s="190">
        <f t="shared" si="168"/>
        <v>0</v>
      </c>
      <c r="W169" s="192">
        <f>IF(P169=0,0,V169/P169)</f>
        <v>0</v>
      </c>
      <c r="X169" s="193">
        <f t="shared" si="174"/>
        <v>0</v>
      </c>
    </row>
    <row r="170" spans="1:24" ht="24.95" customHeight="1">
      <c r="A170" s="272">
        <v>133</v>
      </c>
      <c r="B170" s="259"/>
      <c r="C170" s="263"/>
      <c r="D170" s="163"/>
      <c r="E170" s="163"/>
      <c r="F170" s="252" t="s">
        <v>92</v>
      </c>
      <c r="G170" s="271"/>
      <c r="H170" s="271"/>
      <c r="I170" s="271"/>
      <c r="J170" s="260"/>
      <c r="K170" s="169"/>
      <c r="L170" s="170"/>
      <c r="M170" s="171">
        <f t="shared" si="170"/>
        <v>2.5</v>
      </c>
      <c r="N170" s="172">
        <f t="shared" si="163"/>
        <v>0</v>
      </c>
      <c r="O170" s="668">
        <f t="shared" si="164"/>
        <v>0</v>
      </c>
      <c r="P170" s="173">
        <f t="shared" ref="P170" si="177">IF(ISBLANK(I170),0,VLOOKUP(I170,J$14:K$19,2,0))</f>
        <v>0</v>
      </c>
      <c r="Q170" s="174">
        <f t="shared" si="171"/>
        <v>0</v>
      </c>
      <c r="R170" s="175">
        <f t="shared" si="172"/>
        <v>0</v>
      </c>
      <c r="S170" s="176">
        <f t="shared" si="166"/>
        <v>0</v>
      </c>
      <c r="T170" s="261">
        <f t="shared" si="167"/>
        <v>0</v>
      </c>
      <c r="U170" s="175">
        <f t="shared" si="173"/>
        <v>0</v>
      </c>
      <c r="V170" s="176">
        <f t="shared" si="168"/>
        <v>0</v>
      </c>
      <c r="W170" s="178">
        <f t="shared" ref="W170" si="178">IF(P170=0,0,V170/P170)</f>
        <v>0</v>
      </c>
      <c r="X170" s="179">
        <f t="shared" si="174"/>
        <v>0</v>
      </c>
    </row>
    <row r="171" spans="1:24" ht="24.95" customHeight="1">
      <c r="A171" s="272">
        <v>134</v>
      </c>
      <c r="B171" s="259"/>
      <c r="C171" s="263"/>
      <c r="D171" s="163"/>
      <c r="E171" s="163"/>
      <c r="F171" s="251" t="s">
        <v>91</v>
      </c>
      <c r="G171" s="271"/>
      <c r="H171" s="271"/>
      <c r="I171" s="271"/>
      <c r="J171" s="260"/>
      <c r="K171" s="169"/>
      <c r="L171" s="170"/>
      <c r="M171" s="185">
        <f t="shared" si="170"/>
        <v>1.5</v>
      </c>
      <c r="N171" s="186">
        <f t="shared" si="163"/>
        <v>0</v>
      </c>
      <c r="O171" s="669">
        <f t="shared" si="164"/>
        <v>0</v>
      </c>
      <c r="P171" s="187">
        <f>IF(ISBLANK(I171),0,VLOOKUP(I171,J$14:K$19,2,0))</f>
        <v>0</v>
      </c>
      <c r="Q171" s="188">
        <f t="shared" si="171"/>
        <v>0</v>
      </c>
      <c r="R171" s="189">
        <f t="shared" si="172"/>
        <v>0</v>
      </c>
      <c r="S171" s="190">
        <f t="shared" si="166"/>
        <v>0</v>
      </c>
      <c r="T171" s="264">
        <f t="shared" si="167"/>
        <v>0</v>
      </c>
      <c r="U171" s="189">
        <f t="shared" si="173"/>
        <v>0</v>
      </c>
      <c r="V171" s="190">
        <f t="shared" si="168"/>
        <v>0</v>
      </c>
      <c r="W171" s="192">
        <f>IF(P171=0,0,V171/P171)</f>
        <v>0</v>
      </c>
      <c r="X171" s="193">
        <f t="shared" si="174"/>
        <v>0</v>
      </c>
    </row>
    <row r="172" spans="1:24" ht="24.95" customHeight="1">
      <c r="A172" s="272">
        <v>135</v>
      </c>
      <c r="B172" s="259"/>
      <c r="C172" s="263"/>
      <c r="D172" s="163"/>
      <c r="E172" s="163"/>
      <c r="F172" s="252" t="s">
        <v>92</v>
      </c>
      <c r="G172" s="271"/>
      <c r="H172" s="271"/>
      <c r="I172" s="271"/>
      <c r="J172" s="260"/>
      <c r="K172" s="169"/>
      <c r="L172" s="170"/>
      <c r="M172" s="171">
        <f t="shared" si="170"/>
        <v>2.5</v>
      </c>
      <c r="N172" s="172">
        <f t="shared" si="163"/>
        <v>0</v>
      </c>
      <c r="O172" s="668">
        <f t="shared" si="164"/>
        <v>0</v>
      </c>
      <c r="P172" s="173">
        <f t="shared" ref="P172" si="179">IF(ISBLANK(I172),0,VLOOKUP(I172,J$14:K$19,2,0))</f>
        <v>0</v>
      </c>
      <c r="Q172" s="174">
        <f t="shared" si="171"/>
        <v>0</v>
      </c>
      <c r="R172" s="175">
        <f t="shared" si="172"/>
        <v>0</v>
      </c>
      <c r="S172" s="176">
        <f t="shared" si="166"/>
        <v>0</v>
      </c>
      <c r="T172" s="261">
        <f t="shared" si="167"/>
        <v>0</v>
      </c>
      <c r="U172" s="175">
        <f t="shared" si="173"/>
        <v>0</v>
      </c>
      <c r="V172" s="176">
        <f t="shared" si="168"/>
        <v>0</v>
      </c>
      <c r="W172" s="178">
        <f t="shared" ref="W172" si="180">IF(P172=0,0,V172/P172)</f>
        <v>0</v>
      </c>
      <c r="X172" s="179">
        <f t="shared" si="174"/>
        <v>0</v>
      </c>
    </row>
    <row r="173" spans="1:24" ht="24.95" customHeight="1">
      <c r="A173" s="272">
        <v>136</v>
      </c>
      <c r="B173" s="259"/>
      <c r="C173" s="263"/>
      <c r="D173" s="163"/>
      <c r="E173" s="163"/>
      <c r="F173" s="251" t="s">
        <v>91</v>
      </c>
      <c r="G173" s="271"/>
      <c r="H173" s="271"/>
      <c r="I173" s="271"/>
      <c r="J173" s="260"/>
      <c r="K173" s="169"/>
      <c r="L173" s="170"/>
      <c r="M173" s="185">
        <f t="shared" si="170"/>
        <v>1.5</v>
      </c>
      <c r="N173" s="186">
        <f t="shared" si="163"/>
        <v>0</v>
      </c>
      <c r="O173" s="669">
        <f t="shared" si="164"/>
        <v>0</v>
      </c>
      <c r="P173" s="187">
        <f>IF(ISBLANK(I173),0,VLOOKUP(I173,J$14:K$19,2,0))</f>
        <v>0</v>
      </c>
      <c r="Q173" s="188">
        <f t="shared" si="171"/>
        <v>0</v>
      </c>
      <c r="R173" s="189">
        <f t="shared" si="172"/>
        <v>0</v>
      </c>
      <c r="S173" s="190">
        <f t="shared" si="166"/>
        <v>0</v>
      </c>
      <c r="T173" s="264">
        <f t="shared" si="167"/>
        <v>0</v>
      </c>
      <c r="U173" s="189">
        <f t="shared" si="173"/>
        <v>0</v>
      </c>
      <c r="V173" s="190">
        <f t="shared" si="168"/>
        <v>0</v>
      </c>
      <c r="W173" s="192">
        <f>IF(P173=0,0,V173/P173)</f>
        <v>0</v>
      </c>
      <c r="X173" s="193">
        <f t="shared" si="174"/>
        <v>0</v>
      </c>
    </row>
    <row r="174" spans="1:24" ht="24.95" customHeight="1">
      <c r="A174" s="272">
        <v>137</v>
      </c>
      <c r="B174" s="259"/>
      <c r="C174" s="263"/>
      <c r="D174" s="163"/>
      <c r="E174" s="163"/>
      <c r="F174" s="252" t="s">
        <v>92</v>
      </c>
      <c r="G174" s="271"/>
      <c r="H174" s="271"/>
      <c r="I174" s="271"/>
      <c r="J174" s="260"/>
      <c r="K174" s="169"/>
      <c r="L174" s="170"/>
      <c r="M174" s="171">
        <f t="shared" si="170"/>
        <v>2.5</v>
      </c>
      <c r="N174" s="172">
        <f t="shared" si="163"/>
        <v>0</v>
      </c>
      <c r="O174" s="668">
        <f t="shared" si="164"/>
        <v>0</v>
      </c>
      <c r="P174" s="173">
        <f t="shared" ref="P174" si="181">IF(ISBLANK(I174),0,VLOOKUP(I174,J$14:K$19,2,0))</f>
        <v>0</v>
      </c>
      <c r="Q174" s="174">
        <f t="shared" si="171"/>
        <v>0</v>
      </c>
      <c r="R174" s="175">
        <f t="shared" si="172"/>
        <v>0</v>
      </c>
      <c r="S174" s="176">
        <f t="shared" si="166"/>
        <v>0</v>
      </c>
      <c r="T174" s="261">
        <f t="shared" si="167"/>
        <v>0</v>
      </c>
      <c r="U174" s="175">
        <f t="shared" si="173"/>
        <v>0</v>
      </c>
      <c r="V174" s="176">
        <f t="shared" si="168"/>
        <v>0</v>
      </c>
      <c r="W174" s="178">
        <f t="shared" ref="W174" si="182">IF(P174=0,0,V174/P174)</f>
        <v>0</v>
      </c>
      <c r="X174" s="179">
        <f t="shared" si="174"/>
        <v>0</v>
      </c>
    </row>
    <row r="175" spans="1:24" ht="24.95" customHeight="1">
      <c r="A175" s="272">
        <v>138</v>
      </c>
      <c r="B175" s="259"/>
      <c r="C175" s="263"/>
      <c r="D175" s="163"/>
      <c r="E175" s="163"/>
      <c r="F175" s="251" t="s">
        <v>91</v>
      </c>
      <c r="G175" s="271"/>
      <c r="H175" s="271"/>
      <c r="I175" s="271"/>
      <c r="J175" s="260"/>
      <c r="K175" s="169"/>
      <c r="L175" s="170"/>
      <c r="M175" s="185">
        <f t="shared" si="170"/>
        <v>1.5</v>
      </c>
      <c r="N175" s="186">
        <f t="shared" si="163"/>
        <v>0</v>
      </c>
      <c r="O175" s="669">
        <f t="shared" si="164"/>
        <v>0</v>
      </c>
      <c r="P175" s="187">
        <f>IF(ISBLANK(I175),0,VLOOKUP(I175,J$14:K$19,2,0))</f>
        <v>0</v>
      </c>
      <c r="Q175" s="188">
        <f t="shared" si="171"/>
        <v>0</v>
      </c>
      <c r="R175" s="189">
        <f t="shared" si="172"/>
        <v>0</v>
      </c>
      <c r="S175" s="190">
        <f t="shared" si="166"/>
        <v>0</v>
      </c>
      <c r="T175" s="264">
        <f t="shared" si="167"/>
        <v>0</v>
      </c>
      <c r="U175" s="189">
        <f t="shared" si="173"/>
        <v>0</v>
      </c>
      <c r="V175" s="190">
        <f t="shared" si="168"/>
        <v>0</v>
      </c>
      <c r="W175" s="192">
        <f>IF(P175=0,0,V175/P175)</f>
        <v>0</v>
      </c>
      <c r="X175" s="193">
        <f t="shared" si="174"/>
        <v>0</v>
      </c>
    </row>
    <row r="176" spans="1:24" ht="24.95" customHeight="1">
      <c r="A176" s="272">
        <v>139</v>
      </c>
      <c r="B176" s="259"/>
      <c r="C176" s="263"/>
      <c r="D176" s="163"/>
      <c r="E176" s="163"/>
      <c r="F176" s="252" t="s">
        <v>92</v>
      </c>
      <c r="G176" s="271"/>
      <c r="H176" s="271"/>
      <c r="I176" s="271"/>
      <c r="J176" s="260"/>
      <c r="K176" s="169"/>
      <c r="L176" s="170"/>
      <c r="M176" s="171">
        <f t="shared" si="170"/>
        <v>2.5</v>
      </c>
      <c r="N176" s="172">
        <f t="shared" si="163"/>
        <v>0</v>
      </c>
      <c r="O176" s="668">
        <f t="shared" si="164"/>
        <v>0</v>
      </c>
      <c r="P176" s="173">
        <f t="shared" ref="P176" si="183">IF(ISBLANK(I176),0,VLOOKUP(I176,J$14:K$19,2,0))</f>
        <v>0</v>
      </c>
      <c r="Q176" s="174">
        <f t="shared" si="171"/>
        <v>0</v>
      </c>
      <c r="R176" s="175">
        <f t="shared" si="172"/>
        <v>0</v>
      </c>
      <c r="S176" s="176">
        <f t="shared" si="166"/>
        <v>0</v>
      </c>
      <c r="T176" s="261">
        <f t="shared" si="167"/>
        <v>0</v>
      </c>
      <c r="U176" s="175">
        <f t="shared" si="173"/>
        <v>0</v>
      </c>
      <c r="V176" s="176">
        <f t="shared" si="168"/>
        <v>0</v>
      </c>
      <c r="W176" s="178">
        <f t="shared" ref="W176" si="184">IF(P176=0,0,V176/P176)</f>
        <v>0</v>
      </c>
      <c r="X176" s="179">
        <f t="shared" si="174"/>
        <v>0</v>
      </c>
    </row>
    <row r="177" spans="1:24" ht="24.95" customHeight="1">
      <c r="A177" s="272">
        <v>140</v>
      </c>
      <c r="B177" s="259"/>
      <c r="C177" s="263"/>
      <c r="D177" s="163"/>
      <c r="E177" s="163"/>
      <c r="F177" s="251" t="s">
        <v>91</v>
      </c>
      <c r="G177" s="271"/>
      <c r="H177" s="271"/>
      <c r="I177" s="271"/>
      <c r="J177" s="260"/>
      <c r="K177" s="169"/>
      <c r="L177" s="170"/>
      <c r="M177" s="185">
        <f t="shared" si="170"/>
        <v>1.5</v>
      </c>
      <c r="N177" s="186">
        <f t="shared" si="163"/>
        <v>0</v>
      </c>
      <c r="O177" s="669">
        <f t="shared" si="164"/>
        <v>0</v>
      </c>
      <c r="P177" s="187">
        <f>IF(ISBLANK(I177),0,VLOOKUP(I177,J$14:K$19,2,0))</f>
        <v>0</v>
      </c>
      <c r="Q177" s="188">
        <f t="shared" si="171"/>
        <v>0</v>
      </c>
      <c r="R177" s="189">
        <f t="shared" si="172"/>
        <v>0</v>
      </c>
      <c r="S177" s="190">
        <f t="shared" si="166"/>
        <v>0</v>
      </c>
      <c r="T177" s="264">
        <f t="shared" si="167"/>
        <v>0</v>
      </c>
      <c r="U177" s="189">
        <f t="shared" si="173"/>
        <v>0</v>
      </c>
      <c r="V177" s="190">
        <f t="shared" si="168"/>
        <v>0</v>
      </c>
      <c r="W177" s="192">
        <f>IF(P177=0,0,V177/P177)</f>
        <v>0</v>
      </c>
      <c r="X177" s="193">
        <f t="shared" si="174"/>
        <v>0</v>
      </c>
    </row>
    <row r="178" spans="1:24" ht="24.95" customHeight="1">
      <c r="A178" s="272">
        <v>141</v>
      </c>
      <c r="B178" s="259"/>
      <c r="C178" s="263"/>
      <c r="D178" s="163"/>
      <c r="E178" s="163"/>
      <c r="F178" s="252" t="s">
        <v>92</v>
      </c>
      <c r="G178" s="271"/>
      <c r="H178" s="271"/>
      <c r="I178" s="271"/>
      <c r="J178" s="260"/>
      <c r="K178" s="169"/>
      <c r="L178" s="170"/>
      <c r="M178" s="171">
        <f t="shared" si="170"/>
        <v>2.5</v>
      </c>
      <c r="N178" s="172">
        <f t="shared" si="163"/>
        <v>0</v>
      </c>
      <c r="O178" s="668">
        <f t="shared" si="164"/>
        <v>0</v>
      </c>
      <c r="P178" s="173">
        <f t="shared" ref="P178" si="185">IF(ISBLANK(I178),0,VLOOKUP(I178,J$14:K$19,2,0))</f>
        <v>0</v>
      </c>
      <c r="Q178" s="174">
        <f t="shared" si="171"/>
        <v>0</v>
      </c>
      <c r="R178" s="175">
        <f t="shared" si="172"/>
        <v>0</v>
      </c>
      <c r="S178" s="176">
        <f t="shared" si="166"/>
        <v>0</v>
      </c>
      <c r="T178" s="261">
        <f t="shared" si="167"/>
        <v>0</v>
      </c>
      <c r="U178" s="175">
        <f t="shared" si="173"/>
        <v>0</v>
      </c>
      <c r="V178" s="176">
        <f t="shared" si="168"/>
        <v>0</v>
      </c>
      <c r="W178" s="178">
        <f t="shared" ref="W178" si="186">IF(P178=0,0,V178/P178)</f>
        <v>0</v>
      </c>
      <c r="X178" s="179">
        <f t="shared" si="174"/>
        <v>0</v>
      </c>
    </row>
    <row r="179" spans="1:24" ht="24.95" customHeight="1">
      <c r="A179" s="272">
        <v>142</v>
      </c>
      <c r="B179" s="259"/>
      <c r="C179" s="263"/>
      <c r="D179" s="163"/>
      <c r="E179" s="163"/>
      <c r="F179" s="251" t="s">
        <v>91</v>
      </c>
      <c r="G179" s="271"/>
      <c r="H179" s="271"/>
      <c r="I179" s="271"/>
      <c r="J179" s="260"/>
      <c r="K179" s="169"/>
      <c r="L179" s="170"/>
      <c r="M179" s="185">
        <f t="shared" si="170"/>
        <v>1.5</v>
      </c>
      <c r="N179" s="186">
        <f t="shared" si="163"/>
        <v>0</v>
      </c>
      <c r="O179" s="669">
        <f t="shared" si="164"/>
        <v>0</v>
      </c>
      <c r="P179" s="187">
        <f>IF(ISBLANK(I179),0,VLOOKUP(I179,J$14:K$19,2,0))</f>
        <v>0</v>
      </c>
      <c r="Q179" s="188">
        <f t="shared" si="171"/>
        <v>0</v>
      </c>
      <c r="R179" s="189">
        <f t="shared" si="172"/>
        <v>0</v>
      </c>
      <c r="S179" s="190">
        <f t="shared" si="166"/>
        <v>0</v>
      </c>
      <c r="T179" s="264">
        <f t="shared" si="167"/>
        <v>0</v>
      </c>
      <c r="U179" s="189">
        <f t="shared" si="173"/>
        <v>0</v>
      </c>
      <c r="V179" s="190">
        <f t="shared" si="168"/>
        <v>0</v>
      </c>
      <c r="W179" s="192">
        <f>IF(P179=0,0,V179/P179)</f>
        <v>0</v>
      </c>
      <c r="X179" s="193">
        <f t="shared" si="174"/>
        <v>0</v>
      </c>
    </row>
    <row r="180" spans="1:24" ht="24.95" customHeight="1">
      <c r="A180" s="272">
        <v>143</v>
      </c>
      <c r="B180" s="259"/>
      <c r="C180" s="263"/>
      <c r="D180" s="163"/>
      <c r="E180" s="163"/>
      <c r="F180" s="252" t="s">
        <v>92</v>
      </c>
      <c r="G180" s="271"/>
      <c r="H180" s="271"/>
      <c r="I180" s="271"/>
      <c r="J180" s="260"/>
      <c r="K180" s="169"/>
      <c r="L180" s="170"/>
      <c r="M180" s="171">
        <f t="shared" si="170"/>
        <v>2.5</v>
      </c>
      <c r="N180" s="172">
        <f t="shared" si="163"/>
        <v>0</v>
      </c>
      <c r="O180" s="668">
        <f t="shared" si="164"/>
        <v>0</v>
      </c>
      <c r="P180" s="173">
        <f t="shared" ref="P180" si="187">IF(ISBLANK(I180),0,VLOOKUP(I180,J$14:K$19,2,0))</f>
        <v>0</v>
      </c>
      <c r="Q180" s="174">
        <f t="shared" si="171"/>
        <v>0</v>
      </c>
      <c r="R180" s="175">
        <f t="shared" si="172"/>
        <v>0</v>
      </c>
      <c r="S180" s="176">
        <f t="shared" si="166"/>
        <v>0</v>
      </c>
      <c r="T180" s="261">
        <f t="shared" si="167"/>
        <v>0</v>
      </c>
      <c r="U180" s="175">
        <f t="shared" si="173"/>
        <v>0</v>
      </c>
      <c r="V180" s="176">
        <f t="shared" si="168"/>
        <v>0</v>
      </c>
      <c r="W180" s="178">
        <f t="shared" ref="W180" si="188">IF(P180=0,0,V180/P180)</f>
        <v>0</v>
      </c>
      <c r="X180" s="179">
        <f t="shared" si="174"/>
        <v>0</v>
      </c>
    </row>
    <row r="181" spans="1:24" ht="24.95" customHeight="1">
      <c r="A181" s="272">
        <v>144</v>
      </c>
      <c r="B181" s="259"/>
      <c r="C181" s="263"/>
      <c r="D181" s="163"/>
      <c r="E181" s="163"/>
      <c r="F181" s="251" t="s">
        <v>91</v>
      </c>
      <c r="G181" s="271"/>
      <c r="H181" s="271"/>
      <c r="I181" s="271"/>
      <c r="J181" s="260"/>
      <c r="K181" s="169"/>
      <c r="L181" s="170"/>
      <c r="M181" s="185">
        <f t="shared" si="170"/>
        <v>1.5</v>
      </c>
      <c r="N181" s="186">
        <f t="shared" si="163"/>
        <v>0</v>
      </c>
      <c r="O181" s="669">
        <f t="shared" si="164"/>
        <v>0</v>
      </c>
      <c r="P181" s="187">
        <f>IF(ISBLANK(I181),0,VLOOKUP(I181,J$14:K$19,2,0))</f>
        <v>0</v>
      </c>
      <c r="Q181" s="188">
        <f t="shared" si="171"/>
        <v>0</v>
      </c>
      <c r="R181" s="189">
        <f t="shared" si="172"/>
        <v>0</v>
      </c>
      <c r="S181" s="190">
        <f t="shared" si="166"/>
        <v>0</v>
      </c>
      <c r="T181" s="264">
        <f t="shared" si="167"/>
        <v>0</v>
      </c>
      <c r="U181" s="189">
        <f t="shared" si="173"/>
        <v>0</v>
      </c>
      <c r="V181" s="190">
        <f t="shared" si="168"/>
        <v>0</v>
      </c>
      <c r="W181" s="192">
        <f>IF(P181=0,0,V181/P181)</f>
        <v>0</v>
      </c>
      <c r="X181" s="193">
        <f t="shared" si="174"/>
        <v>0</v>
      </c>
    </row>
    <row r="182" spans="1:24" ht="24.95" customHeight="1">
      <c r="A182" s="272">
        <v>145</v>
      </c>
      <c r="B182" s="259"/>
      <c r="C182" s="263"/>
      <c r="D182" s="163"/>
      <c r="E182" s="163"/>
      <c r="F182" s="252" t="s">
        <v>92</v>
      </c>
      <c r="G182" s="271"/>
      <c r="H182" s="271"/>
      <c r="I182" s="271"/>
      <c r="J182" s="260"/>
      <c r="K182" s="169"/>
      <c r="L182" s="170"/>
      <c r="M182" s="171">
        <f t="shared" si="170"/>
        <v>2.5</v>
      </c>
      <c r="N182" s="172">
        <f t="shared" si="163"/>
        <v>0</v>
      </c>
      <c r="O182" s="668">
        <f t="shared" si="164"/>
        <v>0</v>
      </c>
      <c r="P182" s="173">
        <f t="shared" ref="P182" si="189">IF(ISBLANK(I182),0,VLOOKUP(I182,J$14:K$19,2,0))</f>
        <v>0</v>
      </c>
      <c r="Q182" s="174">
        <f t="shared" si="171"/>
        <v>0</v>
      </c>
      <c r="R182" s="175">
        <f t="shared" si="172"/>
        <v>0</v>
      </c>
      <c r="S182" s="176">
        <f t="shared" si="166"/>
        <v>0</v>
      </c>
      <c r="T182" s="261">
        <f t="shared" si="167"/>
        <v>0</v>
      </c>
      <c r="U182" s="175">
        <f t="shared" si="173"/>
        <v>0</v>
      </c>
      <c r="V182" s="176">
        <f t="shared" si="168"/>
        <v>0</v>
      </c>
      <c r="W182" s="178">
        <f t="shared" ref="W182" si="190">IF(P182=0,0,V182/P182)</f>
        <v>0</v>
      </c>
      <c r="X182" s="179">
        <f t="shared" si="174"/>
        <v>0</v>
      </c>
    </row>
    <row r="183" spans="1:24" ht="24.95" customHeight="1">
      <c r="A183" s="272">
        <v>146</v>
      </c>
      <c r="B183" s="259"/>
      <c r="C183" s="263"/>
      <c r="D183" s="163"/>
      <c r="E183" s="163"/>
      <c r="F183" s="251" t="s">
        <v>91</v>
      </c>
      <c r="G183" s="271"/>
      <c r="H183" s="271"/>
      <c r="I183" s="271"/>
      <c r="J183" s="260"/>
      <c r="K183" s="169"/>
      <c r="L183" s="170"/>
      <c r="M183" s="185">
        <f t="shared" si="170"/>
        <v>1.5</v>
      </c>
      <c r="N183" s="186">
        <f t="shared" si="163"/>
        <v>0</v>
      </c>
      <c r="O183" s="669">
        <f t="shared" si="164"/>
        <v>0</v>
      </c>
      <c r="P183" s="187">
        <f>IF(ISBLANK(I183),0,VLOOKUP(I183,J$14:K$19,2,0))</f>
        <v>0</v>
      </c>
      <c r="Q183" s="188">
        <f t="shared" si="171"/>
        <v>0</v>
      </c>
      <c r="R183" s="189">
        <f t="shared" si="172"/>
        <v>0</v>
      </c>
      <c r="S183" s="190">
        <f t="shared" si="166"/>
        <v>0</v>
      </c>
      <c r="T183" s="264">
        <f t="shared" si="167"/>
        <v>0</v>
      </c>
      <c r="U183" s="189">
        <f t="shared" si="173"/>
        <v>0</v>
      </c>
      <c r="V183" s="190">
        <f t="shared" si="168"/>
        <v>0</v>
      </c>
      <c r="W183" s="192">
        <f>IF(P183=0,0,V183/P183)</f>
        <v>0</v>
      </c>
      <c r="X183" s="193">
        <f t="shared" si="174"/>
        <v>0</v>
      </c>
    </row>
    <row r="184" spans="1:24" ht="24.95" customHeight="1">
      <c r="A184" s="272">
        <v>147</v>
      </c>
      <c r="B184" s="259"/>
      <c r="C184" s="263"/>
      <c r="D184" s="163"/>
      <c r="E184" s="163"/>
      <c r="F184" s="252" t="s">
        <v>92</v>
      </c>
      <c r="G184" s="271"/>
      <c r="H184" s="271"/>
      <c r="I184" s="271"/>
      <c r="J184" s="260"/>
      <c r="K184" s="169"/>
      <c r="L184" s="170"/>
      <c r="M184" s="171">
        <f t="shared" si="170"/>
        <v>2.5</v>
      </c>
      <c r="N184" s="172">
        <f t="shared" si="163"/>
        <v>0</v>
      </c>
      <c r="O184" s="668">
        <f t="shared" si="164"/>
        <v>0</v>
      </c>
      <c r="P184" s="173">
        <f t="shared" ref="P184" si="191">IF(ISBLANK(I184),0,VLOOKUP(I184,J$14:K$19,2,0))</f>
        <v>0</v>
      </c>
      <c r="Q184" s="174">
        <f t="shared" si="171"/>
        <v>0</v>
      </c>
      <c r="R184" s="175">
        <f t="shared" si="172"/>
        <v>0</v>
      </c>
      <c r="S184" s="176">
        <f t="shared" si="166"/>
        <v>0</v>
      </c>
      <c r="T184" s="261">
        <f t="shared" si="167"/>
        <v>0</v>
      </c>
      <c r="U184" s="175">
        <f t="shared" si="173"/>
        <v>0</v>
      </c>
      <c r="V184" s="176">
        <f t="shared" si="168"/>
        <v>0</v>
      </c>
      <c r="W184" s="178">
        <f t="shared" ref="W184" si="192">IF(P184=0,0,V184/P184)</f>
        <v>0</v>
      </c>
      <c r="X184" s="179">
        <f t="shared" si="174"/>
        <v>0</v>
      </c>
    </row>
    <row r="185" spans="1:24" ht="24.95" customHeight="1">
      <c r="A185" s="272">
        <v>148</v>
      </c>
      <c r="B185" s="259"/>
      <c r="C185" s="263"/>
      <c r="D185" s="163"/>
      <c r="E185" s="163"/>
      <c r="F185" s="251" t="s">
        <v>91</v>
      </c>
      <c r="G185" s="271"/>
      <c r="H185" s="271"/>
      <c r="I185" s="271"/>
      <c r="J185" s="260"/>
      <c r="K185" s="169"/>
      <c r="L185" s="170"/>
      <c r="M185" s="185">
        <f t="shared" si="170"/>
        <v>1.5</v>
      </c>
      <c r="N185" s="186">
        <f t="shared" si="163"/>
        <v>0</v>
      </c>
      <c r="O185" s="669">
        <f t="shared" si="164"/>
        <v>0</v>
      </c>
      <c r="P185" s="187">
        <f>IF(ISBLANK(I185),0,VLOOKUP(I185,J$14:K$19,2,0))</f>
        <v>0</v>
      </c>
      <c r="Q185" s="188">
        <f t="shared" si="171"/>
        <v>0</v>
      </c>
      <c r="R185" s="189">
        <f t="shared" si="172"/>
        <v>0</v>
      </c>
      <c r="S185" s="190">
        <f t="shared" si="166"/>
        <v>0</v>
      </c>
      <c r="T185" s="264">
        <f t="shared" si="167"/>
        <v>0</v>
      </c>
      <c r="U185" s="189">
        <f t="shared" si="173"/>
        <v>0</v>
      </c>
      <c r="V185" s="190">
        <f t="shared" si="168"/>
        <v>0</v>
      </c>
      <c r="W185" s="192">
        <f>IF(P185=0,0,V185/P185)</f>
        <v>0</v>
      </c>
      <c r="X185" s="193">
        <f t="shared" si="174"/>
        <v>0</v>
      </c>
    </row>
    <row r="186" spans="1:24" ht="24.95" customHeight="1">
      <c r="A186" s="272">
        <v>149</v>
      </c>
      <c r="B186" s="259"/>
      <c r="C186" s="263"/>
      <c r="D186" s="163"/>
      <c r="E186" s="163"/>
      <c r="F186" s="252" t="s">
        <v>92</v>
      </c>
      <c r="G186" s="271"/>
      <c r="H186" s="271"/>
      <c r="I186" s="271"/>
      <c r="J186" s="260"/>
      <c r="K186" s="169"/>
      <c r="L186" s="170"/>
      <c r="M186" s="171">
        <f t="shared" si="170"/>
        <v>2.5</v>
      </c>
      <c r="N186" s="172">
        <f t="shared" si="163"/>
        <v>0</v>
      </c>
      <c r="O186" s="668">
        <f t="shared" si="164"/>
        <v>0</v>
      </c>
      <c r="P186" s="173">
        <f t="shared" ref="P186" si="193">IF(ISBLANK(I186),0,VLOOKUP(I186,J$14:K$19,2,0))</f>
        <v>0</v>
      </c>
      <c r="Q186" s="174">
        <f t="shared" si="171"/>
        <v>0</v>
      </c>
      <c r="R186" s="175">
        <f t="shared" si="172"/>
        <v>0</v>
      </c>
      <c r="S186" s="176">
        <f t="shared" si="166"/>
        <v>0</v>
      </c>
      <c r="T186" s="261">
        <f t="shared" si="167"/>
        <v>0</v>
      </c>
      <c r="U186" s="175">
        <f t="shared" si="173"/>
        <v>0</v>
      </c>
      <c r="V186" s="176">
        <f t="shared" si="168"/>
        <v>0</v>
      </c>
      <c r="W186" s="178">
        <f t="shared" ref="W186" si="194">IF(P186=0,0,V186/P186)</f>
        <v>0</v>
      </c>
      <c r="X186" s="179">
        <f t="shared" si="174"/>
        <v>0</v>
      </c>
    </row>
    <row r="187" spans="1:24" ht="24.95" customHeight="1">
      <c r="A187" s="272">
        <v>150</v>
      </c>
      <c r="B187" s="259"/>
      <c r="C187" s="263"/>
      <c r="D187" s="163"/>
      <c r="E187" s="163"/>
      <c r="F187" s="251" t="s">
        <v>91</v>
      </c>
      <c r="G187" s="271"/>
      <c r="H187" s="271"/>
      <c r="I187" s="271"/>
      <c r="J187" s="260"/>
      <c r="K187" s="169"/>
      <c r="L187" s="170"/>
      <c r="M187" s="185">
        <f t="shared" si="170"/>
        <v>1.5</v>
      </c>
      <c r="N187" s="186">
        <f t="shared" si="163"/>
        <v>0</v>
      </c>
      <c r="O187" s="669">
        <f t="shared" si="164"/>
        <v>0</v>
      </c>
      <c r="P187" s="187">
        <f>IF(ISBLANK(I187),0,VLOOKUP(I187,J$14:K$19,2,0))</f>
        <v>0</v>
      </c>
      <c r="Q187" s="188">
        <f t="shared" si="171"/>
        <v>0</v>
      </c>
      <c r="R187" s="189">
        <f t="shared" si="172"/>
        <v>0</v>
      </c>
      <c r="S187" s="190">
        <f t="shared" si="166"/>
        <v>0</v>
      </c>
      <c r="T187" s="264">
        <f t="shared" si="167"/>
        <v>0</v>
      </c>
      <c r="U187" s="189">
        <f t="shared" si="173"/>
        <v>0</v>
      </c>
      <c r="V187" s="190">
        <f t="shared" si="168"/>
        <v>0</v>
      </c>
      <c r="W187" s="192">
        <f>IF(P187=0,0,V187/P187)</f>
        <v>0</v>
      </c>
      <c r="X187" s="193">
        <f t="shared" si="174"/>
        <v>0</v>
      </c>
    </row>
    <row r="188" spans="1:24" ht="24.95" customHeight="1">
      <c r="A188" s="272">
        <v>151</v>
      </c>
      <c r="B188" s="259"/>
      <c r="C188" s="263"/>
      <c r="D188" s="163"/>
      <c r="E188" s="163"/>
      <c r="F188" s="252" t="s">
        <v>92</v>
      </c>
      <c r="G188" s="271"/>
      <c r="H188" s="271"/>
      <c r="I188" s="271"/>
      <c r="J188" s="260"/>
      <c r="K188" s="169"/>
      <c r="L188" s="170"/>
      <c r="M188" s="171">
        <f t="shared" si="170"/>
        <v>2.5</v>
      </c>
      <c r="N188" s="172">
        <f t="shared" si="163"/>
        <v>0</v>
      </c>
      <c r="O188" s="668">
        <f t="shared" si="164"/>
        <v>0</v>
      </c>
      <c r="P188" s="173">
        <f t="shared" ref="P188" si="195">IF(ISBLANK(I188),0,VLOOKUP(I188,J$14:K$19,2,0))</f>
        <v>0</v>
      </c>
      <c r="Q188" s="174">
        <f t="shared" si="171"/>
        <v>0</v>
      </c>
      <c r="R188" s="175">
        <f t="shared" si="172"/>
        <v>0</v>
      </c>
      <c r="S188" s="176">
        <f t="shared" si="166"/>
        <v>0</v>
      </c>
      <c r="T188" s="261">
        <f t="shared" si="167"/>
        <v>0</v>
      </c>
      <c r="U188" s="175">
        <f t="shared" si="173"/>
        <v>0</v>
      </c>
      <c r="V188" s="176">
        <f t="shared" si="168"/>
        <v>0</v>
      </c>
      <c r="W188" s="178">
        <f t="shared" ref="W188" si="196">IF(P188=0,0,V188/P188)</f>
        <v>0</v>
      </c>
      <c r="X188" s="179">
        <f t="shared" si="174"/>
        <v>0</v>
      </c>
    </row>
    <row r="189" spans="1:24" ht="24.95" customHeight="1">
      <c r="A189" s="272">
        <v>152</v>
      </c>
      <c r="B189" s="259"/>
      <c r="C189" s="263"/>
      <c r="D189" s="163"/>
      <c r="E189" s="163"/>
      <c r="F189" s="251" t="s">
        <v>91</v>
      </c>
      <c r="G189" s="271"/>
      <c r="H189" s="271"/>
      <c r="I189" s="271"/>
      <c r="J189" s="260"/>
      <c r="K189" s="169"/>
      <c r="L189" s="170"/>
      <c r="M189" s="185">
        <f t="shared" si="170"/>
        <v>1.5</v>
      </c>
      <c r="N189" s="186">
        <f t="shared" si="163"/>
        <v>0</v>
      </c>
      <c r="O189" s="669">
        <f t="shared" si="164"/>
        <v>0</v>
      </c>
      <c r="P189" s="187">
        <f>IF(ISBLANK(I189),0,VLOOKUP(I189,J$14:K$19,2,0))</f>
        <v>0</v>
      </c>
      <c r="Q189" s="188">
        <f t="shared" si="171"/>
        <v>0</v>
      </c>
      <c r="R189" s="189">
        <f t="shared" si="172"/>
        <v>0</v>
      </c>
      <c r="S189" s="190">
        <f t="shared" si="166"/>
        <v>0</v>
      </c>
      <c r="T189" s="264">
        <f t="shared" si="167"/>
        <v>0</v>
      </c>
      <c r="U189" s="189">
        <f t="shared" si="173"/>
        <v>0</v>
      </c>
      <c r="V189" s="190">
        <f t="shared" si="168"/>
        <v>0</v>
      </c>
      <c r="W189" s="192">
        <f>IF(P189=0,0,V189/P189)</f>
        <v>0</v>
      </c>
      <c r="X189" s="193">
        <f t="shared" si="174"/>
        <v>0</v>
      </c>
    </row>
    <row r="190" spans="1:24" ht="24.95" customHeight="1">
      <c r="A190" s="272">
        <v>153</v>
      </c>
      <c r="B190" s="259"/>
      <c r="C190" s="263"/>
      <c r="D190" s="163"/>
      <c r="E190" s="163"/>
      <c r="F190" s="252" t="s">
        <v>92</v>
      </c>
      <c r="G190" s="271"/>
      <c r="H190" s="271"/>
      <c r="I190" s="271"/>
      <c r="J190" s="260"/>
      <c r="K190" s="169"/>
      <c r="L190" s="170"/>
      <c r="M190" s="171">
        <f t="shared" si="170"/>
        <v>2.5</v>
      </c>
      <c r="N190" s="172">
        <f t="shared" si="163"/>
        <v>0</v>
      </c>
      <c r="O190" s="668">
        <f t="shared" si="164"/>
        <v>0</v>
      </c>
      <c r="P190" s="173">
        <f t="shared" ref="P190" si="197">IF(ISBLANK(I190),0,VLOOKUP(I190,J$14:K$19,2,0))</f>
        <v>0</v>
      </c>
      <c r="Q190" s="174">
        <f t="shared" si="171"/>
        <v>0</v>
      </c>
      <c r="R190" s="175">
        <f t="shared" si="172"/>
        <v>0</v>
      </c>
      <c r="S190" s="176">
        <f t="shared" si="166"/>
        <v>0</v>
      </c>
      <c r="T190" s="261">
        <f t="shared" si="167"/>
        <v>0</v>
      </c>
      <c r="U190" s="175">
        <f t="shared" si="173"/>
        <v>0</v>
      </c>
      <c r="V190" s="176">
        <f t="shared" si="168"/>
        <v>0</v>
      </c>
      <c r="W190" s="178">
        <f t="shared" ref="W190" si="198">IF(P190=0,0,V190/P190)</f>
        <v>0</v>
      </c>
      <c r="X190" s="179">
        <f t="shared" si="174"/>
        <v>0</v>
      </c>
    </row>
    <row r="191" spans="1:24" ht="24.95" customHeight="1">
      <c r="A191" s="272">
        <v>154</v>
      </c>
      <c r="B191" s="259"/>
      <c r="C191" s="263"/>
      <c r="D191" s="163"/>
      <c r="E191" s="163"/>
      <c r="F191" s="251" t="s">
        <v>91</v>
      </c>
      <c r="G191" s="271"/>
      <c r="H191" s="271"/>
      <c r="I191" s="271"/>
      <c r="J191" s="260"/>
      <c r="K191" s="169"/>
      <c r="L191" s="170"/>
      <c r="M191" s="185">
        <f t="shared" si="170"/>
        <v>1.5</v>
      </c>
      <c r="N191" s="186">
        <f t="shared" si="163"/>
        <v>0</v>
      </c>
      <c r="O191" s="669">
        <f t="shared" si="164"/>
        <v>0</v>
      </c>
      <c r="P191" s="187">
        <f>IF(ISBLANK(I191),0,VLOOKUP(I191,J$14:K$19,2,0))</f>
        <v>0</v>
      </c>
      <c r="Q191" s="188">
        <f t="shared" si="171"/>
        <v>0</v>
      </c>
      <c r="R191" s="189">
        <f t="shared" si="172"/>
        <v>0</v>
      </c>
      <c r="S191" s="190">
        <f t="shared" si="166"/>
        <v>0</v>
      </c>
      <c r="T191" s="264">
        <f t="shared" si="167"/>
        <v>0</v>
      </c>
      <c r="U191" s="189">
        <f t="shared" si="173"/>
        <v>0</v>
      </c>
      <c r="V191" s="190">
        <f t="shared" si="168"/>
        <v>0</v>
      </c>
      <c r="W191" s="192">
        <f>IF(P191=0,0,V191/P191)</f>
        <v>0</v>
      </c>
      <c r="X191" s="193">
        <f t="shared" si="174"/>
        <v>0</v>
      </c>
    </row>
    <row r="192" spans="1:24" ht="24.95" customHeight="1">
      <c r="A192" s="272">
        <v>155</v>
      </c>
      <c r="B192" s="259"/>
      <c r="C192" s="263"/>
      <c r="D192" s="163"/>
      <c r="E192" s="163"/>
      <c r="F192" s="252" t="s">
        <v>92</v>
      </c>
      <c r="G192" s="271"/>
      <c r="H192" s="271"/>
      <c r="I192" s="271"/>
      <c r="J192" s="260"/>
      <c r="K192" s="169"/>
      <c r="L192" s="170"/>
      <c r="M192" s="171">
        <f t="shared" si="170"/>
        <v>2.5</v>
      </c>
      <c r="N192" s="172">
        <f t="shared" si="163"/>
        <v>0</v>
      </c>
      <c r="O192" s="668">
        <f t="shared" si="164"/>
        <v>0</v>
      </c>
      <c r="P192" s="173">
        <f t="shared" ref="P192" si="199">IF(ISBLANK(I192),0,VLOOKUP(I192,J$14:K$19,2,0))</f>
        <v>0</v>
      </c>
      <c r="Q192" s="174">
        <f t="shared" si="171"/>
        <v>0</v>
      </c>
      <c r="R192" s="175">
        <f t="shared" si="172"/>
        <v>0</v>
      </c>
      <c r="S192" s="176">
        <f t="shared" si="166"/>
        <v>0</v>
      </c>
      <c r="T192" s="261">
        <f t="shared" si="167"/>
        <v>0</v>
      </c>
      <c r="U192" s="175">
        <f t="shared" si="173"/>
        <v>0</v>
      </c>
      <c r="V192" s="176">
        <f t="shared" si="168"/>
        <v>0</v>
      </c>
      <c r="W192" s="178">
        <f t="shared" ref="W192" si="200">IF(P192=0,0,V192/P192)</f>
        <v>0</v>
      </c>
      <c r="X192" s="179">
        <f t="shared" si="174"/>
        <v>0</v>
      </c>
    </row>
    <row r="193" spans="1:24" ht="24.95" customHeight="1">
      <c r="A193" s="272">
        <v>156</v>
      </c>
      <c r="B193" s="259"/>
      <c r="C193" s="263"/>
      <c r="D193" s="163"/>
      <c r="E193" s="163"/>
      <c r="F193" s="251" t="s">
        <v>91</v>
      </c>
      <c r="G193" s="271"/>
      <c r="H193" s="271"/>
      <c r="I193" s="271"/>
      <c r="J193" s="260"/>
      <c r="K193" s="169"/>
      <c r="L193" s="170"/>
      <c r="M193" s="185">
        <f t="shared" si="170"/>
        <v>1.5</v>
      </c>
      <c r="N193" s="186">
        <f t="shared" si="163"/>
        <v>0</v>
      </c>
      <c r="O193" s="669">
        <f t="shared" si="164"/>
        <v>0</v>
      </c>
      <c r="P193" s="187">
        <f>IF(ISBLANK(I193),0,VLOOKUP(I193,J$14:K$19,2,0))</f>
        <v>0</v>
      </c>
      <c r="Q193" s="188">
        <f t="shared" si="171"/>
        <v>0</v>
      </c>
      <c r="R193" s="189">
        <f t="shared" si="172"/>
        <v>0</v>
      </c>
      <c r="S193" s="190">
        <f t="shared" si="166"/>
        <v>0</v>
      </c>
      <c r="T193" s="264">
        <f t="shared" si="167"/>
        <v>0</v>
      </c>
      <c r="U193" s="189">
        <f t="shared" si="173"/>
        <v>0</v>
      </c>
      <c r="V193" s="190">
        <f t="shared" si="168"/>
        <v>0</v>
      </c>
      <c r="W193" s="192">
        <f>IF(P193=0,0,V193/P193)</f>
        <v>0</v>
      </c>
      <c r="X193" s="193">
        <f t="shared" si="174"/>
        <v>0</v>
      </c>
    </row>
    <row r="194" spans="1:24" ht="24.95" customHeight="1">
      <c r="A194" s="272">
        <v>157</v>
      </c>
      <c r="B194" s="259"/>
      <c r="C194" s="263"/>
      <c r="D194" s="163"/>
      <c r="E194" s="163"/>
      <c r="F194" s="252" t="s">
        <v>92</v>
      </c>
      <c r="G194" s="271"/>
      <c r="H194" s="271"/>
      <c r="I194" s="271"/>
      <c r="J194" s="260"/>
      <c r="K194" s="169"/>
      <c r="L194" s="170"/>
      <c r="M194" s="171">
        <f t="shared" si="170"/>
        <v>2.5</v>
      </c>
      <c r="N194" s="172">
        <f t="shared" si="163"/>
        <v>0</v>
      </c>
      <c r="O194" s="668">
        <f t="shared" si="164"/>
        <v>0</v>
      </c>
      <c r="P194" s="173">
        <f t="shared" ref="P194" si="201">IF(ISBLANK(I194),0,VLOOKUP(I194,J$14:K$19,2,0))</f>
        <v>0</v>
      </c>
      <c r="Q194" s="174">
        <f t="shared" si="171"/>
        <v>0</v>
      </c>
      <c r="R194" s="175">
        <f t="shared" si="172"/>
        <v>0</v>
      </c>
      <c r="S194" s="176">
        <f t="shared" si="166"/>
        <v>0</v>
      </c>
      <c r="T194" s="261">
        <f t="shared" si="167"/>
        <v>0</v>
      </c>
      <c r="U194" s="175">
        <f t="shared" si="173"/>
        <v>0</v>
      </c>
      <c r="V194" s="176">
        <f t="shared" si="168"/>
        <v>0</v>
      </c>
      <c r="W194" s="178">
        <f t="shared" ref="W194" si="202">IF(P194=0,0,V194/P194)</f>
        <v>0</v>
      </c>
      <c r="X194" s="179">
        <f t="shared" si="174"/>
        <v>0</v>
      </c>
    </row>
    <row r="195" spans="1:24" ht="24.95" customHeight="1">
      <c r="A195" s="272">
        <v>158</v>
      </c>
      <c r="B195" s="259"/>
      <c r="C195" s="263"/>
      <c r="D195" s="163"/>
      <c r="E195" s="163"/>
      <c r="F195" s="251" t="s">
        <v>91</v>
      </c>
      <c r="G195" s="271"/>
      <c r="H195" s="271"/>
      <c r="I195" s="271"/>
      <c r="J195" s="260"/>
      <c r="K195" s="169"/>
      <c r="L195" s="170"/>
      <c r="M195" s="185">
        <f t="shared" si="170"/>
        <v>1.5</v>
      </c>
      <c r="N195" s="186">
        <f t="shared" si="163"/>
        <v>0</v>
      </c>
      <c r="O195" s="669">
        <f t="shared" si="164"/>
        <v>0</v>
      </c>
      <c r="P195" s="187">
        <f>IF(ISBLANK(I195),0,VLOOKUP(I195,J$14:K$19,2,0))</f>
        <v>0</v>
      </c>
      <c r="Q195" s="188">
        <f t="shared" si="171"/>
        <v>0</v>
      </c>
      <c r="R195" s="189">
        <f t="shared" si="172"/>
        <v>0</v>
      </c>
      <c r="S195" s="190">
        <f t="shared" si="166"/>
        <v>0</v>
      </c>
      <c r="T195" s="264">
        <f t="shared" si="167"/>
        <v>0</v>
      </c>
      <c r="U195" s="189">
        <f t="shared" si="173"/>
        <v>0</v>
      </c>
      <c r="V195" s="190">
        <f t="shared" si="168"/>
        <v>0</v>
      </c>
      <c r="W195" s="192">
        <f>IF(P195=0,0,V195/P195)</f>
        <v>0</v>
      </c>
      <c r="X195" s="193">
        <f t="shared" si="174"/>
        <v>0</v>
      </c>
    </row>
    <row r="196" spans="1:24" ht="24.95" customHeight="1">
      <c r="A196" s="272">
        <v>159</v>
      </c>
      <c r="B196" s="259"/>
      <c r="C196" s="263"/>
      <c r="D196" s="163"/>
      <c r="E196" s="163"/>
      <c r="F196" s="252" t="s">
        <v>92</v>
      </c>
      <c r="G196" s="271"/>
      <c r="H196" s="271"/>
      <c r="I196" s="271"/>
      <c r="J196" s="260"/>
      <c r="K196" s="169"/>
      <c r="L196" s="170"/>
      <c r="M196" s="171">
        <f t="shared" si="170"/>
        <v>2.5</v>
      </c>
      <c r="N196" s="172">
        <f t="shared" si="163"/>
        <v>0</v>
      </c>
      <c r="O196" s="668">
        <f t="shared" si="164"/>
        <v>0</v>
      </c>
      <c r="P196" s="173">
        <f t="shared" ref="P196" si="203">IF(ISBLANK(I196),0,VLOOKUP(I196,J$14:K$19,2,0))</f>
        <v>0</v>
      </c>
      <c r="Q196" s="174">
        <f t="shared" si="171"/>
        <v>0</v>
      </c>
      <c r="R196" s="175">
        <f t="shared" si="172"/>
        <v>0</v>
      </c>
      <c r="S196" s="176">
        <f t="shared" si="166"/>
        <v>0</v>
      </c>
      <c r="T196" s="261">
        <f t="shared" si="167"/>
        <v>0</v>
      </c>
      <c r="U196" s="175">
        <f t="shared" si="173"/>
        <v>0</v>
      </c>
      <c r="V196" s="176">
        <f t="shared" si="168"/>
        <v>0</v>
      </c>
      <c r="W196" s="178">
        <f t="shared" ref="W196" si="204">IF(P196=0,0,V196/P196)</f>
        <v>0</v>
      </c>
      <c r="X196" s="179">
        <f t="shared" si="174"/>
        <v>0</v>
      </c>
    </row>
    <row r="197" spans="1:24" ht="24.95" customHeight="1">
      <c r="A197" s="272">
        <v>160</v>
      </c>
      <c r="B197" s="259"/>
      <c r="C197" s="263"/>
      <c r="D197" s="163"/>
      <c r="E197" s="163"/>
      <c r="F197" s="251" t="s">
        <v>91</v>
      </c>
      <c r="G197" s="271"/>
      <c r="H197" s="271"/>
      <c r="I197" s="271"/>
      <c r="J197" s="260"/>
      <c r="K197" s="169"/>
      <c r="L197" s="170"/>
      <c r="M197" s="185">
        <f t="shared" si="170"/>
        <v>1.5</v>
      </c>
      <c r="N197" s="186">
        <f t="shared" si="163"/>
        <v>0</v>
      </c>
      <c r="O197" s="669">
        <f t="shared" si="164"/>
        <v>0</v>
      </c>
      <c r="P197" s="187">
        <f>IF(ISBLANK(I197),0,VLOOKUP(I197,J$14:K$19,2,0))</f>
        <v>0</v>
      </c>
      <c r="Q197" s="188">
        <f t="shared" si="171"/>
        <v>0</v>
      </c>
      <c r="R197" s="189">
        <f t="shared" si="172"/>
        <v>0</v>
      </c>
      <c r="S197" s="190">
        <f t="shared" si="166"/>
        <v>0</v>
      </c>
      <c r="T197" s="264">
        <f t="shared" si="167"/>
        <v>0</v>
      </c>
      <c r="U197" s="189">
        <f t="shared" si="173"/>
        <v>0</v>
      </c>
      <c r="V197" s="190">
        <f t="shared" si="168"/>
        <v>0</v>
      </c>
      <c r="W197" s="192">
        <f>IF(P197=0,0,V197/P197)</f>
        <v>0</v>
      </c>
      <c r="X197" s="193">
        <f t="shared" si="174"/>
        <v>0</v>
      </c>
    </row>
    <row r="198" spans="1:24" ht="24.95" customHeight="1">
      <c r="A198" s="272">
        <v>161</v>
      </c>
      <c r="B198" s="259"/>
      <c r="C198" s="263"/>
      <c r="D198" s="163"/>
      <c r="E198" s="163"/>
      <c r="F198" s="252" t="s">
        <v>92</v>
      </c>
      <c r="G198" s="271"/>
      <c r="H198" s="271"/>
      <c r="I198" s="271"/>
      <c r="J198" s="260"/>
      <c r="K198" s="169"/>
      <c r="L198" s="170"/>
      <c r="M198" s="171">
        <f t="shared" si="170"/>
        <v>2.5</v>
      </c>
      <c r="N198" s="172">
        <f t="shared" si="163"/>
        <v>0</v>
      </c>
      <c r="O198" s="668">
        <f t="shared" si="164"/>
        <v>0</v>
      </c>
      <c r="P198" s="173">
        <f t="shared" ref="P198" si="205">IF(ISBLANK(I198),0,VLOOKUP(I198,J$14:K$19,2,0))</f>
        <v>0</v>
      </c>
      <c r="Q198" s="174">
        <f t="shared" si="171"/>
        <v>0</v>
      </c>
      <c r="R198" s="175">
        <f t="shared" si="172"/>
        <v>0</v>
      </c>
      <c r="S198" s="176">
        <f t="shared" si="166"/>
        <v>0</v>
      </c>
      <c r="T198" s="261">
        <f t="shared" si="167"/>
        <v>0</v>
      </c>
      <c r="U198" s="175">
        <f t="shared" si="173"/>
        <v>0</v>
      </c>
      <c r="V198" s="176">
        <f t="shared" si="168"/>
        <v>0</v>
      </c>
      <c r="W198" s="178">
        <f t="shared" ref="W198" si="206">IF(P198=0,0,V198/P198)</f>
        <v>0</v>
      </c>
      <c r="X198" s="179">
        <f t="shared" si="174"/>
        <v>0</v>
      </c>
    </row>
    <row r="199" spans="1:24" ht="24.95" customHeight="1">
      <c r="A199" s="272">
        <v>162</v>
      </c>
      <c r="B199" s="259"/>
      <c r="C199" s="263"/>
      <c r="D199" s="163"/>
      <c r="E199" s="163"/>
      <c r="F199" s="251" t="s">
        <v>91</v>
      </c>
      <c r="G199" s="271"/>
      <c r="H199" s="271"/>
      <c r="I199" s="271"/>
      <c r="J199" s="260"/>
      <c r="K199" s="169"/>
      <c r="L199" s="170"/>
      <c r="M199" s="185">
        <f t="shared" si="170"/>
        <v>1.5</v>
      </c>
      <c r="N199" s="186">
        <f t="shared" si="163"/>
        <v>0</v>
      </c>
      <c r="O199" s="669">
        <f t="shared" si="164"/>
        <v>0</v>
      </c>
      <c r="P199" s="187">
        <f>IF(ISBLANK(I199),0,VLOOKUP(I199,J$14:K$19,2,0))</f>
        <v>0</v>
      </c>
      <c r="Q199" s="188">
        <f t="shared" si="171"/>
        <v>0</v>
      </c>
      <c r="R199" s="189">
        <f t="shared" si="172"/>
        <v>0</v>
      </c>
      <c r="S199" s="190">
        <f t="shared" si="166"/>
        <v>0</v>
      </c>
      <c r="T199" s="264">
        <f t="shared" si="167"/>
        <v>0</v>
      </c>
      <c r="U199" s="189">
        <f t="shared" si="173"/>
        <v>0</v>
      </c>
      <c r="V199" s="190">
        <f t="shared" si="168"/>
        <v>0</v>
      </c>
      <c r="W199" s="192">
        <f>IF(P199=0,0,V199/P199)</f>
        <v>0</v>
      </c>
      <c r="X199" s="193">
        <f t="shared" si="174"/>
        <v>0</v>
      </c>
    </row>
    <row r="200" spans="1:24" ht="24.95" customHeight="1">
      <c r="A200" s="272">
        <v>163</v>
      </c>
      <c r="B200" s="259"/>
      <c r="C200" s="263"/>
      <c r="D200" s="163"/>
      <c r="E200" s="163"/>
      <c r="F200" s="252" t="s">
        <v>92</v>
      </c>
      <c r="G200" s="271"/>
      <c r="H200" s="271"/>
      <c r="I200" s="271"/>
      <c r="J200" s="260"/>
      <c r="K200" s="169"/>
      <c r="L200" s="170"/>
      <c r="M200" s="171">
        <f t="shared" si="170"/>
        <v>2.5</v>
      </c>
      <c r="N200" s="172">
        <f t="shared" si="163"/>
        <v>0</v>
      </c>
      <c r="O200" s="668">
        <f t="shared" si="164"/>
        <v>0</v>
      </c>
      <c r="P200" s="173">
        <f t="shared" ref="P200" si="207">IF(ISBLANK(I200),0,VLOOKUP(I200,J$14:K$19,2,0))</f>
        <v>0</v>
      </c>
      <c r="Q200" s="174">
        <f t="shared" si="171"/>
        <v>0</v>
      </c>
      <c r="R200" s="175">
        <f t="shared" si="172"/>
        <v>0</v>
      </c>
      <c r="S200" s="176">
        <f t="shared" si="166"/>
        <v>0</v>
      </c>
      <c r="T200" s="261">
        <f t="shared" si="167"/>
        <v>0</v>
      </c>
      <c r="U200" s="175">
        <f t="shared" si="173"/>
        <v>0</v>
      </c>
      <c r="V200" s="176">
        <f t="shared" si="168"/>
        <v>0</v>
      </c>
      <c r="W200" s="178">
        <f t="shared" ref="W200" si="208">IF(P200=0,0,V200/P200)</f>
        <v>0</v>
      </c>
      <c r="X200" s="179">
        <f t="shared" si="174"/>
        <v>0</v>
      </c>
    </row>
    <row r="201" spans="1:24" ht="24.95" customHeight="1">
      <c r="A201" s="272">
        <v>164</v>
      </c>
      <c r="B201" s="259"/>
      <c r="C201" s="263"/>
      <c r="D201" s="163"/>
      <c r="E201" s="163"/>
      <c r="F201" s="251" t="s">
        <v>91</v>
      </c>
      <c r="G201" s="271"/>
      <c r="H201" s="271"/>
      <c r="I201" s="271"/>
      <c r="J201" s="260"/>
      <c r="K201" s="169"/>
      <c r="L201" s="170"/>
      <c r="M201" s="185">
        <f t="shared" si="170"/>
        <v>1.5</v>
      </c>
      <c r="N201" s="186">
        <f t="shared" si="163"/>
        <v>0</v>
      </c>
      <c r="O201" s="669">
        <f t="shared" si="164"/>
        <v>0</v>
      </c>
      <c r="P201" s="187">
        <f>IF(ISBLANK(I201),0,VLOOKUP(I201,J$14:K$19,2,0))</f>
        <v>0</v>
      </c>
      <c r="Q201" s="188">
        <f t="shared" si="171"/>
        <v>0</v>
      </c>
      <c r="R201" s="189">
        <f t="shared" si="172"/>
        <v>0</v>
      </c>
      <c r="S201" s="190">
        <f t="shared" si="166"/>
        <v>0</v>
      </c>
      <c r="T201" s="264">
        <f t="shared" si="167"/>
        <v>0</v>
      </c>
      <c r="U201" s="189">
        <f t="shared" si="173"/>
        <v>0</v>
      </c>
      <c r="V201" s="190">
        <f t="shared" si="168"/>
        <v>0</v>
      </c>
      <c r="W201" s="192">
        <f>IF(P201=0,0,V201/P201)</f>
        <v>0</v>
      </c>
      <c r="X201" s="193">
        <f t="shared" si="174"/>
        <v>0</v>
      </c>
    </row>
    <row r="202" spans="1:24" ht="24.95" customHeight="1">
      <c r="A202" s="272">
        <v>165</v>
      </c>
      <c r="B202" s="259"/>
      <c r="C202" s="263"/>
      <c r="D202" s="163"/>
      <c r="E202" s="163"/>
      <c r="F202" s="252" t="s">
        <v>92</v>
      </c>
      <c r="G202" s="271"/>
      <c r="H202" s="271"/>
      <c r="I202" s="271"/>
      <c r="J202" s="260"/>
      <c r="K202" s="169"/>
      <c r="L202" s="170"/>
      <c r="M202" s="171">
        <f t="shared" si="170"/>
        <v>2.5</v>
      </c>
      <c r="N202" s="172">
        <f t="shared" si="163"/>
        <v>0</v>
      </c>
      <c r="O202" s="668">
        <f t="shared" si="164"/>
        <v>0</v>
      </c>
      <c r="P202" s="173">
        <f t="shared" ref="P202" si="209">IF(ISBLANK(I202),0,VLOOKUP(I202,J$14:K$19,2,0))</f>
        <v>0</v>
      </c>
      <c r="Q202" s="174">
        <f t="shared" si="171"/>
        <v>0</v>
      </c>
      <c r="R202" s="175">
        <f t="shared" si="172"/>
        <v>0</v>
      </c>
      <c r="S202" s="176">
        <f t="shared" si="166"/>
        <v>0</v>
      </c>
      <c r="T202" s="261">
        <f t="shared" si="167"/>
        <v>0</v>
      </c>
      <c r="U202" s="175">
        <f t="shared" si="173"/>
        <v>0</v>
      </c>
      <c r="V202" s="176">
        <f t="shared" si="168"/>
        <v>0</v>
      </c>
      <c r="W202" s="178">
        <f t="shared" ref="W202" si="210">IF(P202=0,0,V202/P202)</f>
        <v>0</v>
      </c>
      <c r="X202" s="179">
        <f t="shared" si="174"/>
        <v>0</v>
      </c>
    </row>
    <row r="203" spans="1:24" ht="24.95" customHeight="1">
      <c r="A203" s="272">
        <v>166</v>
      </c>
      <c r="B203" s="259"/>
      <c r="C203" s="263"/>
      <c r="D203" s="163"/>
      <c r="E203" s="163"/>
      <c r="F203" s="251" t="s">
        <v>91</v>
      </c>
      <c r="G203" s="271"/>
      <c r="H203" s="271"/>
      <c r="I203" s="271"/>
      <c r="J203" s="260"/>
      <c r="K203" s="169"/>
      <c r="L203" s="170"/>
      <c r="M203" s="185">
        <f t="shared" si="170"/>
        <v>1.5</v>
      </c>
      <c r="N203" s="186">
        <f t="shared" si="163"/>
        <v>0</v>
      </c>
      <c r="O203" s="669">
        <f t="shared" si="164"/>
        <v>0</v>
      </c>
      <c r="P203" s="187">
        <f>IF(ISBLANK(I203),0,VLOOKUP(I203,J$14:K$19,2,0))</f>
        <v>0</v>
      </c>
      <c r="Q203" s="188">
        <f t="shared" si="171"/>
        <v>0</v>
      </c>
      <c r="R203" s="189">
        <f t="shared" si="172"/>
        <v>0</v>
      </c>
      <c r="S203" s="190">
        <f t="shared" si="166"/>
        <v>0</v>
      </c>
      <c r="T203" s="264">
        <f t="shared" si="167"/>
        <v>0</v>
      </c>
      <c r="U203" s="189">
        <f t="shared" si="173"/>
        <v>0</v>
      </c>
      <c r="V203" s="190">
        <f t="shared" si="168"/>
        <v>0</v>
      </c>
      <c r="W203" s="192">
        <f>IF(P203=0,0,V203/P203)</f>
        <v>0</v>
      </c>
      <c r="X203" s="193">
        <f t="shared" si="174"/>
        <v>0</v>
      </c>
    </row>
    <row r="204" spans="1:24" ht="24.95" customHeight="1">
      <c r="A204" s="272">
        <v>167</v>
      </c>
      <c r="B204" s="259"/>
      <c r="C204" s="263"/>
      <c r="D204" s="163"/>
      <c r="E204" s="163"/>
      <c r="F204" s="252" t="s">
        <v>92</v>
      </c>
      <c r="G204" s="271"/>
      <c r="H204" s="271"/>
      <c r="I204" s="271"/>
      <c r="J204" s="260"/>
      <c r="K204" s="169"/>
      <c r="L204" s="170"/>
      <c r="M204" s="171">
        <f t="shared" si="170"/>
        <v>2.5</v>
      </c>
      <c r="N204" s="172">
        <f t="shared" si="163"/>
        <v>0</v>
      </c>
      <c r="O204" s="668">
        <f t="shared" si="164"/>
        <v>0</v>
      </c>
      <c r="P204" s="173">
        <f t="shared" ref="P204" si="211">IF(ISBLANK(I204),0,VLOOKUP(I204,J$14:K$19,2,0))</f>
        <v>0</v>
      </c>
      <c r="Q204" s="174">
        <f t="shared" si="171"/>
        <v>0</v>
      </c>
      <c r="R204" s="175">
        <f t="shared" si="172"/>
        <v>0</v>
      </c>
      <c r="S204" s="176">
        <f t="shared" si="166"/>
        <v>0</v>
      </c>
      <c r="T204" s="261">
        <f t="shared" si="167"/>
        <v>0</v>
      </c>
      <c r="U204" s="175">
        <f t="shared" si="173"/>
        <v>0</v>
      </c>
      <c r="V204" s="176">
        <f t="shared" si="168"/>
        <v>0</v>
      </c>
      <c r="W204" s="178">
        <f t="shared" ref="W204" si="212">IF(P204=0,0,V204/P204)</f>
        <v>0</v>
      </c>
      <c r="X204" s="179">
        <f t="shared" si="174"/>
        <v>0</v>
      </c>
    </row>
    <row r="205" spans="1:24" ht="24.95" customHeight="1">
      <c r="A205" s="272">
        <v>168</v>
      </c>
      <c r="B205" s="259"/>
      <c r="C205" s="263"/>
      <c r="D205" s="163"/>
      <c r="E205" s="163"/>
      <c r="F205" s="251" t="s">
        <v>91</v>
      </c>
      <c r="G205" s="271"/>
      <c r="H205" s="271"/>
      <c r="I205" s="271"/>
      <c r="J205" s="260"/>
      <c r="K205" s="169"/>
      <c r="L205" s="170"/>
      <c r="M205" s="185">
        <f t="shared" si="170"/>
        <v>1.5</v>
      </c>
      <c r="N205" s="186">
        <f t="shared" si="163"/>
        <v>0</v>
      </c>
      <c r="O205" s="669">
        <f t="shared" si="164"/>
        <v>0</v>
      </c>
      <c r="P205" s="187">
        <f>IF(ISBLANK(I205),0,VLOOKUP(I205,J$14:K$19,2,0))</f>
        <v>0</v>
      </c>
      <c r="Q205" s="188">
        <f t="shared" si="171"/>
        <v>0</v>
      </c>
      <c r="R205" s="189">
        <f t="shared" si="172"/>
        <v>0</v>
      </c>
      <c r="S205" s="190">
        <f t="shared" si="166"/>
        <v>0</v>
      </c>
      <c r="T205" s="264">
        <f t="shared" si="167"/>
        <v>0</v>
      </c>
      <c r="U205" s="189">
        <f t="shared" si="173"/>
        <v>0</v>
      </c>
      <c r="V205" s="190">
        <f t="shared" si="168"/>
        <v>0</v>
      </c>
      <c r="W205" s="192">
        <f>IF(P205=0,0,V205/P205)</f>
        <v>0</v>
      </c>
      <c r="X205" s="193">
        <f t="shared" si="174"/>
        <v>0</v>
      </c>
    </row>
    <row r="206" spans="1:24" ht="24.95" customHeight="1">
      <c r="A206" s="272">
        <v>169</v>
      </c>
      <c r="B206" s="259"/>
      <c r="C206" s="263"/>
      <c r="D206" s="163"/>
      <c r="E206" s="163"/>
      <c r="F206" s="252" t="s">
        <v>92</v>
      </c>
      <c r="G206" s="271"/>
      <c r="H206" s="271"/>
      <c r="I206" s="271"/>
      <c r="J206" s="260"/>
      <c r="K206" s="169"/>
      <c r="L206" s="170"/>
      <c r="M206" s="171">
        <f t="shared" si="170"/>
        <v>2.5</v>
      </c>
      <c r="N206" s="172">
        <f t="shared" si="163"/>
        <v>0</v>
      </c>
      <c r="O206" s="668">
        <f t="shared" si="164"/>
        <v>0</v>
      </c>
      <c r="P206" s="173">
        <f t="shared" ref="P206" si="213">IF(ISBLANK(I206),0,VLOOKUP(I206,J$14:K$19,2,0))</f>
        <v>0</v>
      </c>
      <c r="Q206" s="174">
        <f t="shared" si="171"/>
        <v>0</v>
      </c>
      <c r="R206" s="175">
        <f t="shared" si="172"/>
        <v>0</v>
      </c>
      <c r="S206" s="176">
        <f t="shared" si="166"/>
        <v>0</v>
      </c>
      <c r="T206" s="261">
        <f t="shared" si="167"/>
        <v>0</v>
      </c>
      <c r="U206" s="175">
        <f t="shared" si="173"/>
        <v>0</v>
      </c>
      <c r="V206" s="176">
        <f t="shared" si="168"/>
        <v>0</v>
      </c>
      <c r="W206" s="178">
        <f t="shared" ref="W206" si="214">IF(P206=0,0,V206/P206)</f>
        <v>0</v>
      </c>
      <c r="X206" s="179">
        <f t="shared" si="174"/>
        <v>0</v>
      </c>
    </row>
    <row r="207" spans="1:24" ht="24.95" customHeight="1">
      <c r="A207" s="272">
        <v>170</v>
      </c>
      <c r="B207" s="259"/>
      <c r="C207" s="263"/>
      <c r="D207" s="163"/>
      <c r="E207" s="163"/>
      <c r="F207" s="251" t="s">
        <v>91</v>
      </c>
      <c r="G207" s="271"/>
      <c r="H207" s="271"/>
      <c r="I207" s="271"/>
      <c r="J207" s="260"/>
      <c r="K207" s="169"/>
      <c r="L207" s="170"/>
      <c r="M207" s="185">
        <f t="shared" si="170"/>
        <v>1.5</v>
      </c>
      <c r="N207" s="186">
        <f t="shared" si="163"/>
        <v>0</v>
      </c>
      <c r="O207" s="669">
        <f t="shared" si="164"/>
        <v>0</v>
      </c>
      <c r="P207" s="187">
        <f>IF(ISBLANK(I207),0,VLOOKUP(I207,J$14:K$19,2,0))</f>
        <v>0</v>
      </c>
      <c r="Q207" s="188">
        <f t="shared" si="171"/>
        <v>0</v>
      </c>
      <c r="R207" s="189">
        <f t="shared" si="172"/>
        <v>0</v>
      </c>
      <c r="S207" s="190">
        <f t="shared" si="166"/>
        <v>0</v>
      </c>
      <c r="T207" s="264">
        <f t="shared" si="167"/>
        <v>0</v>
      </c>
      <c r="U207" s="189">
        <f t="shared" si="173"/>
        <v>0</v>
      </c>
      <c r="V207" s="190">
        <f t="shared" si="168"/>
        <v>0</v>
      </c>
      <c r="W207" s="192">
        <f>IF(P207=0,0,V207/P207)</f>
        <v>0</v>
      </c>
      <c r="X207" s="193">
        <f t="shared" si="174"/>
        <v>0</v>
      </c>
    </row>
    <row r="208" spans="1:24" ht="24.95" customHeight="1">
      <c r="A208" s="272">
        <v>171</v>
      </c>
      <c r="B208" s="259"/>
      <c r="C208" s="263"/>
      <c r="D208" s="163"/>
      <c r="E208" s="163"/>
      <c r="F208" s="252" t="s">
        <v>92</v>
      </c>
      <c r="G208" s="271"/>
      <c r="H208" s="271"/>
      <c r="I208" s="271"/>
      <c r="J208" s="260"/>
      <c r="K208" s="169"/>
      <c r="L208" s="170"/>
      <c r="M208" s="171">
        <f t="shared" si="170"/>
        <v>2.5</v>
      </c>
      <c r="N208" s="172">
        <f t="shared" si="163"/>
        <v>0</v>
      </c>
      <c r="O208" s="668">
        <f t="shared" si="164"/>
        <v>0</v>
      </c>
      <c r="P208" s="173">
        <f t="shared" ref="P208" si="215">IF(ISBLANK(I208),0,VLOOKUP(I208,J$14:K$19,2,0))</f>
        <v>0</v>
      </c>
      <c r="Q208" s="174">
        <f t="shared" si="171"/>
        <v>0</v>
      </c>
      <c r="R208" s="175">
        <f t="shared" si="172"/>
        <v>0</v>
      </c>
      <c r="S208" s="176">
        <f t="shared" si="166"/>
        <v>0</v>
      </c>
      <c r="T208" s="261">
        <f t="shared" si="167"/>
        <v>0</v>
      </c>
      <c r="U208" s="175">
        <f t="shared" si="173"/>
        <v>0</v>
      </c>
      <c r="V208" s="176">
        <f t="shared" si="168"/>
        <v>0</v>
      </c>
      <c r="W208" s="178">
        <f t="shared" ref="W208" si="216">IF(P208=0,0,V208/P208)</f>
        <v>0</v>
      </c>
      <c r="X208" s="179">
        <f t="shared" si="174"/>
        <v>0</v>
      </c>
    </row>
    <row r="209" spans="1:24" ht="24.95" customHeight="1">
      <c r="A209" s="272">
        <v>172</v>
      </c>
      <c r="B209" s="259"/>
      <c r="C209" s="263"/>
      <c r="D209" s="163"/>
      <c r="E209" s="163"/>
      <c r="F209" s="251" t="s">
        <v>91</v>
      </c>
      <c r="G209" s="271"/>
      <c r="H209" s="271"/>
      <c r="I209" s="271"/>
      <c r="J209" s="260"/>
      <c r="K209" s="169"/>
      <c r="L209" s="170"/>
      <c r="M209" s="185">
        <f t="shared" si="170"/>
        <v>1.5</v>
      </c>
      <c r="N209" s="186">
        <f t="shared" si="163"/>
        <v>0</v>
      </c>
      <c r="O209" s="669">
        <f t="shared" si="164"/>
        <v>0</v>
      </c>
      <c r="P209" s="187">
        <f>IF(ISBLANK(I209),0,VLOOKUP(I209,J$14:K$19,2,0))</f>
        <v>0</v>
      </c>
      <c r="Q209" s="188">
        <f t="shared" si="171"/>
        <v>0</v>
      </c>
      <c r="R209" s="189">
        <f t="shared" si="172"/>
        <v>0</v>
      </c>
      <c r="S209" s="190">
        <f t="shared" si="166"/>
        <v>0</v>
      </c>
      <c r="T209" s="264">
        <f t="shared" si="167"/>
        <v>0</v>
      </c>
      <c r="U209" s="189">
        <f t="shared" si="173"/>
        <v>0</v>
      </c>
      <c r="V209" s="190">
        <f t="shared" si="168"/>
        <v>0</v>
      </c>
      <c r="W209" s="192">
        <f>IF(P209=0,0,V209/P209)</f>
        <v>0</v>
      </c>
      <c r="X209" s="193">
        <f t="shared" si="174"/>
        <v>0</v>
      </c>
    </row>
    <row r="210" spans="1:24" ht="24.95" customHeight="1">
      <c r="A210" s="272">
        <v>173</v>
      </c>
      <c r="B210" s="259"/>
      <c r="C210" s="263"/>
      <c r="D210" s="163"/>
      <c r="E210" s="163"/>
      <c r="F210" s="252" t="s">
        <v>92</v>
      </c>
      <c r="G210" s="271"/>
      <c r="H210" s="271"/>
      <c r="I210" s="271"/>
      <c r="J210" s="260"/>
      <c r="K210" s="169"/>
      <c r="L210" s="170"/>
      <c r="M210" s="171">
        <f t="shared" si="170"/>
        <v>2.5</v>
      </c>
      <c r="N210" s="172">
        <f t="shared" si="163"/>
        <v>0</v>
      </c>
      <c r="O210" s="668">
        <f t="shared" si="164"/>
        <v>0</v>
      </c>
      <c r="P210" s="173">
        <f t="shared" ref="P210" si="217">IF(ISBLANK(I210),0,VLOOKUP(I210,J$14:K$19,2,0))</f>
        <v>0</v>
      </c>
      <c r="Q210" s="174">
        <f t="shared" si="171"/>
        <v>0</v>
      </c>
      <c r="R210" s="175">
        <f t="shared" si="172"/>
        <v>0</v>
      </c>
      <c r="S210" s="176">
        <f t="shared" si="166"/>
        <v>0</v>
      </c>
      <c r="T210" s="261">
        <f t="shared" si="167"/>
        <v>0</v>
      </c>
      <c r="U210" s="175">
        <f t="shared" si="173"/>
        <v>0</v>
      </c>
      <c r="V210" s="176">
        <f t="shared" si="168"/>
        <v>0</v>
      </c>
      <c r="W210" s="178">
        <f t="shared" ref="W210" si="218">IF(P210=0,0,V210/P210)</f>
        <v>0</v>
      </c>
      <c r="X210" s="179">
        <f t="shared" si="174"/>
        <v>0</v>
      </c>
    </row>
    <row r="211" spans="1:24" ht="24.95" customHeight="1">
      <c r="A211" s="272">
        <v>174</v>
      </c>
      <c r="B211" s="259"/>
      <c r="C211" s="263"/>
      <c r="D211" s="163"/>
      <c r="E211" s="163"/>
      <c r="F211" s="251" t="s">
        <v>91</v>
      </c>
      <c r="G211" s="271"/>
      <c r="H211" s="271"/>
      <c r="I211" s="271"/>
      <c r="J211" s="260"/>
      <c r="K211" s="169"/>
      <c r="L211" s="170"/>
      <c r="M211" s="185">
        <f t="shared" si="170"/>
        <v>1.5</v>
      </c>
      <c r="N211" s="186">
        <f t="shared" si="163"/>
        <v>0</v>
      </c>
      <c r="O211" s="669">
        <f t="shared" si="164"/>
        <v>0</v>
      </c>
      <c r="P211" s="187">
        <f>IF(ISBLANK(I211),0,VLOOKUP(I211,J$14:K$19,2,0))</f>
        <v>0</v>
      </c>
      <c r="Q211" s="188">
        <f t="shared" si="171"/>
        <v>0</v>
      </c>
      <c r="R211" s="189">
        <f t="shared" si="172"/>
        <v>0</v>
      </c>
      <c r="S211" s="190">
        <f t="shared" si="166"/>
        <v>0</v>
      </c>
      <c r="T211" s="264">
        <f t="shared" si="167"/>
        <v>0</v>
      </c>
      <c r="U211" s="189">
        <f t="shared" si="173"/>
        <v>0</v>
      </c>
      <c r="V211" s="190">
        <f t="shared" si="168"/>
        <v>0</v>
      </c>
      <c r="W211" s="192">
        <f>IF(P211=0,0,V211/P211)</f>
        <v>0</v>
      </c>
      <c r="X211" s="193">
        <f t="shared" si="174"/>
        <v>0</v>
      </c>
    </row>
    <row r="212" spans="1:24" ht="24.95" customHeight="1">
      <c r="A212" s="272">
        <v>175</v>
      </c>
      <c r="B212" s="259"/>
      <c r="C212" s="263"/>
      <c r="D212" s="163"/>
      <c r="E212" s="163"/>
      <c r="F212" s="252" t="s">
        <v>92</v>
      </c>
      <c r="G212" s="271"/>
      <c r="H212" s="271"/>
      <c r="I212" s="271"/>
      <c r="J212" s="260"/>
      <c r="K212" s="169"/>
      <c r="L212" s="170"/>
      <c r="M212" s="171">
        <f t="shared" si="170"/>
        <v>2.5</v>
      </c>
      <c r="N212" s="172">
        <f t="shared" si="163"/>
        <v>0</v>
      </c>
      <c r="O212" s="668">
        <f t="shared" si="164"/>
        <v>0</v>
      </c>
      <c r="P212" s="173">
        <f t="shared" ref="P212" si="219">IF(ISBLANK(I212),0,VLOOKUP(I212,J$14:K$19,2,0))</f>
        <v>0</v>
      </c>
      <c r="Q212" s="174">
        <f t="shared" si="171"/>
        <v>0</v>
      </c>
      <c r="R212" s="175">
        <f t="shared" si="172"/>
        <v>0</v>
      </c>
      <c r="S212" s="176">
        <f t="shared" si="166"/>
        <v>0</v>
      </c>
      <c r="T212" s="261">
        <f t="shared" si="167"/>
        <v>0</v>
      </c>
      <c r="U212" s="175">
        <f t="shared" si="173"/>
        <v>0</v>
      </c>
      <c r="V212" s="176">
        <f t="shared" si="168"/>
        <v>0</v>
      </c>
      <c r="W212" s="178">
        <f t="shared" ref="W212" si="220">IF(P212=0,0,V212/P212)</f>
        <v>0</v>
      </c>
      <c r="X212" s="179">
        <f t="shared" si="174"/>
        <v>0</v>
      </c>
    </row>
    <row r="213" spans="1:24" ht="24.95" customHeight="1">
      <c r="A213" s="272">
        <v>176</v>
      </c>
      <c r="B213" s="259"/>
      <c r="C213" s="263"/>
      <c r="D213" s="163"/>
      <c r="E213" s="163"/>
      <c r="F213" s="251" t="s">
        <v>91</v>
      </c>
      <c r="G213" s="271"/>
      <c r="H213" s="271"/>
      <c r="I213" s="271"/>
      <c r="J213" s="260"/>
      <c r="K213" s="169"/>
      <c r="L213" s="170"/>
      <c r="M213" s="185">
        <f t="shared" si="170"/>
        <v>1.5</v>
      </c>
      <c r="N213" s="186">
        <f t="shared" si="163"/>
        <v>0</v>
      </c>
      <c r="O213" s="669">
        <f t="shared" si="164"/>
        <v>0</v>
      </c>
      <c r="P213" s="187">
        <f>IF(ISBLANK(I213),0,VLOOKUP(I213,J$14:K$19,2,0))</f>
        <v>0</v>
      </c>
      <c r="Q213" s="188">
        <f t="shared" si="171"/>
        <v>0</v>
      </c>
      <c r="R213" s="189">
        <f t="shared" si="172"/>
        <v>0</v>
      </c>
      <c r="S213" s="190">
        <f t="shared" si="166"/>
        <v>0</v>
      </c>
      <c r="T213" s="264">
        <f t="shared" si="167"/>
        <v>0</v>
      </c>
      <c r="U213" s="189">
        <f t="shared" si="173"/>
        <v>0</v>
      </c>
      <c r="V213" s="190">
        <f t="shared" si="168"/>
        <v>0</v>
      </c>
      <c r="W213" s="192">
        <f>IF(P213=0,0,V213/P213)</f>
        <v>0</v>
      </c>
      <c r="X213" s="193">
        <f t="shared" si="174"/>
        <v>0</v>
      </c>
    </row>
    <row r="214" spans="1:24" ht="24.95" customHeight="1">
      <c r="A214" s="272">
        <v>177</v>
      </c>
      <c r="B214" s="259"/>
      <c r="C214" s="263"/>
      <c r="D214" s="163"/>
      <c r="E214" s="163"/>
      <c r="F214" s="252" t="s">
        <v>92</v>
      </c>
      <c r="G214" s="271"/>
      <c r="H214" s="271"/>
      <c r="I214" s="271"/>
      <c r="J214" s="260"/>
      <c r="K214" s="169"/>
      <c r="L214" s="170"/>
      <c r="M214" s="171">
        <f t="shared" si="170"/>
        <v>2.5</v>
      </c>
      <c r="N214" s="172">
        <f t="shared" si="163"/>
        <v>0</v>
      </c>
      <c r="O214" s="668">
        <f t="shared" si="164"/>
        <v>0</v>
      </c>
      <c r="P214" s="173">
        <f t="shared" ref="P214" si="221">IF(ISBLANK(I214),0,VLOOKUP(I214,J$14:K$19,2,0))</f>
        <v>0</v>
      </c>
      <c r="Q214" s="174">
        <f t="shared" si="171"/>
        <v>0</v>
      </c>
      <c r="R214" s="175">
        <f t="shared" si="172"/>
        <v>0</v>
      </c>
      <c r="S214" s="176">
        <f t="shared" si="166"/>
        <v>0</v>
      </c>
      <c r="T214" s="261">
        <f t="shared" si="167"/>
        <v>0</v>
      </c>
      <c r="U214" s="175">
        <f t="shared" si="173"/>
        <v>0</v>
      </c>
      <c r="V214" s="176">
        <f t="shared" si="168"/>
        <v>0</v>
      </c>
      <c r="W214" s="178">
        <f t="shared" ref="W214" si="222">IF(P214=0,0,V214/P214)</f>
        <v>0</v>
      </c>
      <c r="X214" s="179">
        <f t="shared" si="174"/>
        <v>0</v>
      </c>
    </row>
    <row r="215" spans="1:24" ht="24.95" customHeight="1">
      <c r="A215" s="272">
        <v>178</v>
      </c>
      <c r="B215" s="259"/>
      <c r="C215" s="263"/>
      <c r="D215" s="163"/>
      <c r="E215" s="163"/>
      <c r="F215" s="251" t="s">
        <v>91</v>
      </c>
      <c r="G215" s="271"/>
      <c r="H215" s="271"/>
      <c r="I215" s="271"/>
      <c r="J215" s="260"/>
      <c r="K215" s="169"/>
      <c r="L215" s="170"/>
      <c r="M215" s="185">
        <f t="shared" si="170"/>
        <v>1.5</v>
      </c>
      <c r="N215" s="186">
        <f t="shared" si="163"/>
        <v>0</v>
      </c>
      <c r="O215" s="669">
        <f t="shared" si="164"/>
        <v>0</v>
      </c>
      <c r="P215" s="187">
        <f>IF(ISBLANK(I215),0,VLOOKUP(I215,J$14:K$19,2,0))</f>
        <v>0</v>
      </c>
      <c r="Q215" s="188">
        <f t="shared" si="171"/>
        <v>0</v>
      </c>
      <c r="R215" s="189">
        <f t="shared" si="172"/>
        <v>0</v>
      </c>
      <c r="S215" s="190">
        <f t="shared" si="166"/>
        <v>0</v>
      </c>
      <c r="T215" s="264">
        <f t="shared" si="167"/>
        <v>0</v>
      </c>
      <c r="U215" s="189">
        <f t="shared" si="173"/>
        <v>0</v>
      </c>
      <c r="V215" s="190">
        <f t="shared" si="168"/>
        <v>0</v>
      </c>
      <c r="W215" s="192">
        <f>IF(P215=0,0,V215/P215)</f>
        <v>0</v>
      </c>
      <c r="X215" s="193">
        <f t="shared" si="174"/>
        <v>0</v>
      </c>
    </row>
    <row r="216" spans="1:24" ht="24.95" customHeight="1">
      <c r="A216" s="272">
        <v>179</v>
      </c>
      <c r="B216" s="259"/>
      <c r="C216" s="263"/>
      <c r="D216" s="163"/>
      <c r="E216" s="163"/>
      <c r="F216" s="252" t="s">
        <v>92</v>
      </c>
      <c r="G216" s="271"/>
      <c r="H216" s="271"/>
      <c r="I216" s="271"/>
      <c r="J216" s="260"/>
      <c r="K216" s="169"/>
      <c r="L216" s="170"/>
      <c r="M216" s="171">
        <f t="shared" si="170"/>
        <v>2.5</v>
      </c>
      <c r="N216" s="172">
        <f t="shared" si="163"/>
        <v>0</v>
      </c>
      <c r="O216" s="668">
        <f t="shared" si="164"/>
        <v>0</v>
      </c>
      <c r="P216" s="173">
        <f t="shared" ref="P216" si="223">IF(ISBLANK(I216),0,VLOOKUP(I216,J$14:K$19,2,0))</f>
        <v>0</v>
      </c>
      <c r="Q216" s="174">
        <f t="shared" si="171"/>
        <v>0</v>
      </c>
      <c r="R216" s="175">
        <f t="shared" si="172"/>
        <v>0</v>
      </c>
      <c r="S216" s="176">
        <f t="shared" si="166"/>
        <v>0</v>
      </c>
      <c r="T216" s="261">
        <f t="shared" si="167"/>
        <v>0</v>
      </c>
      <c r="U216" s="175">
        <f t="shared" si="173"/>
        <v>0</v>
      </c>
      <c r="V216" s="176">
        <f t="shared" si="168"/>
        <v>0</v>
      </c>
      <c r="W216" s="178">
        <f t="shared" ref="W216" si="224">IF(P216=0,0,V216/P216)</f>
        <v>0</v>
      </c>
      <c r="X216" s="179">
        <f t="shared" si="174"/>
        <v>0</v>
      </c>
    </row>
    <row r="217" spans="1:24" ht="24.95" customHeight="1">
      <c r="A217" s="272">
        <v>180</v>
      </c>
      <c r="B217" s="259"/>
      <c r="C217" s="263"/>
      <c r="D217" s="163"/>
      <c r="E217" s="163"/>
      <c r="F217" s="251" t="s">
        <v>91</v>
      </c>
      <c r="G217" s="271"/>
      <c r="H217" s="271"/>
      <c r="I217" s="271"/>
      <c r="J217" s="260"/>
      <c r="K217" s="169"/>
      <c r="L217" s="170"/>
      <c r="M217" s="185">
        <f t="shared" si="170"/>
        <v>1.5</v>
      </c>
      <c r="N217" s="186">
        <f t="shared" si="163"/>
        <v>0</v>
      </c>
      <c r="O217" s="669">
        <f t="shared" si="164"/>
        <v>0</v>
      </c>
      <c r="P217" s="187">
        <f>IF(ISBLANK(I217),0,VLOOKUP(I217,J$14:K$19,2,0))</f>
        <v>0</v>
      </c>
      <c r="Q217" s="188">
        <f t="shared" si="171"/>
        <v>0</v>
      </c>
      <c r="R217" s="189">
        <f t="shared" si="172"/>
        <v>0</v>
      </c>
      <c r="S217" s="190">
        <f t="shared" si="166"/>
        <v>0</v>
      </c>
      <c r="T217" s="264">
        <f t="shared" si="167"/>
        <v>0</v>
      </c>
      <c r="U217" s="189">
        <f t="shared" si="173"/>
        <v>0</v>
      </c>
      <c r="V217" s="190">
        <f t="shared" si="168"/>
        <v>0</v>
      </c>
      <c r="W217" s="192">
        <f>IF(P217=0,0,V217/P217)</f>
        <v>0</v>
      </c>
      <c r="X217" s="193">
        <f t="shared" si="174"/>
        <v>0</v>
      </c>
    </row>
    <row r="218" spans="1:24" ht="24.95" customHeight="1">
      <c r="A218" s="272">
        <v>181</v>
      </c>
      <c r="B218" s="259"/>
      <c r="C218" s="263"/>
      <c r="D218" s="163"/>
      <c r="E218" s="163"/>
      <c r="F218" s="252" t="s">
        <v>92</v>
      </c>
      <c r="G218" s="271"/>
      <c r="H218" s="271"/>
      <c r="I218" s="271"/>
      <c r="J218" s="260"/>
      <c r="K218" s="169"/>
      <c r="L218" s="170"/>
      <c r="M218" s="171">
        <f t="shared" si="170"/>
        <v>2.5</v>
      </c>
      <c r="N218" s="172">
        <f t="shared" si="163"/>
        <v>0</v>
      </c>
      <c r="O218" s="668">
        <f t="shared" si="164"/>
        <v>0</v>
      </c>
      <c r="P218" s="173">
        <f t="shared" ref="P218" si="225">IF(ISBLANK(I218),0,VLOOKUP(I218,J$14:K$19,2,0))</f>
        <v>0</v>
      </c>
      <c r="Q218" s="174">
        <f t="shared" si="171"/>
        <v>0</v>
      </c>
      <c r="R218" s="175">
        <f t="shared" si="172"/>
        <v>0</v>
      </c>
      <c r="S218" s="176">
        <f t="shared" si="166"/>
        <v>0</v>
      </c>
      <c r="T218" s="261">
        <f t="shared" si="167"/>
        <v>0</v>
      </c>
      <c r="U218" s="175">
        <f t="shared" si="173"/>
        <v>0</v>
      </c>
      <c r="V218" s="176">
        <f t="shared" si="168"/>
        <v>0</v>
      </c>
      <c r="W218" s="178">
        <f t="shared" ref="W218" si="226">IF(P218=0,0,V218/P218)</f>
        <v>0</v>
      </c>
      <c r="X218" s="179">
        <f t="shared" si="174"/>
        <v>0</v>
      </c>
    </row>
    <row r="219" spans="1:24" ht="24.95" customHeight="1">
      <c r="A219" s="272">
        <v>182</v>
      </c>
      <c r="B219" s="259"/>
      <c r="C219" s="263"/>
      <c r="D219" s="163"/>
      <c r="E219" s="163"/>
      <c r="F219" s="251" t="s">
        <v>91</v>
      </c>
      <c r="G219" s="271"/>
      <c r="H219" s="271"/>
      <c r="I219" s="271"/>
      <c r="J219" s="260"/>
      <c r="K219" s="169"/>
      <c r="L219" s="170"/>
      <c r="M219" s="185">
        <f t="shared" si="170"/>
        <v>1.5</v>
      </c>
      <c r="N219" s="186">
        <f t="shared" si="163"/>
        <v>0</v>
      </c>
      <c r="O219" s="669">
        <f t="shared" si="164"/>
        <v>0</v>
      </c>
      <c r="P219" s="187">
        <f>IF(ISBLANK(I219),0,VLOOKUP(I219,J$14:K$19,2,0))</f>
        <v>0</v>
      </c>
      <c r="Q219" s="188">
        <f t="shared" si="171"/>
        <v>0</v>
      </c>
      <c r="R219" s="189">
        <f t="shared" si="172"/>
        <v>0</v>
      </c>
      <c r="S219" s="190">
        <f t="shared" si="166"/>
        <v>0</v>
      </c>
      <c r="T219" s="264">
        <f t="shared" si="167"/>
        <v>0</v>
      </c>
      <c r="U219" s="189">
        <f t="shared" si="173"/>
        <v>0</v>
      </c>
      <c r="V219" s="190">
        <f t="shared" si="168"/>
        <v>0</v>
      </c>
      <c r="W219" s="192">
        <f>IF(P219=0,0,V219/P219)</f>
        <v>0</v>
      </c>
      <c r="X219" s="193">
        <f t="shared" si="174"/>
        <v>0</v>
      </c>
    </row>
    <row r="220" spans="1:24" ht="24.95" customHeight="1">
      <c r="A220" s="272">
        <v>183</v>
      </c>
      <c r="B220" s="259"/>
      <c r="C220" s="263"/>
      <c r="D220" s="163"/>
      <c r="E220" s="163"/>
      <c r="F220" s="252" t="s">
        <v>92</v>
      </c>
      <c r="G220" s="271"/>
      <c r="H220" s="271"/>
      <c r="I220" s="271"/>
      <c r="J220" s="260"/>
      <c r="K220" s="169"/>
      <c r="L220" s="170"/>
      <c r="M220" s="171">
        <f t="shared" si="170"/>
        <v>2.5</v>
      </c>
      <c r="N220" s="172">
        <f t="shared" si="163"/>
        <v>0</v>
      </c>
      <c r="O220" s="668">
        <f t="shared" si="164"/>
        <v>0</v>
      </c>
      <c r="P220" s="173">
        <f t="shared" ref="P220" si="227">IF(ISBLANK(I220),0,VLOOKUP(I220,J$14:K$19,2,0))</f>
        <v>0</v>
      </c>
      <c r="Q220" s="174">
        <f t="shared" si="171"/>
        <v>0</v>
      </c>
      <c r="R220" s="175">
        <f t="shared" si="172"/>
        <v>0</v>
      </c>
      <c r="S220" s="176">
        <f t="shared" si="166"/>
        <v>0</v>
      </c>
      <c r="T220" s="261">
        <f t="shared" si="167"/>
        <v>0</v>
      </c>
      <c r="U220" s="175">
        <f t="shared" si="173"/>
        <v>0</v>
      </c>
      <c r="V220" s="176">
        <f t="shared" si="168"/>
        <v>0</v>
      </c>
      <c r="W220" s="178">
        <f t="shared" ref="W220" si="228">IF(P220=0,0,V220/P220)</f>
        <v>0</v>
      </c>
      <c r="X220" s="179">
        <f t="shared" si="174"/>
        <v>0</v>
      </c>
    </row>
    <row r="221" spans="1:24" ht="24.95" customHeight="1">
      <c r="A221" s="272">
        <v>184</v>
      </c>
      <c r="B221" s="259"/>
      <c r="C221" s="263"/>
      <c r="D221" s="163"/>
      <c r="E221" s="163"/>
      <c r="F221" s="251" t="s">
        <v>91</v>
      </c>
      <c r="G221" s="271"/>
      <c r="H221" s="271"/>
      <c r="I221" s="271"/>
      <c r="J221" s="260"/>
      <c r="K221" s="169"/>
      <c r="L221" s="170"/>
      <c r="M221" s="185">
        <f t="shared" si="170"/>
        <v>1.5</v>
      </c>
      <c r="N221" s="186">
        <f t="shared" si="163"/>
        <v>0</v>
      </c>
      <c r="O221" s="669">
        <f t="shared" si="164"/>
        <v>0</v>
      </c>
      <c r="P221" s="187">
        <f>IF(ISBLANK(I221),0,VLOOKUP(I221,J$14:K$19,2,0))</f>
        <v>0</v>
      </c>
      <c r="Q221" s="188">
        <f t="shared" si="171"/>
        <v>0</v>
      </c>
      <c r="R221" s="189">
        <f t="shared" si="172"/>
        <v>0</v>
      </c>
      <c r="S221" s="190">
        <f t="shared" si="166"/>
        <v>0</v>
      </c>
      <c r="T221" s="264">
        <f t="shared" si="167"/>
        <v>0</v>
      </c>
      <c r="U221" s="189">
        <f t="shared" si="173"/>
        <v>0</v>
      </c>
      <c r="V221" s="190">
        <f t="shared" si="168"/>
        <v>0</v>
      </c>
      <c r="W221" s="192">
        <f>IF(P221=0,0,V221/P221)</f>
        <v>0</v>
      </c>
      <c r="X221" s="193">
        <f t="shared" si="174"/>
        <v>0</v>
      </c>
    </row>
    <row r="222" spans="1:24" ht="24.95" customHeight="1">
      <c r="A222" s="272">
        <v>185</v>
      </c>
      <c r="B222" s="259"/>
      <c r="C222" s="263"/>
      <c r="D222" s="163"/>
      <c r="E222" s="163"/>
      <c r="F222" s="252" t="s">
        <v>92</v>
      </c>
      <c r="G222" s="271"/>
      <c r="H222" s="271"/>
      <c r="I222" s="271"/>
      <c r="J222" s="260"/>
      <c r="K222" s="169"/>
      <c r="L222" s="170"/>
      <c r="M222" s="171">
        <f t="shared" si="170"/>
        <v>2.5</v>
      </c>
      <c r="N222" s="172">
        <f t="shared" si="163"/>
        <v>0</v>
      </c>
      <c r="O222" s="668">
        <f t="shared" si="164"/>
        <v>0</v>
      </c>
      <c r="P222" s="173">
        <f t="shared" ref="P222" si="229">IF(ISBLANK(I222),0,VLOOKUP(I222,J$14:K$19,2,0))</f>
        <v>0</v>
      </c>
      <c r="Q222" s="174">
        <f t="shared" si="171"/>
        <v>0</v>
      </c>
      <c r="R222" s="175">
        <f t="shared" si="172"/>
        <v>0</v>
      </c>
      <c r="S222" s="176">
        <f t="shared" si="166"/>
        <v>0</v>
      </c>
      <c r="T222" s="261">
        <f t="shared" si="167"/>
        <v>0</v>
      </c>
      <c r="U222" s="175">
        <f t="shared" si="173"/>
        <v>0</v>
      </c>
      <c r="V222" s="176">
        <f t="shared" si="168"/>
        <v>0</v>
      </c>
      <c r="W222" s="178">
        <f t="shared" ref="W222" si="230">IF(P222=0,0,V222/P222)</f>
        <v>0</v>
      </c>
      <c r="X222" s="179">
        <f t="shared" si="174"/>
        <v>0</v>
      </c>
    </row>
    <row r="223" spans="1:24" ht="24.95" customHeight="1">
      <c r="A223" s="272">
        <v>186</v>
      </c>
      <c r="B223" s="259"/>
      <c r="C223" s="263"/>
      <c r="D223" s="163"/>
      <c r="E223" s="163"/>
      <c r="F223" s="251" t="s">
        <v>91</v>
      </c>
      <c r="G223" s="271"/>
      <c r="H223" s="271"/>
      <c r="I223" s="271"/>
      <c r="J223" s="260"/>
      <c r="K223" s="169"/>
      <c r="L223" s="170"/>
      <c r="M223" s="185">
        <f t="shared" si="170"/>
        <v>1.5</v>
      </c>
      <c r="N223" s="186">
        <f t="shared" si="163"/>
        <v>0</v>
      </c>
      <c r="O223" s="669">
        <f t="shared" si="164"/>
        <v>0</v>
      </c>
      <c r="P223" s="187">
        <f>IF(ISBLANK(I223),0,VLOOKUP(I223,J$14:K$19,2,0))</f>
        <v>0</v>
      </c>
      <c r="Q223" s="188">
        <f t="shared" si="171"/>
        <v>0</v>
      </c>
      <c r="R223" s="189">
        <f t="shared" si="172"/>
        <v>0</v>
      </c>
      <c r="S223" s="190">
        <f t="shared" si="166"/>
        <v>0</v>
      </c>
      <c r="T223" s="264">
        <f t="shared" si="167"/>
        <v>0</v>
      </c>
      <c r="U223" s="189">
        <f t="shared" si="173"/>
        <v>0</v>
      </c>
      <c r="V223" s="190">
        <f t="shared" si="168"/>
        <v>0</v>
      </c>
      <c r="W223" s="192">
        <f>IF(P223=0,0,V223/P223)</f>
        <v>0</v>
      </c>
      <c r="X223" s="193">
        <f t="shared" si="174"/>
        <v>0</v>
      </c>
    </row>
    <row r="224" spans="1:24" ht="24.95" customHeight="1">
      <c r="A224" s="272">
        <v>187</v>
      </c>
      <c r="B224" s="259"/>
      <c r="C224" s="263"/>
      <c r="D224" s="163"/>
      <c r="E224" s="163"/>
      <c r="F224" s="252" t="s">
        <v>92</v>
      </c>
      <c r="G224" s="271"/>
      <c r="H224" s="271"/>
      <c r="I224" s="271"/>
      <c r="J224" s="260"/>
      <c r="K224" s="169"/>
      <c r="L224" s="170"/>
      <c r="M224" s="171">
        <f t="shared" si="170"/>
        <v>2.5</v>
      </c>
      <c r="N224" s="172">
        <f t="shared" si="163"/>
        <v>0</v>
      </c>
      <c r="O224" s="668">
        <f t="shared" si="164"/>
        <v>0</v>
      </c>
      <c r="P224" s="173">
        <f t="shared" ref="P224" si="231">IF(ISBLANK(I224),0,VLOOKUP(I224,J$14:K$19,2,0))</f>
        <v>0</v>
      </c>
      <c r="Q224" s="174">
        <f t="shared" si="171"/>
        <v>0</v>
      </c>
      <c r="R224" s="175">
        <f t="shared" si="172"/>
        <v>0</v>
      </c>
      <c r="S224" s="176">
        <f t="shared" si="166"/>
        <v>0</v>
      </c>
      <c r="T224" s="261">
        <f t="shared" si="167"/>
        <v>0</v>
      </c>
      <c r="U224" s="175">
        <f t="shared" si="173"/>
        <v>0</v>
      </c>
      <c r="V224" s="176">
        <f t="shared" si="168"/>
        <v>0</v>
      </c>
      <c r="W224" s="178">
        <f t="shared" ref="W224" si="232">IF(P224=0,0,V224/P224)</f>
        <v>0</v>
      </c>
      <c r="X224" s="179">
        <f t="shared" si="174"/>
        <v>0</v>
      </c>
    </row>
    <row r="225" spans="1:24" ht="24.95" customHeight="1">
      <c r="A225" s="272">
        <v>188</v>
      </c>
      <c r="B225" s="259"/>
      <c r="C225" s="263"/>
      <c r="D225" s="163"/>
      <c r="E225" s="163"/>
      <c r="F225" s="251" t="s">
        <v>91</v>
      </c>
      <c r="G225" s="271"/>
      <c r="H225" s="271"/>
      <c r="I225" s="271"/>
      <c r="J225" s="260"/>
      <c r="K225" s="169"/>
      <c r="L225" s="170"/>
      <c r="M225" s="185">
        <f t="shared" si="170"/>
        <v>1.5</v>
      </c>
      <c r="N225" s="186">
        <f t="shared" si="163"/>
        <v>0</v>
      </c>
      <c r="O225" s="669">
        <f t="shared" si="164"/>
        <v>0</v>
      </c>
      <c r="P225" s="187">
        <f>IF(ISBLANK(I225),0,VLOOKUP(I225,J$14:K$19,2,0))</f>
        <v>0</v>
      </c>
      <c r="Q225" s="188">
        <f t="shared" si="171"/>
        <v>0</v>
      </c>
      <c r="R225" s="189">
        <f t="shared" si="172"/>
        <v>0</v>
      </c>
      <c r="S225" s="190">
        <f t="shared" si="166"/>
        <v>0</v>
      </c>
      <c r="T225" s="264">
        <f t="shared" si="167"/>
        <v>0</v>
      </c>
      <c r="U225" s="189">
        <f t="shared" si="173"/>
        <v>0</v>
      </c>
      <c r="V225" s="190">
        <f t="shared" si="168"/>
        <v>0</v>
      </c>
      <c r="W225" s="192">
        <f>IF(P225=0,0,V225/P225)</f>
        <v>0</v>
      </c>
      <c r="X225" s="193">
        <f t="shared" si="174"/>
        <v>0</v>
      </c>
    </row>
    <row r="226" spans="1:24" ht="24.95" customHeight="1">
      <c r="A226" s="272">
        <v>189</v>
      </c>
      <c r="B226" s="259"/>
      <c r="C226" s="263"/>
      <c r="D226" s="163"/>
      <c r="E226" s="163"/>
      <c r="F226" s="252" t="s">
        <v>92</v>
      </c>
      <c r="G226" s="271"/>
      <c r="H226" s="271"/>
      <c r="I226" s="271"/>
      <c r="J226" s="260"/>
      <c r="K226" s="169"/>
      <c r="L226" s="170"/>
      <c r="M226" s="171">
        <f t="shared" si="170"/>
        <v>2.5</v>
      </c>
      <c r="N226" s="172">
        <f t="shared" si="163"/>
        <v>0</v>
      </c>
      <c r="O226" s="668">
        <f t="shared" si="164"/>
        <v>0</v>
      </c>
      <c r="P226" s="173">
        <f t="shared" ref="P226" si="233">IF(ISBLANK(I226),0,VLOOKUP(I226,J$14:K$19,2,0))</f>
        <v>0</v>
      </c>
      <c r="Q226" s="174">
        <f t="shared" si="171"/>
        <v>0</v>
      </c>
      <c r="R226" s="175">
        <f t="shared" si="172"/>
        <v>0</v>
      </c>
      <c r="S226" s="176">
        <f t="shared" si="166"/>
        <v>0</v>
      </c>
      <c r="T226" s="261">
        <f t="shared" si="167"/>
        <v>0</v>
      </c>
      <c r="U226" s="175">
        <f t="shared" si="173"/>
        <v>0</v>
      </c>
      <c r="V226" s="176">
        <f t="shared" si="168"/>
        <v>0</v>
      </c>
      <c r="W226" s="178">
        <f t="shared" ref="W226" si="234">IF(P226=0,0,V226/P226)</f>
        <v>0</v>
      </c>
      <c r="X226" s="179">
        <f t="shared" si="174"/>
        <v>0</v>
      </c>
    </row>
    <row r="227" spans="1:24" ht="24.95" customHeight="1">
      <c r="A227" s="272">
        <v>190</v>
      </c>
      <c r="B227" s="259"/>
      <c r="C227" s="263"/>
      <c r="D227" s="163"/>
      <c r="E227" s="163"/>
      <c r="F227" s="251" t="s">
        <v>91</v>
      </c>
      <c r="G227" s="271"/>
      <c r="H227" s="271"/>
      <c r="I227" s="271"/>
      <c r="J227" s="260"/>
      <c r="K227" s="169"/>
      <c r="L227" s="170"/>
      <c r="M227" s="185">
        <f t="shared" si="170"/>
        <v>1.5</v>
      </c>
      <c r="N227" s="186">
        <f t="shared" si="163"/>
        <v>0</v>
      </c>
      <c r="O227" s="669">
        <f t="shared" si="164"/>
        <v>0</v>
      </c>
      <c r="P227" s="187">
        <f>IF(ISBLANK(I227),0,VLOOKUP(I227,J$14:K$19,2,0))</f>
        <v>0</v>
      </c>
      <c r="Q227" s="188">
        <f t="shared" si="171"/>
        <v>0</v>
      </c>
      <c r="R227" s="189">
        <f t="shared" si="172"/>
        <v>0</v>
      </c>
      <c r="S227" s="190">
        <f t="shared" si="166"/>
        <v>0</v>
      </c>
      <c r="T227" s="264">
        <f t="shared" si="167"/>
        <v>0</v>
      </c>
      <c r="U227" s="189">
        <f t="shared" si="173"/>
        <v>0</v>
      </c>
      <c r="V227" s="190">
        <f t="shared" si="168"/>
        <v>0</v>
      </c>
      <c r="W227" s="192">
        <f>IF(P227=0,0,V227/P227)</f>
        <v>0</v>
      </c>
      <c r="X227" s="193">
        <f t="shared" si="174"/>
        <v>0</v>
      </c>
    </row>
    <row r="228" spans="1:24" ht="24.95" customHeight="1">
      <c r="A228" s="272">
        <v>191</v>
      </c>
      <c r="B228" s="259"/>
      <c r="C228" s="263"/>
      <c r="D228" s="163"/>
      <c r="E228" s="163"/>
      <c r="F228" s="252" t="s">
        <v>92</v>
      </c>
      <c r="G228" s="271"/>
      <c r="H228" s="271"/>
      <c r="I228" s="271"/>
      <c r="J228" s="260"/>
      <c r="K228" s="169"/>
      <c r="L228" s="170"/>
      <c r="M228" s="171">
        <f t="shared" si="170"/>
        <v>2.5</v>
      </c>
      <c r="N228" s="172">
        <f t="shared" si="163"/>
        <v>0</v>
      </c>
      <c r="O228" s="668">
        <f t="shared" si="164"/>
        <v>0</v>
      </c>
      <c r="P228" s="173">
        <f t="shared" ref="P228" si="235">IF(ISBLANK(I228),0,VLOOKUP(I228,J$14:K$19,2,0))</f>
        <v>0</v>
      </c>
      <c r="Q228" s="174">
        <f t="shared" si="171"/>
        <v>0</v>
      </c>
      <c r="R228" s="175">
        <f t="shared" si="172"/>
        <v>0</v>
      </c>
      <c r="S228" s="176">
        <f t="shared" si="166"/>
        <v>0</v>
      </c>
      <c r="T228" s="261">
        <f t="shared" si="167"/>
        <v>0</v>
      </c>
      <c r="U228" s="175">
        <f t="shared" si="173"/>
        <v>0</v>
      </c>
      <c r="V228" s="176">
        <f t="shared" si="168"/>
        <v>0</v>
      </c>
      <c r="W228" s="178">
        <f t="shared" ref="W228" si="236">IF(P228=0,0,V228/P228)</f>
        <v>0</v>
      </c>
      <c r="X228" s="179">
        <f t="shared" si="174"/>
        <v>0</v>
      </c>
    </row>
    <row r="229" spans="1:24" ht="24.95" customHeight="1">
      <c r="A229" s="272">
        <v>192</v>
      </c>
      <c r="B229" s="259"/>
      <c r="C229" s="263"/>
      <c r="D229" s="163"/>
      <c r="E229" s="163"/>
      <c r="F229" s="251" t="s">
        <v>91</v>
      </c>
      <c r="G229" s="271"/>
      <c r="H229" s="271"/>
      <c r="I229" s="271"/>
      <c r="J229" s="260"/>
      <c r="K229" s="169"/>
      <c r="L229" s="170"/>
      <c r="M229" s="185">
        <f t="shared" si="170"/>
        <v>1.5</v>
      </c>
      <c r="N229" s="186">
        <f t="shared" si="163"/>
        <v>0</v>
      </c>
      <c r="O229" s="669">
        <f t="shared" si="164"/>
        <v>0</v>
      </c>
      <c r="P229" s="187">
        <f>IF(ISBLANK(I229),0,VLOOKUP(I229,J$14:K$19,2,0))</f>
        <v>0</v>
      </c>
      <c r="Q229" s="188">
        <f t="shared" si="171"/>
        <v>0</v>
      </c>
      <c r="R229" s="189">
        <f t="shared" si="172"/>
        <v>0</v>
      </c>
      <c r="S229" s="190">
        <f t="shared" si="166"/>
        <v>0</v>
      </c>
      <c r="T229" s="264">
        <f t="shared" si="167"/>
        <v>0</v>
      </c>
      <c r="U229" s="189">
        <f t="shared" si="173"/>
        <v>0</v>
      </c>
      <c r="V229" s="190">
        <f t="shared" si="168"/>
        <v>0</v>
      </c>
      <c r="W229" s="192">
        <f>IF(P229=0,0,V229/P229)</f>
        <v>0</v>
      </c>
      <c r="X229" s="193">
        <f t="shared" si="174"/>
        <v>0</v>
      </c>
    </row>
    <row r="230" spans="1:24" ht="24.95" customHeight="1">
      <c r="A230" s="272">
        <v>193</v>
      </c>
      <c r="B230" s="259"/>
      <c r="C230" s="263"/>
      <c r="D230" s="163"/>
      <c r="E230" s="163"/>
      <c r="F230" s="252" t="s">
        <v>92</v>
      </c>
      <c r="G230" s="271"/>
      <c r="H230" s="271"/>
      <c r="I230" s="271"/>
      <c r="J230" s="260"/>
      <c r="K230" s="169"/>
      <c r="L230" s="170"/>
      <c r="M230" s="171">
        <f t="shared" si="170"/>
        <v>2.5</v>
      </c>
      <c r="N230" s="172">
        <f t="shared" ref="N230:N293" si="237">M230*O230</f>
        <v>0</v>
      </c>
      <c r="O230" s="668">
        <f t="shared" ref="O230:O293" si="238">IF(L230="",K230,IF(L230&gt;0,L230))</f>
        <v>0</v>
      </c>
      <c r="P230" s="173">
        <f t="shared" ref="P230" si="239">IF(ISBLANK(I230),0,VLOOKUP(I230,J$14:K$19,2,0))</f>
        <v>0</v>
      </c>
      <c r="Q230" s="174">
        <f t="shared" si="171"/>
        <v>0</v>
      </c>
      <c r="R230" s="175">
        <f t="shared" si="172"/>
        <v>0</v>
      </c>
      <c r="S230" s="176">
        <f t="shared" ref="S230:S293" si="240">IF(P230*J230&gt;Q230,0,P230*J230)</f>
        <v>0</v>
      </c>
      <c r="T230" s="261">
        <f t="shared" ref="T230:T293" si="241">R230*J230</f>
        <v>0</v>
      </c>
      <c r="U230" s="175">
        <f t="shared" si="173"/>
        <v>0</v>
      </c>
      <c r="V230" s="176">
        <f t="shared" ref="V230:V293" si="242">(P230*O230)-(P230*J230)*R230</f>
        <v>0</v>
      </c>
      <c r="W230" s="178">
        <f t="shared" ref="W230" si="243">IF(P230=0,0,V230/P230)</f>
        <v>0</v>
      </c>
      <c r="X230" s="179">
        <f t="shared" si="174"/>
        <v>0</v>
      </c>
    </row>
    <row r="231" spans="1:24" ht="24.95" customHeight="1">
      <c r="A231" s="272">
        <v>194</v>
      </c>
      <c r="B231" s="259"/>
      <c r="C231" s="263"/>
      <c r="D231" s="163"/>
      <c r="E231" s="163"/>
      <c r="F231" s="251" t="s">
        <v>91</v>
      </c>
      <c r="G231" s="271"/>
      <c r="H231" s="271"/>
      <c r="I231" s="271"/>
      <c r="J231" s="260"/>
      <c r="K231" s="169"/>
      <c r="L231" s="170"/>
      <c r="M231" s="185">
        <f t="shared" ref="M231:M294" si="244">HLOOKUP(F231,$K$23:$Q$24,2,0)</f>
        <v>1.5</v>
      </c>
      <c r="N231" s="186">
        <f t="shared" si="237"/>
        <v>0</v>
      </c>
      <c r="O231" s="669">
        <f t="shared" si="238"/>
        <v>0</v>
      </c>
      <c r="P231" s="187">
        <f>IF(ISBLANK(I231),0,VLOOKUP(I231,J$14:K$19,2,0))</f>
        <v>0</v>
      </c>
      <c r="Q231" s="188">
        <f t="shared" ref="Q231:Q294" si="245">P231*O231</f>
        <v>0</v>
      </c>
      <c r="R231" s="189">
        <f t="shared" ref="R231:R294" si="246">IF(ISBLANK(J231),0,INT(O231/J231))</f>
        <v>0</v>
      </c>
      <c r="S231" s="190">
        <f t="shared" si="240"/>
        <v>0</v>
      </c>
      <c r="T231" s="264">
        <f t="shared" si="241"/>
        <v>0</v>
      </c>
      <c r="U231" s="189">
        <f t="shared" ref="U231:U294" si="247">IF(ISBLANK(J231),0,ROUNDUP((O231/J231)-INT(O231/J231),0))</f>
        <v>0</v>
      </c>
      <c r="V231" s="190">
        <f t="shared" si="242"/>
        <v>0</v>
      </c>
      <c r="W231" s="192">
        <f>IF(P231=0,0,V231/P231)</f>
        <v>0</v>
      </c>
      <c r="X231" s="193">
        <f t="shared" ref="X231:X294" si="248">R231+U231</f>
        <v>0</v>
      </c>
    </row>
    <row r="232" spans="1:24" ht="24.95" customHeight="1">
      <c r="A232" s="272">
        <v>195</v>
      </c>
      <c r="B232" s="259"/>
      <c r="C232" s="263"/>
      <c r="D232" s="163"/>
      <c r="E232" s="163"/>
      <c r="F232" s="252" t="s">
        <v>92</v>
      </c>
      <c r="G232" s="271"/>
      <c r="H232" s="271"/>
      <c r="I232" s="271"/>
      <c r="J232" s="260"/>
      <c r="K232" s="169"/>
      <c r="L232" s="170"/>
      <c r="M232" s="171">
        <f t="shared" si="244"/>
        <v>2.5</v>
      </c>
      <c r="N232" s="172">
        <f t="shared" si="237"/>
        <v>0</v>
      </c>
      <c r="O232" s="668">
        <f t="shared" si="238"/>
        <v>0</v>
      </c>
      <c r="P232" s="173">
        <f t="shared" ref="P232" si="249">IF(ISBLANK(I232),0,VLOOKUP(I232,J$14:K$19,2,0))</f>
        <v>0</v>
      </c>
      <c r="Q232" s="174">
        <f t="shared" si="245"/>
        <v>0</v>
      </c>
      <c r="R232" s="175">
        <f t="shared" si="246"/>
        <v>0</v>
      </c>
      <c r="S232" s="176">
        <f t="shared" si="240"/>
        <v>0</v>
      </c>
      <c r="T232" s="261">
        <f t="shared" si="241"/>
        <v>0</v>
      </c>
      <c r="U232" s="175">
        <f t="shared" si="247"/>
        <v>0</v>
      </c>
      <c r="V232" s="176">
        <f t="shared" si="242"/>
        <v>0</v>
      </c>
      <c r="W232" s="178">
        <f t="shared" ref="W232" si="250">IF(P232=0,0,V232/P232)</f>
        <v>0</v>
      </c>
      <c r="X232" s="179">
        <f t="shared" si="248"/>
        <v>0</v>
      </c>
    </row>
    <row r="233" spans="1:24" ht="24.95" customHeight="1">
      <c r="A233" s="272">
        <v>196</v>
      </c>
      <c r="B233" s="259"/>
      <c r="C233" s="263"/>
      <c r="D233" s="163"/>
      <c r="E233" s="163"/>
      <c r="F233" s="251" t="s">
        <v>91</v>
      </c>
      <c r="G233" s="271"/>
      <c r="H233" s="271"/>
      <c r="I233" s="271"/>
      <c r="J233" s="260"/>
      <c r="K233" s="169"/>
      <c r="L233" s="170"/>
      <c r="M233" s="185">
        <f t="shared" si="244"/>
        <v>1.5</v>
      </c>
      <c r="N233" s="186">
        <f t="shared" si="237"/>
        <v>0</v>
      </c>
      <c r="O233" s="669">
        <f t="shared" si="238"/>
        <v>0</v>
      </c>
      <c r="P233" s="187">
        <f>IF(ISBLANK(I233),0,VLOOKUP(I233,J$14:K$19,2,0))</f>
        <v>0</v>
      </c>
      <c r="Q233" s="188">
        <f t="shared" si="245"/>
        <v>0</v>
      </c>
      <c r="R233" s="189">
        <f t="shared" si="246"/>
        <v>0</v>
      </c>
      <c r="S233" s="190">
        <f t="shared" si="240"/>
        <v>0</v>
      </c>
      <c r="T233" s="264">
        <f t="shared" si="241"/>
        <v>0</v>
      </c>
      <c r="U233" s="189">
        <f t="shared" si="247"/>
        <v>0</v>
      </c>
      <c r="V233" s="190">
        <f t="shared" si="242"/>
        <v>0</v>
      </c>
      <c r="W233" s="192">
        <f>IF(P233=0,0,V233/P233)</f>
        <v>0</v>
      </c>
      <c r="X233" s="193">
        <f t="shared" si="248"/>
        <v>0</v>
      </c>
    </row>
    <row r="234" spans="1:24" ht="24.95" customHeight="1">
      <c r="A234" s="272">
        <v>197</v>
      </c>
      <c r="B234" s="259"/>
      <c r="C234" s="263"/>
      <c r="D234" s="163"/>
      <c r="E234" s="163"/>
      <c r="F234" s="252" t="s">
        <v>92</v>
      </c>
      <c r="G234" s="271"/>
      <c r="H234" s="271"/>
      <c r="I234" s="271"/>
      <c r="J234" s="260"/>
      <c r="K234" s="169"/>
      <c r="L234" s="170"/>
      <c r="M234" s="171">
        <f t="shared" si="244"/>
        <v>2.5</v>
      </c>
      <c r="N234" s="172">
        <f t="shared" si="237"/>
        <v>0</v>
      </c>
      <c r="O234" s="668">
        <f t="shared" si="238"/>
        <v>0</v>
      </c>
      <c r="P234" s="173">
        <f t="shared" ref="P234" si="251">IF(ISBLANK(I234),0,VLOOKUP(I234,J$14:K$19,2,0))</f>
        <v>0</v>
      </c>
      <c r="Q234" s="174">
        <f t="shared" si="245"/>
        <v>0</v>
      </c>
      <c r="R234" s="175">
        <f t="shared" si="246"/>
        <v>0</v>
      </c>
      <c r="S234" s="176">
        <f t="shared" si="240"/>
        <v>0</v>
      </c>
      <c r="T234" s="261">
        <f t="shared" si="241"/>
        <v>0</v>
      </c>
      <c r="U234" s="175">
        <f t="shared" si="247"/>
        <v>0</v>
      </c>
      <c r="V234" s="176">
        <f t="shared" si="242"/>
        <v>0</v>
      </c>
      <c r="W234" s="178">
        <f t="shared" ref="W234" si="252">IF(P234=0,0,V234/P234)</f>
        <v>0</v>
      </c>
      <c r="X234" s="179">
        <f t="shared" si="248"/>
        <v>0</v>
      </c>
    </row>
    <row r="235" spans="1:24" ht="24.95" customHeight="1">
      <c r="A235" s="272">
        <v>198</v>
      </c>
      <c r="B235" s="259"/>
      <c r="C235" s="263"/>
      <c r="D235" s="163"/>
      <c r="E235" s="163"/>
      <c r="F235" s="251" t="s">
        <v>91</v>
      </c>
      <c r="G235" s="271"/>
      <c r="H235" s="271"/>
      <c r="I235" s="271"/>
      <c r="J235" s="260"/>
      <c r="K235" s="169"/>
      <c r="L235" s="170"/>
      <c r="M235" s="185">
        <f t="shared" si="244"/>
        <v>1.5</v>
      </c>
      <c r="N235" s="186">
        <f t="shared" si="237"/>
        <v>0</v>
      </c>
      <c r="O235" s="669">
        <f t="shared" si="238"/>
        <v>0</v>
      </c>
      <c r="P235" s="187">
        <f>IF(ISBLANK(I235),0,VLOOKUP(I235,J$14:K$19,2,0))</f>
        <v>0</v>
      </c>
      <c r="Q235" s="188">
        <f t="shared" si="245"/>
        <v>0</v>
      </c>
      <c r="R235" s="189">
        <f t="shared" si="246"/>
        <v>0</v>
      </c>
      <c r="S235" s="190">
        <f t="shared" si="240"/>
        <v>0</v>
      </c>
      <c r="T235" s="264">
        <f t="shared" si="241"/>
        <v>0</v>
      </c>
      <c r="U235" s="189">
        <f t="shared" si="247"/>
        <v>0</v>
      </c>
      <c r="V235" s="190">
        <f t="shared" si="242"/>
        <v>0</v>
      </c>
      <c r="W235" s="192">
        <f>IF(P235=0,0,V235/P235)</f>
        <v>0</v>
      </c>
      <c r="X235" s="193">
        <f t="shared" si="248"/>
        <v>0</v>
      </c>
    </row>
    <row r="236" spans="1:24" ht="24.95" customHeight="1">
      <c r="A236" s="272">
        <v>199</v>
      </c>
      <c r="B236" s="259"/>
      <c r="C236" s="263"/>
      <c r="D236" s="163"/>
      <c r="E236" s="163"/>
      <c r="F236" s="252" t="s">
        <v>92</v>
      </c>
      <c r="G236" s="271"/>
      <c r="H236" s="271"/>
      <c r="I236" s="271"/>
      <c r="J236" s="260"/>
      <c r="K236" s="169"/>
      <c r="L236" s="170"/>
      <c r="M236" s="171">
        <f t="shared" si="244"/>
        <v>2.5</v>
      </c>
      <c r="N236" s="172">
        <f t="shared" si="237"/>
        <v>0</v>
      </c>
      <c r="O236" s="668">
        <f t="shared" si="238"/>
        <v>0</v>
      </c>
      <c r="P236" s="173">
        <f t="shared" ref="P236" si="253">IF(ISBLANK(I236),0,VLOOKUP(I236,J$14:K$19,2,0))</f>
        <v>0</v>
      </c>
      <c r="Q236" s="174">
        <f t="shared" si="245"/>
        <v>0</v>
      </c>
      <c r="R236" s="175">
        <f t="shared" si="246"/>
        <v>0</v>
      </c>
      <c r="S236" s="176">
        <f t="shared" si="240"/>
        <v>0</v>
      </c>
      <c r="T236" s="261">
        <f t="shared" si="241"/>
        <v>0</v>
      </c>
      <c r="U236" s="175">
        <f t="shared" si="247"/>
        <v>0</v>
      </c>
      <c r="V236" s="176">
        <f t="shared" si="242"/>
        <v>0</v>
      </c>
      <c r="W236" s="178">
        <f t="shared" ref="W236" si="254">IF(P236=0,0,V236/P236)</f>
        <v>0</v>
      </c>
      <c r="X236" s="179">
        <f t="shared" si="248"/>
        <v>0</v>
      </c>
    </row>
    <row r="237" spans="1:24" ht="24.95" customHeight="1">
      <c r="A237" s="272">
        <v>200</v>
      </c>
      <c r="B237" s="259"/>
      <c r="C237" s="263"/>
      <c r="D237" s="163"/>
      <c r="E237" s="163"/>
      <c r="F237" s="251" t="s">
        <v>91</v>
      </c>
      <c r="G237" s="271"/>
      <c r="H237" s="271"/>
      <c r="I237" s="271"/>
      <c r="J237" s="260"/>
      <c r="K237" s="169"/>
      <c r="L237" s="170"/>
      <c r="M237" s="185">
        <f t="shared" si="244"/>
        <v>1.5</v>
      </c>
      <c r="N237" s="186">
        <f t="shared" si="237"/>
        <v>0</v>
      </c>
      <c r="O237" s="669">
        <f t="shared" si="238"/>
        <v>0</v>
      </c>
      <c r="P237" s="187">
        <f>IF(ISBLANK(I237),0,VLOOKUP(I237,J$14:K$19,2,0))</f>
        <v>0</v>
      </c>
      <c r="Q237" s="188">
        <f t="shared" si="245"/>
        <v>0</v>
      </c>
      <c r="R237" s="189">
        <f t="shared" si="246"/>
        <v>0</v>
      </c>
      <c r="S237" s="190">
        <f t="shared" si="240"/>
        <v>0</v>
      </c>
      <c r="T237" s="264">
        <f t="shared" si="241"/>
        <v>0</v>
      </c>
      <c r="U237" s="189">
        <f t="shared" si="247"/>
        <v>0</v>
      </c>
      <c r="V237" s="190">
        <f t="shared" si="242"/>
        <v>0</v>
      </c>
      <c r="W237" s="192">
        <f>IF(P237=0,0,V237/P237)</f>
        <v>0</v>
      </c>
      <c r="X237" s="193">
        <f t="shared" si="248"/>
        <v>0</v>
      </c>
    </row>
    <row r="238" spans="1:24" ht="24.95" customHeight="1">
      <c r="A238" s="272">
        <v>201</v>
      </c>
      <c r="B238" s="259"/>
      <c r="C238" s="263"/>
      <c r="D238" s="163"/>
      <c r="E238" s="163"/>
      <c r="F238" s="252" t="s">
        <v>92</v>
      </c>
      <c r="G238" s="271"/>
      <c r="H238" s="271"/>
      <c r="I238" s="271"/>
      <c r="J238" s="260"/>
      <c r="K238" s="169"/>
      <c r="L238" s="170"/>
      <c r="M238" s="171">
        <f t="shared" si="244"/>
        <v>2.5</v>
      </c>
      <c r="N238" s="172">
        <f t="shared" si="237"/>
        <v>0</v>
      </c>
      <c r="O238" s="668">
        <f t="shared" si="238"/>
        <v>0</v>
      </c>
      <c r="P238" s="173">
        <f t="shared" ref="P238" si="255">IF(ISBLANK(I238),0,VLOOKUP(I238,J$14:K$19,2,0))</f>
        <v>0</v>
      </c>
      <c r="Q238" s="174">
        <f t="shared" si="245"/>
        <v>0</v>
      </c>
      <c r="R238" s="175">
        <f t="shared" si="246"/>
        <v>0</v>
      </c>
      <c r="S238" s="176">
        <f t="shared" si="240"/>
        <v>0</v>
      </c>
      <c r="T238" s="261">
        <f t="shared" si="241"/>
        <v>0</v>
      </c>
      <c r="U238" s="175">
        <f t="shared" si="247"/>
        <v>0</v>
      </c>
      <c r="V238" s="176">
        <f t="shared" si="242"/>
        <v>0</v>
      </c>
      <c r="W238" s="178">
        <f t="shared" ref="W238" si="256">IF(P238=0,0,V238/P238)</f>
        <v>0</v>
      </c>
      <c r="X238" s="179">
        <f t="shared" si="248"/>
        <v>0</v>
      </c>
    </row>
    <row r="239" spans="1:24" ht="24.95" customHeight="1">
      <c r="A239" s="272">
        <v>202</v>
      </c>
      <c r="B239" s="259"/>
      <c r="C239" s="263"/>
      <c r="D239" s="163"/>
      <c r="E239" s="163"/>
      <c r="F239" s="251" t="s">
        <v>91</v>
      </c>
      <c r="G239" s="271"/>
      <c r="H239" s="271"/>
      <c r="I239" s="271"/>
      <c r="J239" s="260"/>
      <c r="K239" s="169"/>
      <c r="L239" s="170"/>
      <c r="M239" s="185">
        <f t="shared" si="244"/>
        <v>1.5</v>
      </c>
      <c r="N239" s="186">
        <f t="shared" si="237"/>
        <v>0</v>
      </c>
      <c r="O239" s="669">
        <f t="shared" si="238"/>
        <v>0</v>
      </c>
      <c r="P239" s="187">
        <f>IF(ISBLANK(I239),0,VLOOKUP(I239,J$14:K$19,2,0))</f>
        <v>0</v>
      </c>
      <c r="Q239" s="188">
        <f t="shared" si="245"/>
        <v>0</v>
      </c>
      <c r="R239" s="189">
        <f t="shared" si="246"/>
        <v>0</v>
      </c>
      <c r="S239" s="190">
        <f t="shared" si="240"/>
        <v>0</v>
      </c>
      <c r="T239" s="264">
        <f t="shared" si="241"/>
        <v>0</v>
      </c>
      <c r="U239" s="189">
        <f t="shared" si="247"/>
        <v>0</v>
      </c>
      <c r="V239" s="190">
        <f t="shared" si="242"/>
        <v>0</v>
      </c>
      <c r="W239" s="192">
        <f>IF(P239=0,0,V239/P239)</f>
        <v>0</v>
      </c>
      <c r="X239" s="193">
        <f t="shared" si="248"/>
        <v>0</v>
      </c>
    </row>
    <row r="240" spans="1:24" ht="24.95" customHeight="1">
      <c r="A240" s="272">
        <v>203</v>
      </c>
      <c r="B240" s="259"/>
      <c r="C240" s="263"/>
      <c r="D240" s="163"/>
      <c r="E240" s="163"/>
      <c r="F240" s="252" t="s">
        <v>92</v>
      </c>
      <c r="G240" s="271"/>
      <c r="H240" s="271"/>
      <c r="I240" s="271"/>
      <c r="J240" s="260"/>
      <c r="K240" s="169"/>
      <c r="L240" s="170"/>
      <c r="M240" s="171">
        <f t="shared" si="244"/>
        <v>2.5</v>
      </c>
      <c r="N240" s="172">
        <f t="shared" si="237"/>
        <v>0</v>
      </c>
      <c r="O240" s="668">
        <f t="shared" si="238"/>
        <v>0</v>
      </c>
      <c r="P240" s="173">
        <f t="shared" ref="P240" si="257">IF(ISBLANK(I240),0,VLOOKUP(I240,J$14:K$19,2,0))</f>
        <v>0</v>
      </c>
      <c r="Q240" s="174">
        <f t="shared" si="245"/>
        <v>0</v>
      </c>
      <c r="R240" s="175">
        <f t="shared" si="246"/>
        <v>0</v>
      </c>
      <c r="S240" s="176">
        <f t="shared" si="240"/>
        <v>0</v>
      </c>
      <c r="T240" s="261">
        <f t="shared" si="241"/>
        <v>0</v>
      </c>
      <c r="U240" s="175">
        <f t="shared" si="247"/>
        <v>0</v>
      </c>
      <c r="V240" s="176">
        <f t="shared" si="242"/>
        <v>0</v>
      </c>
      <c r="W240" s="178">
        <f t="shared" ref="W240" si="258">IF(P240=0,0,V240/P240)</f>
        <v>0</v>
      </c>
      <c r="X240" s="179">
        <f t="shared" si="248"/>
        <v>0</v>
      </c>
    </row>
    <row r="241" spans="1:24" ht="24.95" customHeight="1">
      <c r="A241" s="272">
        <v>204</v>
      </c>
      <c r="B241" s="259"/>
      <c r="C241" s="263"/>
      <c r="D241" s="163"/>
      <c r="E241" s="163"/>
      <c r="F241" s="251" t="s">
        <v>91</v>
      </c>
      <c r="G241" s="271"/>
      <c r="H241" s="271"/>
      <c r="I241" s="271"/>
      <c r="J241" s="260"/>
      <c r="K241" s="169"/>
      <c r="L241" s="170"/>
      <c r="M241" s="185">
        <f t="shared" si="244"/>
        <v>1.5</v>
      </c>
      <c r="N241" s="186">
        <f t="shared" si="237"/>
        <v>0</v>
      </c>
      <c r="O241" s="669">
        <f t="shared" si="238"/>
        <v>0</v>
      </c>
      <c r="P241" s="187">
        <f>IF(ISBLANK(I241),0,VLOOKUP(I241,J$14:K$19,2,0))</f>
        <v>0</v>
      </c>
      <c r="Q241" s="188">
        <f t="shared" si="245"/>
        <v>0</v>
      </c>
      <c r="R241" s="189">
        <f t="shared" si="246"/>
        <v>0</v>
      </c>
      <c r="S241" s="190">
        <f t="shared" si="240"/>
        <v>0</v>
      </c>
      <c r="T241" s="264">
        <f t="shared" si="241"/>
        <v>0</v>
      </c>
      <c r="U241" s="189">
        <f t="shared" si="247"/>
        <v>0</v>
      </c>
      <c r="V241" s="190">
        <f t="shared" si="242"/>
        <v>0</v>
      </c>
      <c r="W241" s="192">
        <f>IF(P241=0,0,V241/P241)</f>
        <v>0</v>
      </c>
      <c r="X241" s="193">
        <f t="shared" si="248"/>
        <v>0</v>
      </c>
    </row>
    <row r="242" spans="1:24" ht="24.95" customHeight="1">
      <c r="A242" s="272">
        <v>205</v>
      </c>
      <c r="B242" s="259"/>
      <c r="C242" s="263"/>
      <c r="D242" s="163"/>
      <c r="E242" s="163"/>
      <c r="F242" s="252" t="s">
        <v>92</v>
      </c>
      <c r="G242" s="271"/>
      <c r="H242" s="271"/>
      <c r="I242" s="271"/>
      <c r="J242" s="260"/>
      <c r="K242" s="169"/>
      <c r="L242" s="170"/>
      <c r="M242" s="171">
        <f t="shared" si="244"/>
        <v>2.5</v>
      </c>
      <c r="N242" s="172">
        <f t="shared" si="237"/>
        <v>0</v>
      </c>
      <c r="O242" s="668">
        <f t="shared" si="238"/>
        <v>0</v>
      </c>
      <c r="P242" s="173">
        <f t="shared" ref="P242" si="259">IF(ISBLANK(I242),0,VLOOKUP(I242,J$14:K$19,2,0))</f>
        <v>0</v>
      </c>
      <c r="Q242" s="174">
        <f t="shared" si="245"/>
        <v>0</v>
      </c>
      <c r="R242" s="175">
        <f t="shared" si="246"/>
        <v>0</v>
      </c>
      <c r="S242" s="176">
        <f t="shared" si="240"/>
        <v>0</v>
      </c>
      <c r="T242" s="261">
        <f t="shared" si="241"/>
        <v>0</v>
      </c>
      <c r="U242" s="175">
        <f t="shared" si="247"/>
        <v>0</v>
      </c>
      <c r="V242" s="176">
        <f t="shared" si="242"/>
        <v>0</v>
      </c>
      <c r="W242" s="178">
        <f t="shared" ref="W242" si="260">IF(P242=0,0,V242/P242)</f>
        <v>0</v>
      </c>
      <c r="X242" s="179">
        <f t="shared" si="248"/>
        <v>0</v>
      </c>
    </row>
    <row r="243" spans="1:24" ht="24.95" customHeight="1">
      <c r="A243" s="272">
        <v>206</v>
      </c>
      <c r="B243" s="259"/>
      <c r="C243" s="263"/>
      <c r="D243" s="163"/>
      <c r="E243" s="163"/>
      <c r="F243" s="251" t="s">
        <v>91</v>
      </c>
      <c r="G243" s="271"/>
      <c r="H243" s="271"/>
      <c r="I243" s="271"/>
      <c r="J243" s="260"/>
      <c r="K243" s="169"/>
      <c r="L243" s="170"/>
      <c r="M243" s="185">
        <f t="shared" si="244"/>
        <v>1.5</v>
      </c>
      <c r="N243" s="186">
        <f t="shared" si="237"/>
        <v>0</v>
      </c>
      <c r="O243" s="669">
        <f t="shared" si="238"/>
        <v>0</v>
      </c>
      <c r="P243" s="187">
        <f>IF(ISBLANK(I243),0,VLOOKUP(I243,J$14:K$19,2,0))</f>
        <v>0</v>
      </c>
      <c r="Q243" s="188">
        <f t="shared" si="245"/>
        <v>0</v>
      </c>
      <c r="R243" s="189">
        <f t="shared" si="246"/>
        <v>0</v>
      </c>
      <c r="S243" s="190">
        <f t="shared" si="240"/>
        <v>0</v>
      </c>
      <c r="T243" s="264">
        <f t="shared" si="241"/>
        <v>0</v>
      </c>
      <c r="U243" s="189">
        <f t="shared" si="247"/>
        <v>0</v>
      </c>
      <c r="V243" s="190">
        <f t="shared" si="242"/>
        <v>0</v>
      </c>
      <c r="W243" s="192">
        <f>IF(P243=0,0,V243/P243)</f>
        <v>0</v>
      </c>
      <c r="X243" s="193">
        <f t="shared" si="248"/>
        <v>0</v>
      </c>
    </row>
    <row r="244" spans="1:24" ht="24.95" customHeight="1">
      <c r="A244" s="272">
        <v>207</v>
      </c>
      <c r="B244" s="259"/>
      <c r="C244" s="263"/>
      <c r="D244" s="163"/>
      <c r="E244" s="163"/>
      <c r="F244" s="252" t="s">
        <v>92</v>
      </c>
      <c r="G244" s="271"/>
      <c r="H244" s="271"/>
      <c r="I244" s="271"/>
      <c r="J244" s="260"/>
      <c r="K244" s="169"/>
      <c r="L244" s="170"/>
      <c r="M244" s="171">
        <f t="shared" si="244"/>
        <v>2.5</v>
      </c>
      <c r="N244" s="172">
        <f t="shared" si="237"/>
        <v>0</v>
      </c>
      <c r="O244" s="668">
        <f t="shared" si="238"/>
        <v>0</v>
      </c>
      <c r="P244" s="173">
        <f t="shared" ref="P244" si="261">IF(ISBLANK(I244),0,VLOOKUP(I244,J$14:K$19,2,0))</f>
        <v>0</v>
      </c>
      <c r="Q244" s="174">
        <f t="shared" si="245"/>
        <v>0</v>
      </c>
      <c r="R244" s="175">
        <f t="shared" si="246"/>
        <v>0</v>
      </c>
      <c r="S244" s="176">
        <f t="shared" si="240"/>
        <v>0</v>
      </c>
      <c r="T244" s="261">
        <f t="shared" si="241"/>
        <v>0</v>
      </c>
      <c r="U244" s="175">
        <f t="shared" si="247"/>
        <v>0</v>
      </c>
      <c r="V244" s="176">
        <f t="shared" si="242"/>
        <v>0</v>
      </c>
      <c r="W244" s="178">
        <f t="shared" ref="W244" si="262">IF(P244=0,0,V244/P244)</f>
        <v>0</v>
      </c>
      <c r="X244" s="179">
        <f t="shared" si="248"/>
        <v>0</v>
      </c>
    </row>
    <row r="245" spans="1:24" ht="24.95" customHeight="1">
      <c r="A245" s="272">
        <v>208</v>
      </c>
      <c r="B245" s="259"/>
      <c r="C245" s="263"/>
      <c r="D245" s="163"/>
      <c r="E245" s="163"/>
      <c r="F245" s="251" t="s">
        <v>91</v>
      </c>
      <c r="G245" s="271"/>
      <c r="H245" s="271"/>
      <c r="I245" s="271"/>
      <c r="J245" s="260"/>
      <c r="K245" s="169"/>
      <c r="L245" s="170"/>
      <c r="M245" s="185">
        <f t="shared" si="244"/>
        <v>1.5</v>
      </c>
      <c r="N245" s="186">
        <f t="shared" si="237"/>
        <v>0</v>
      </c>
      <c r="O245" s="669">
        <f t="shared" si="238"/>
        <v>0</v>
      </c>
      <c r="P245" s="187">
        <f>IF(ISBLANK(I245),0,VLOOKUP(I245,J$14:K$19,2,0))</f>
        <v>0</v>
      </c>
      <c r="Q245" s="188">
        <f t="shared" si="245"/>
        <v>0</v>
      </c>
      <c r="R245" s="189">
        <f t="shared" si="246"/>
        <v>0</v>
      </c>
      <c r="S245" s="190">
        <f t="shared" si="240"/>
        <v>0</v>
      </c>
      <c r="T245" s="264">
        <f t="shared" si="241"/>
        <v>0</v>
      </c>
      <c r="U245" s="189">
        <f t="shared" si="247"/>
        <v>0</v>
      </c>
      <c r="V245" s="190">
        <f t="shared" si="242"/>
        <v>0</v>
      </c>
      <c r="W245" s="192">
        <f>IF(P245=0,0,V245/P245)</f>
        <v>0</v>
      </c>
      <c r="X245" s="193">
        <f t="shared" si="248"/>
        <v>0</v>
      </c>
    </row>
    <row r="246" spans="1:24" ht="24.95" customHeight="1">
      <c r="A246" s="272">
        <v>209</v>
      </c>
      <c r="B246" s="259"/>
      <c r="C246" s="263"/>
      <c r="D246" s="163"/>
      <c r="E246" s="163"/>
      <c r="F246" s="252" t="s">
        <v>92</v>
      </c>
      <c r="G246" s="271"/>
      <c r="H246" s="271"/>
      <c r="I246" s="271"/>
      <c r="J246" s="260"/>
      <c r="K246" s="169"/>
      <c r="L246" s="170"/>
      <c r="M246" s="171">
        <f t="shared" si="244"/>
        <v>2.5</v>
      </c>
      <c r="N246" s="172">
        <f t="shared" si="237"/>
        <v>0</v>
      </c>
      <c r="O246" s="668">
        <f t="shared" si="238"/>
        <v>0</v>
      </c>
      <c r="P246" s="173">
        <f t="shared" ref="P246" si="263">IF(ISBLANK(I246),0,VLOOKUP(I246,J$14:K$19,2,0))</f>
        <v>0</v>
      </c>
      <c r="Q246" s="174">
        <f t="shared" si="245"/>
        <v>0</v>
      </c>
      <c r="R246" s="175">
        <f t="shared" si="246"/>
        <v>0</v>
      </c>
      <c r="S246" s="176">
        <f t="shared" si="240"/>
        <v>0</v>
      </c>
      <c r="T246" s="261">
        <f t="shared" si="241"/>
        <v>0</v>
      </c>
      <c r="U246" s="175">
        <f t="shared" si="247"/>
        <v>0</v>
      </c>
      <c r="V246" s="176">
        <f t="shared" si="242"/>
        <v>0</v>
      </c>
      <c r="W246" s="178">
        <f t="shared" ref="W246" si="264">IF(P246=0,0,V246/P246)</f>
        <v>0</v>
      </c>
      <c r="X246" s="179">
        <f t="shared" si="248"/>
        <v>0</v>
      </c>
    </row>
    <row r="247" spans="1:24" ht="24.95" customHeight="1">
      <c r="A247" s="272">
        <v>210</v>
      </c>
      <c r="B247" s="259"/>
      <c r="C247" s="263"/>
      <c r="D247" s="163"/>
      <c r="E247" s="163"/>
      <c r="F247" s="251" t="s">
        <v>91</v>
      </c>
      <c r="G247" s="271"/>
      <c r="H247" s="271"/>
      <c r="I247" s="271"/>
      <c r="J247" s="260"/>
      <c r="K247" s="169"/>
      <c r="L247" s="170"/>
      <c r="M247" s="185">
        <f t="shared" si="244"/>
        <v>1.5</v>
      </c>
      <c r="N247" s="186">
        <f t="shared" si="237"/>
        <v>0</v>
      </c>
      <c r="O247" s="669">
        <f t="shared" si="238"/>
        <v>0</v>
      </c>
      <c r="P247" s="187">
        <f>IF(ISBLANK(I247),0,VLOOKUP(I247,J$14:K$19,2,0))</f>
        <v>0</v>
      </c>
      <c r="Q247" s="188">
        <f t="shared" si="245"/>
        <v>0</v>
      </c>
      <c r="R247" s="189">
        <f t="shared" si="246"/>
        <v>0</v>
      </c>
      <c r="S247" s="190">
        <f t="shared" si="240"/>
        <v>0</v>
      </c>
      <c r="T247" s="264">
        <f t="shared" si="241"/>
        <v>0</v>
      </c>
      <c r="U247" s="189">
        <f t="shared" si="247"/>
        <v>0</v>
      </c>
      <c r="V247" s="190">
        <f t="shared" si="242"/>
        <v>0</v>
      </c>
      <c r="W247" s="192">
        <f>IF(P247=0,0,V247/P247)</f>
        <v>0</v>
      </c>
      <c r="X247" s="193">
        <f t="shared" si="248"/>
        <v>0</v>
      </c>
    </row>
    <row r="248" spans="1:24" ht="24.95" customHeight="1">
      <c r="A248" s="272">
        <v>211</v>
      </c>
      <c r="B248" s="259"/>
      <c r="C248" s="263"/>
      <c r="D248" s="163"/>
      <c r="E248" s="163"/>
      <c r="F248" s="252" t="s">
        <v>92</v>
      </c>
      <c r="G248" s="271"/>
      <c r="H248" s="271"/>
      <c r="I248" s="271"/>
      <c r="J248" s="260"/>
      <c r="K248" s="169"/>
      <c r="L248" s="170"/>
      <c r="M248" s="171">
        <f t="shared" si="244"/>
        <v>2.5</v>
      </c>
      <c r="N248" s="172">
        <f t="shared" si="237"/>
        <v>0</v>
      </c>
      <c r="O248" s="668">
        <f t="shared" si="238"/>
        <v>0</v>
      </c>
      <c r="P248" s="173">
        <f t="shared" ref="P248" si="265">IF(ISBLANK(I248),0,VLOOKUP(I248,J$14:K$19,2,0))</f>
        <v>0</v>
      </c>
      <c r="Q248" s="174">
        <f t="shared" si="245"/>
        <v>0</v>
      </c>
      <c r="R248" s="175">
        <f t="shared" si="246"/>
        <v>0</v>
      </c>
      <c r="S248" s="176">
        <f t="shared" si="240"/>
        <v>0</v>
      </c>
      <c r="T248" s="261">
        <f t="shared" si="241"/>
        <v>0</v>
      </c>
      <c r="U248" s="175">
        <f t="shared" si="247"/>
        <v>0</v>
      </c>
      <c r="V248" s="176">
        <f t="shared" si="242"/>
        <v>0</v>
      </c>
      <c r="W248" s="178">
        <f t="shared" ref="W248" si="266">IF(P248=0,0,V248/P248)</f>
        <v>0</v>
      </c>
      <c r="X248" s="179">
        <f t="shared" si="248"/>
        <v>0</v>
      </c>
    </row>
    <row r="249" spans="1:24" ht="24.95" customHeight="1">
      <c r="A249" s="272">
        <v>212</v>
      </c>
      <c r="B249" s="259"/>
      <c r="C249" s="263"/>
      <c r="D249" s="163"/>
      <c r="E249" s="163"/>
      <c r="F249" s="251" t="s">
        <v>91</v>
      </c>
      <c r="G249" s="271"/>
      <c r="H249" s="271"/>
      <c r="I249" s="271"/>
      <c r="J249" s="260"/>
      <c r="K249" s="169"/>
      <c r="L249" s="170"/>
      <c r="M249" s="185">
        <f t="shared" si="244"/>
        <v>1.5</v>
      </c>
      <c r="N249" s="186">
        <f t="shared" si="237"/>
        <v>0</v>
      </c>
      <c r="O249" s="669">
        <f t="shared" si="238"/>
        <v>0</v>
      </c>
      <c r="P249" s="187">
        <f>IF(ISBLANK(I249),0,VLOOKUP(I249,J$14:K$19,2,0))</f>
        <v>0</v>
      </c>
      <c r="Q249" s="188">
        <f t="shared" si="245"/>
        <v>0</v>
      </c>
      <c r="R249" s="189">
        <f t="shared" si="246"/>
        <v>0</v>
      </c>
      <c r="S249" s="190">
        <f t="shared" si="240"/>
        <v>0</v>
      </c>
      <c r="T249" s="264">
        <f t="shared" si="241"/>
        <v>0</v>
      </c>
      <c r="U249" s="189">
        <f t="shared" si="247"/>
        <v>0</v>
      </c>
      <c r="V249" s="190">
        <f t="shared" si="242"/>
        <v>0</v>
      </c>
      <c r="W249" s="192">
        <f>IF(P249=0,0,V249/P249)</f>
        <v>0</v>
      </c>
      <c r="X249" s="193">
        <f t="shared" si="248"/>
        <v>0</v>
      </c>
    </row>
    <row r="250" spans="1:24" ht="24.95" customHeight="1">
      <c r="A250" s="272">
        <v>213</v>
      </c>
      <c r="B250" s="259"/>
      <c r="C250" s="263"/>
      <c r="D250" s="163"/>
      <c r="E250" s="163"/>
      <c r="F250" s="252" t="s">
        <v>92</v>
      </c>
      <c r="G250" s="271"/>
      <c r="H250" s="271"/>
      <c r="I250" s="271"/>
      <c r="J250" s="260"/>
      <c r="K250" s="169"/>
      <c r="L250" s="170"/>
      <c r="M250" s="171">
        <f t="shared" si="244"/>
        <v>2.5</v>
      </c>
      <c r="N250" s="172">
        <f t="shared" si="237"/>
        <v>0</v>
      </c>
      <c r="O250" s="668">
        <f t="shared" si="238"/>
        <v>0</v>
      </c>
      <c r="P250" s="173">
        <f t="shared" ref="P250" si="267">IF(ISBLANK(I250),0,VLOOKUP(I250,J$14:K$19,2,0))</f>
        <v>0</v>
      </c>
      <c r="Q250" s="174">
        <f t="shared" si="245"/>
        <v>0</v>
      </c>
      <c r="R250" s="175">
        <f t="shared" si="246"/>
        <v>0</v>
      </c>
      <c r="S250" s="176">
        <f t="shared" si="240"/>
        <v>0</v>
      </c>
      <c r="T250" s="261">
        <f t="shared" si="241"/>
        <v>0</v>
      </c>
      <c r="U250" s="175">
        <f t="shared" si="247"/>
        <v>0</v>
      </c>
      <c r="V250" s="176">
        <f t="shared" si="242"/>
        <v>0</v>
      </c>
      <c r="W250" s="178">
        <f t="shared" ref="W250" si="268">IF(P250=0,0,V250/P250)</f>
        <v>0</v>
      </c>
      <c r="X250" s="179">
        <f t="shared" si="248"/>
        <v>0</v>
      </c>
    </row>
    <row r="251" spans="1:24" ht="24.95" customHeight="1">
      <c r="A251" s="272">
        <v>214</v>
      </c>
      <c r="B251" s="259"/>
      <c r="C251" s="263"/>
      <c r="D251" s="163"/>
      <c r="E251" s="163"/>
      <c r="F251" s="251" t="s">
        <v>91</v>
      </c>
      <c r="G251" s="271"/>
      <c r="H251" s="271"/>
      <c r="I251" s="271"/>
      <c r="J251" s="260"/>
      <c r="K251" s="169"/>
      <c r="L251" s="170"/>
      <c r="M251" s="185">
        <f t="shared" si="244"/>
        <v>1.5</v>
      </c>
      <c r="N251" s="186">
        <f t="shared" si="237"/>
        <v>0</v>
      </c>
      <c r="O251" s="669">
        <f t="shared" si="238"/>
        <v>0</v>
      </c>
      <c r="P251" s="187">
        <f>IF(ISBLANK(I251),0,VLOOKUP(I251,J$14:K$19,2,0))</f>
        <v>0</v>
      </c>
      <c r="Q251" s="188">
        <f t="shared" si="245"/>
        <v>0</v>
      </c>
      <c r="R251" s="189">
        <f t="shared" si="246"/>
        <v>0</v>
      </c>
      <c r="S251" s="190">
        <f t="shared" si="240"/>
        <v>0</v>
      </c>
      <c r="T251" s="264">
        <f t="shared" si="241"/>
        <v>0</v>
      </c>
      <c r="U251" s="189">
        <f t="shared" si="247"/>
        <v>0</v>
      </c>
      <c r="V251" s="190">
        <f t="shared" si="242"/>
        <v>0</v>
      </c>
      <c r="W251" s="192">
        <f>IF(P251=0,0,V251/P251)</f>
        <v>0</v>
      </c>
      <c r="X251" s="193">
        <f t="shared" si="248"/>
        <v>0</v>
      </c>
    </row>
    <row r="252" spans="1:24" ht="24.95" customHeight="1">
      <c r="A252" s="272">
        <v>215</v>
      </c>
      <c r="B252" s="259"/>
      <c r="C252" s="263"/>
      <c r="D252" s="163"/>
      <c r="E252" s="163"/>
      <c r="F252" s="252" t="s">
        <v>92</v>
      </c>
      <c r="G252" s="271"/>
      <c r="H252" s="271"/>
      <c r="I252" s="271"/>
      <c r="J252" s="260"/>
      <c r="K252" s="169"/>
      <c r="L252" s="170"/>
      <c r="M252" s="171">
        <f t="shared" si="244"/>
        <v>2.5</v>
      </c>
      <c r="N252" s="172">
        <f t="shared" si="237"/>
        <v>0</v>
      </c>
      <c r="O252" s="668">
        <f t="shared" si="238"/>
        <v>0</v>
      </c>
      <c r="P252" s="173">
        <f t="shared" ref="P252" si="269">IF(ISBLANK(I252),0,VLOOKUP(I252,J$14:K$19,2,0))</f>
        <v>0</v>
      </c>
      <c r="Q252" s="174">
        <f t="shared" si="245"/>
        <v>0</v>
      </c>
      <c r="R252" s="175">
        <f t="shared" si="246"/>
        <v>0</v>
      </c>
      <c r="S252" s="176">
        <f t="shared" si="240"/>
        <v>0</v>
      </c>
      <c r="T252" s="261">
        <f t="shared" si="241"/>
        <v>0</v>
      </c>
      <c r="U252" s="175">
        <f t="shared" si="247"/>
        <v>0</v>
      </c>
      <c r="V252" s="176">
        <f t="shared" si="242"/>
        <v>0</v>
      </c>
      <c r="W252" s="178">
        <f t="shared" ref="W252" si="270">IF(P252=0,0,V252/P252)</f>
        <v>0</v>
      </c>
      <c r="X252" s="179">
        <f t="shared" si="248"/>
        <v>0</v>
      </c>
    </row>
    <row r="253" spans="1:24" ht="24.95" customHeight="1">
      <c r="A253" s="272">
        <v>216</v>
      </c>
      <c r="B253" s="259"/>
      <c r="C253" s="263"/>
      <c r="D253" s="163"/>
      <c r="E253" s="163"/>
      <c r="F253" s="251" t="s">
        <v>91</v>
      </c>
      <c r="G253" s="271"/>
      <c r="H253" s="271"/>
      <c r="I253" s="271"/>
      <c r="J253" s="260"/>
      <c r="K253" s="169"/>
      <c r="L253" s="170"/>
      <c r="M253" s="185">
        <f t="shared" si="244"/>
        <v>1.5</v>
      </c>
      <c r="N253" s="186">
        <f t="shared" si="237"/>
        <v>0</v>
      </c>
      <c r="O253" s="669">
        <f t="shared" si="238"/>
        <v>0</v>
      </c>
      <c r="P253" s="187">
        <f>IF(ISBLANK(I253),0,VLOOKUP(I253,J$14:K$19,2,0))</f>
        <v>0</v>
      </c>
      <c r="Q253" s="188">
        <f t="shared" si="245"/>
        <v>0</v>
      </c>
      <c r="R253" s="189">
        <f t="shared" si="246"/>
        <v>0</v>
      </c>
      <c r="S253" s="190">
        <f t="shared" si="240"/>
        <v>0</v>
      </c>
      <c r="T253" s="264">
        <f t="shared" si="241"/>
        <v>0</v>
      </c>
      <c r="U253" s="189">
        <f t="shared" si="247"/>
        <v>0</v>
      </c>
      <c r="V253" s="190">
        <f t="shared" si="242"/>
        <v>0</v>
      </c>
      <c r="W253" s="192">
        <f>IF(P253=0,0,V253/P253)</f>
        <v>0</v>
      </c>
      <c r="X253" s="193">
        <f t="shared" si="248"/>
        <v>0</v>
      </c>
    </row>
    <row r="254" spans="1:24" ht="24.95" customHeight="1">
      <c r="A254" s="272">
        <v>217</v>
      </c>
      <c r="B254" s="259"/>
      <c r="C254" s="263"/>
      <c r="D254" s="163"/>
      <c r="E254" s="163"/>
      <c r="F254" s="252" t="s">
        <v>92</v>
      </c>
      <c r="G254" s="271"/>
      <c r="H254" s="271"/>
      <c r="I254" s="271"/>
      <c r="J254" s="260"/>
      <c r="K254" s="169"/>
      <c r="L254" s="170"/>
      <c r="M254" s="171">
        <f t="shared" si="244"/>
        <v>2.5</v>
      </c>
      <c r="N254" s="172">
        <f t="shared" si="237"/>
        <v>0</v>
      </c>
      <c r="O254" s="668">
        <f t="shared" si="238"/>
        <v>0</v>
      </c>
      <c r="P254" s="173">
        <f t="shared" ref="P254" si="271">IF(ISBLANK(I254),0,VLOOKUP(I254,J$14:K$19,2,0))</f>
        <v>0</v>
      </c>
      <c r="Q254" s="174">
        <f t="shared" si="245"/>
        <v>0</v>
      </c>
      <c r="R254" s="175">
        <f t="shared" si="246"/>
        <v>0</v>
      </c>
      <c r="S254" s="176">
        <f t="shared" si="240"/>
        <v>0</v>
      </c>
      <c r="T254" s="261">
        <f t="shared" si="241"/>
        <v>0</v>
      </c>
      <c r="U254" s="175">
        <f t="shared" si="247"/>
        <v>0</v>
      </c>
      <c r="V254" s="176">
        <f t="shared" si="242"/>
        <v>0</v>
      </c>
      <c r="W254" s="178">
        <f t="shared" ref="W254" si="272">IF(P254=0,0,V254/P254)</f>
        <v>0</v>
      </c>
      <c r="X254" s="179">
        <f t="shared" si="248"/>
        <v>0</v>
      </c>
    </row>
    <row r="255" spans="1:24" ht="24.95" customHeight="1">
      <c r="A255" s="272">
        <v>218</v>
      </c>
      <c r="B255" s="259"/>
      <c r="C255" s="263"/>
      <c r="D255" s="163"/>
      <c r="E255" s="163"/>
      <c r="F255" s="251" t="s">
        <v>91</v>
      </c>
      <c r="G255" s="271"/>
      <c r="H255" s="271"/>
      <c r="I255" s="271"/>
      <c r="J255" s="260"/>
      <c r="K255" s="169"/>
      <c r="L255" s="170"/>
      <c r="M255" s="185">
        <f t="shared" si="244"/>
        <v>1.5</v>
      </c>
      <c r="N255" s="186">
        <f t="shared" si="237"/>
        <v>0</v>
      </c>
      <c r="O255" s="669">
        <f t="shared" si="238"/>
        <v>0</v>
      </c>
      <c r="P255" s="187">
        <f>IF(ISBLANK(I255),0,VLOOKUP(I255,J$14:K$19,2,0))</f>
        <v>0</v>
      </c>
      <c r="Q255" s="188">
        <f t="shared" si="245"/>
        <v>0</v>
      </c>
      <c r="R255" s="189">
        <f t="shared" si="246"/>
        <v>0</v>
      </c>
      <c r="S255" s="190">
        <f t="shared" si="240"/>
        <v>0</v>
      </c>
      <c r="T255" s="264">
        <f t="shared" si="241"/>
        <v>0</v>
      </c>
      <c r="U255" s="189">
        <f t="shared" si="247"/>
        <v>0</v>
      </c>
      <c r="V255" s="190">
        <f t="shared" si="242"/>
        <v>0</v>
      </c>
      <c r="W255" s="192">
        <f>IF(P255=0,0,V255/P255)</f>
        <v>0</v>
      </c>
      <c r="X255" s="193">
        <f t="shared" si="248"/>
        <v>0</v>
      </c>
    </row>
    <row r="256" spans="1:24" ht="24.95" customHeight="1">
      <c r="A256" s="272">
        <v>219</v>
      </c>
      <c r="B256" s="259"/>
      <c r="C256" s="263"/>
      <c r="D256" s="163"/>
      <c r="E256" s="163"/>
      <c r="F256" s="252" t="s">
        <v>92</v>
      </c>
      <c r="G256" s="271"/>
      <c r="H256" s="271"/>
      <c r="I256" s="271"/>
      <c r="J256" s="260"/>
      <c r="K256" s="169"/>
      <c r="L256" s="170"/>
      <c r="M256" s="171">
        <f t="shared" si="244"/>
        <v>2.5</v>
      </c>
      <c r="N256" s="172">
        <f t="shared" si="237"/>
        <v>0</v>
      </c>
      <c r="O256" s="668">
        <f t="shared" si="238"/>
        <v>0</v>
      </c>
      <c r="P256" s="173">
        <f t="shared" ref="P256" si="273">IF(ISBLANK(I256),0,VLOOKUP(I256,J$14:K$19,2,0))</f>
        <v>0</v>
      </c>
      <c r="Q256" s="174">
        <f t="shared" si="245"/>
        <v>0</v>
      </c>
      <c r="R256" s="175">
        <f t="shared" si="246"/>
        <v>0</v>
      </c>
      <c r="S256" s="176">
        <f t="shared" si="240"/>
        <v>0</v>
      </c>
      <c r="T256" s="261">
        <f t="shared" si="241"/>
        <v>0</v>
      </c>
      <c r="U256" s="175">
        <f t="shared" si="247"/>
        <v>0</v>
      </c>
      <c r="V256" s="176">
        <f t="shared" si="242"/>
        <v>0</v>
      </c>
      <c r="W256" s="178">
        <f t="shared" ref="W256" si="274">IF(P256=0,0,V256/P256)</f>
        <v>0</v>
      </c>
      <c r="X256" s="179">
        <f t="shared" si="248"/>
        <v>0</v>
      </c>
    </row>
    <row r="257" spans="1:24" ht="24.95" customHeight="1">
      <c r="A257" s="272">
        <v>220</v>
      </c>
      <c r="B257" s="259"/>
      <c r="C257" s="263"/>
      <c r="D257" s="163"/>
      <c r="E257" s="163"/>
      <c r="F257" s="251" t="s">
        <v>91</v>
      </c>
      <c r="G257" s="271"/>
      <c r="H257" s="271"/>
      <c r="I257" s="271"/>
      <c r="J257" s="260"/>
      <c r="K257" s="169"/>
      <c r="L257" s="170"/>
      <c r="M257" s="185">
        <f t="shared" si="244"/>
        <v>1.5</v>
      </c>
      <c r="N257" s="186">
        <f t="shared" si="237"/>
        <v>0</v>
      </c>
      <c r="O257" s="669">
        <f t="shared" si="238"/>
        <v>0</v>
      </c>
      <c r="P257" s="187">
        <f>IF(ISBLANK(I257),0,VLOOKUP(I257,J$14:K$19,2,0))</f>
        <v>0</v>
      </c>
      <c r="Q257" s="188">
        <f t="shared" si="245"/>
        <v>0</v>
      </c>
      <c r="R257" s="189">
        <f t="shared" si="246"/>
        <v>0</v>
      </c>
      <c r="S257" s="190">
        <f t="shared" si="240"/>
        <v>0</v>
      </c>
      <c r="T257" s="264">
        <f t="shared" si="241"/>
        <v>0</v>
      </c>
      <c r="U257" s="189">
        <f t="shared" si="247"/>
        <v>0</v>
      </c>
      <c r="V257" s="190">
        <f t="shared" si="242"/>
        <v>0</v>
      </c>
      <c r="W257" s="192">
        <f>IF(P257=0,0,V257/P257)</f>
        <v>0</v>
      </c>
      <c r="X257" s="193">
        <f t="shared" si="248"/>
        <v>0</v>
      </c>
    </row>
    <row r="258" spans="1:24" ht="24.95" customHeight="1">
      <c r="A258" s="272">
        <v>221</v>
      </c>
      <c r="B258" s="259"/>
      <c r="C258" s="263"/>
      <c r="D258" s="163"/>
      <c r="E258" s="163"/>
      <c r="F258" s="252" t="s">
        <v>92</v>
      </c>
      <c r="G258" s="271"/>
      <c r="H258" s="271"/>
      <c r="I258" s="271"/>
      <c r="J258" s="260"/>
      <c r="K258" s="169"/>
      <c r="L258" s="170"/>
      <c r="M258" s="171">
        <f t="shared" si="244"/>
        <v>2.5</v>
      </c>
      <c r="N258" s="172">
        <f t="shared" si="237"/>
        <v>0</v>
      </c>
      <c r="O258" s="668">
        <f t="shared" si="238"/>
        <v>0</v>
      </c>
      <c r="P258" s="173">
        <f t="shared" ref="P258" si="275">IF(ISBLANK(I258),0,VLOOKUP(I258,J$14:K$19,2,0))</f>
        <v>0</v>
      </c>
      <c r="Q258" s="174">
        <f t="shared" si="245"/>
        <v>0</v>
      </c>
      <c r="R258" s="175">
        <f t="shared" si="246"/>
        <v>0</v>
      </c>
      <c r="S258" s="176">
        <f t="shared" si="240"/>
        <v>0</v>
      </c>
      <c r="T258" s="261">
        <f t="shared" si="241"/>
        <v>0</v>
      </c>
      <c r="U258" s="175">
        <f t="shared" si="247"/>
        <v>0</v>
      </c>
      <c r="V258" s="176">
        <f t="shared" si="242"/>
        <v>0</v>
      </c>
      <c r="W258" s="178">
        <f t="shared" ref="W258" si="276">IF(P258=0,0,V258/P258)</f>
        <v>0</v>
      </c>
      <c r="X258" s="179">
        <f t="shared" si="248"/>
        <v>0</v>
      </c>
    </row>
    <row r="259" spans="1:24" ht="24.95" customHeight="1">
      <c r="A259" s="272">
        <v>222</v>
      </c>
      <c r="B259" s="259"/>
      <c r="C259" s="263"/>
      <c r="D259" s="163"/>
      <c r="E259" s="163"/>
      <c r="F259" s="251" t="s">
        <v>91</v>
      </c>
      <c r="G259" s="271"/>
      <c r="H259" s="271"/>
      <c r="I259" s="271"/>
      <c r="J259" s="260"/>
      <c r="K259" s="169"/>
      <c r="L259" s="170"/>
      <c r="M259" s="185">
        <f t="shared" si="244"/>
        <v>1.5</v>
      </c>
      <c r="N259" s="186">
        <f t="shared" si="237"/>
        <v>0</v>
      </c>
      <c r="O259" s="669">
        <f t="shared" si="238"/>
        <v>0</v>
      </c>
      <c r="P259" s="187">
        <f>IF(ISBLANK(I259),0,VLOOKUP(I259,J$14:K$19,2,0))</f>
        <v>0</v>
      </c>
      <c r="Q259" s="188">
        <f t="shared" si="245"/>
        <v>0</v>
      </c>
      <c r="R259" s="189">
        <f t="shared" si="246"/>
        <v>0</v>
      </c>
      <c r="S259" s="190">
        <f t="shared" si="240"/>
        <v>0</v>
      </c>
      <c r="T259" s="264">
        <f t="shared" si="241"/>
        <v>0</v>
      </c>
      <c r="U259" s="189">
        <f t="shared" si="247"/>
        <v>0</v>
      </c>
      <c r="V259" s="190">
        <f t="shared" si="242"/>
        <v>0</v>
      </c>
      <c r="W259" s="192">
        <f>IF(P259=0,0,V259/P259)</f>
        <v>0</v>
      </c>
      <c r="X259" s="193">
        <f t="shared" si="248"/>
        <v>0</v>
      </c>
    </row>
    <row r="260" spans="1:24" ht="24.95" customHeight="1">
      <c r="A260" s="272">
        <v>223</v>
      </c>
      <c r="B260" s="259"/>
      <c r="C260" s="263"/>
      <c r="D260" s="163"/>
      <c r="E260" s="163"/>
      <c r="F260" s="252" t="s">
        <v>92</v>
      </c>
      <c r="G260" s="271"/>
      <c r="H260" s="271"/>
      <c r="I260" s="271"/>
      <c r="J260" s="260"/>
      <c r="K260" s="169"/>
      <c r="L260" s="170"/>
      <c r="M260" s="171">
        <f t="shared" si="244"/>
        <v>2.5</v>
      </c>
      <c r="N260" s="172">
        <f t="shared" si="237"/>
        <v>0</v>
      </c>
      <c r="O260" s="668">
        <f t="shared" si="238"/>
        <v>0</v>
      </c>
      <c r="P260" s="173">
        <f t="shared" ref="P260" si="277">IF(ISBLANK(I260),0,VLOOKUP(I260,J$14:K$19,2,0))</f>
        <v>0</v>
      </c>
      <c r="Q260" s="174">
        <f t="shared" si="245"/>
        <v>0</v>
      </c>
      <c r="R260" s="175">
        <f t="shared" si="246"/>
        <v>0</v>
      </c>
      <c r="S260" s="176">
        <f t="shared" si="240"/>
        <v>0</v>
      </c>
      <c r="T260" s="261">
        <f t="shared" si="241"/>
        <v>0</v>
      </c>
      <c r="U260" s="175">
        <f t="shared" si="247"/>
        <v>0</v>
      </c>
      <c r="V260" s="176">
        <f t="shared" si="242"/>
        <v>0</v>
      </c>
      <c r="W260" s="178">
        <f t="shared" ref="W260" si="278">IF(P260=0,0,V260/P260)</f>
        <v>0</v>
      </c>
      <c r="X260" s="179">
        <f t="shared" si="248"/>
        <v>0</v>
      </c>
    </row>
    <row r="261" spans="1:24" ht="24.95" customHeight="1">
      <c r="A261" s="272">
        <v>224</v>
      </c>
      <c r="B261" s="259"/>
      <c r="C261" s="263"/>
      <c r="D261" s="163"/>
      <c r="E261" s="163"/>
      <c r="F261" s="251" t="s">
        <v>91</v>
      </c>
      <c r="G261" s="271"/>
      <c r="H261" s="271"/>
      <c r="I261" s="271"/>
      <c r="J261" s="260"/>
      <c r="K261" s="169"/>
      <c r="L261" s="170"/>
      <c r="M261" s="185">
        <f t="shared" si="244"/>
        <v>1.5</v>
      </c>
      <c r="N261" s="186">
        <f t="shared" si="237"/>
        <v>0</v>
      </c>
      <c r="O261" s="669">
        <f t="shared" si="238"/>
        <v>0</v>
      </c>
      <c r="P261" s="187">
        <f>IF(ISBLANK(I261),0,VLOOKUP(I261,J$14:K$19,2,0))</f>
        <v>0</v>
      </c>
      <c r="Q261" s="188">
        <f t="shared" si="245"/>
        <v>0</v>
      </c>
      <c r="R261" s="189">
        <f t="shared" si="246"/>
        <v>0</v>
      </c>
      <c r="S261" s="190">
        <f t="shared" si="240"/>
        <v>0</v>
      </c>
      <c r="T261" s="264">
        <f t="shared" si="241"/>
        <v>0</v>
      </c>
      <c r="U261" s="189">
        <f t="shared" si="247"/>
        <v>0</v>
      </c>
      <c r="V261" s="190">
        <f t="shared" si="242"/>
        <v>0</v>
      </c>
      <c r="W261" s="192">
        <f>IF(P261=0,0,V261/P261)</f>
        <v>0</v>
      </c>
      <c r="X261" s="193">
        <f t="shared" si="248"/>
        <v>0</v>
      </c>
    </row>
    <row r="262" spans="1:24" ht="24.95" customHeight="1">
      <c r="A262" s="272">
        <v>225</v>
      </c>
      <c r="B262" s="259"/>
      <c r="C262" s="263"/>
      <c r="D262" s="163"/>
      <c r="E262" s="163"/>
      <c r="F262" s="252" t="s">
        <v>92</v>
      </c>
      <c r="G262" s="271"/>
      <c r="H262" s="271"/>
      <c r="I262" s="271"/>
      <c r="J262" s="260"/>
      <c r="K262" s="169"/>
      <c r="L262" s="170"/>
      <c r="M262" s="171">
        <f t="shared" si="244"/>
        <v>2.5</v>
      </c>
      <c r="N262" s="172">
        <f t="shared" si="237"/>
        <v>0</v>
      </c>
      <c r="O262" s="668">
        <f t="shared" si="238"/>
        <v>0</v>
      </c>
      <c r="P262" s="173">
        <f t="shared" ref="P262" si="279">IF(ISBLANK(I262),0,VLOOKUP(I262,J$14:K$19,2,0))</f>
        <v>0</v>
      </c>
      <c r="Q262" s="174">
        <f t="shared" si="245"/>
        <v>0</v>
      </c>
      <c r="R262" s="175">
        <f t="shared" si="246"/>
        <v>0</v>
      </c>
      <c r="S262" s="176">
        <f t="shared" si="240"/>
        <v>0</v>
      </c>
      <c r="T262" s="261">
        <f t="shared" si="241"/>
        <v>0</v>
      </c>
      <c r="U262" s="175">
        <f t="shared" si="247"/>
        <v>0</v>
      </c>
      <c r="V262" s="176">
        <f t="shared" si="242"/>
        <v>0</v>
      </c>
      <c r="W262" s="178">
        <f t="shared" ref="W262" si="280">IF(P262=0,0,V262/P262)</f>
        <v>0</v>
      </c>
      <c r="X262" s="179">
        <f t="shared" si="248"/>
        <v>0</v>
      </c>
    </row>
    <row r="263" spans="1:24" ht="24.95" customHeight="1">
      <c r="A263" s="272">
        <v>226</v>
      </c>
      <c r="B263" s="259"/>
      <c r="C263" s="263"/>
      <c r="D263" s="163"/>
      <c r="E263" s="163"/>
      <c r="F263" s="251" t="s">
        <v>91</v>
      </c>
      <c r="G263" s="271"/>
      <c r="H263" s="271"/>
      <c r="I263" s="271"/>
      <c r="J263" s="260"/>
      <c r="K263" s="169"/>
      <c r="L263" s="170"/>
      <c r="M263" s="185">
        <f t="shared" si="244"/>
        <v>1.5</v>
      </c>
      <c r="N263" s="186">
        <f t="shared" si="237"/>
        <v>0</v>
      </c>
      <c r="O263" s="669">
        <f t="shared" si="238"/>
        <v>0</v>
      </c>
      <c r="P263" s="187">
        <f>IF(ISBLANK(I263),0,VLOOKUP(I263,J$14:K$19,2,0))</f>
        <v>0</v>
      </c>
      <c r="Q263" s="188">
        <f t="shared" si="245"/>
        <v>0</v>
      </c>
      <c r="R263" s="189">
        <f t="shared" si="246"/>
        <v>0</v>
      </c>
      <c r="S263" s="190">
        <f t="shared" si="240"/>
        <v>0</v>
      </c>
      <c r="T263" s="264">
        <f t="shared" si="241"/>
        <v>0</v>
      </c>
      <c r="U263" s="189">
        <f t="shared" si="247"/>
        <v>0</v>
      </c>
      <c r="V263" s="190">
        <f t="shared" si="242"/>
        <v>0</v>
      </c>
      <c r="W263" s="192">
        <f>IF(P263=0,0,V263/P263)</f>
        <v>0</v>
      </c>
      <c r="X263" s="193">
        <f t="shared" si="248"/>
        <v>0</v>
      </c>
    </row>
    <row r="264" spans="1:24" ht="24.95" customHeight="1">
      <c r="A264" s="272">
        <v>227</v>
      </c>
      <c r="B264" s="259"/>
      <c r="C264" s="263"/>
      <c r="D264" s="163"/>
      <c r="E264" s="163"/>
      <c r="F264" s="252" t="s">
        <v>92</v>
      </c>
      <c r="G264" s="271"/>
      <c r="H264" s="271"/>
      <c r="I264" s="271"/>
      <c r="J264" s="260"/>
      <c r="K264" s="169"/>
      <c r="L264" s="170"/>
      <c r="M264" s="171">
        <f t="shared" si="244"/>
        <v>2.5</v>
      </c>
      <c r="N264" s="172">
        <f t="shared" si="237"/>
        <v>0</v>
      </c>
      <c r="O264" s="668">
        <f t="shared" si="238"/>
        <v>0</v>
      </c>
      <c r="P264" s="173">
        <f t="shared" ref="P264" si="281">IF(ISBLANK(I264),0,VLOOKUP(I264,J$14:K$19,2,0))</f>
        <v>0</v>
      </c>
      <c r="Q264" s="174">
        <f t="shared" si="245"/>
        <v>0</v>
      </c>
      <c r="R264" s="175">
        <f t="shared" si="246"/>
        <v>0</v>
      </c>
      <c r="S264" s="176">
        <f t="shared" si="240"/>
        <v>0</v>
      </c>
      <c r="T264" s="261">
        <f t="shared" si="241"/>
        <v>0</v>
      </c>
      <c r="U264" s="175">
        <f t="shared" si="247"/>
        <v>0</v>
      </c>
      <c r="V264" s="176">
        <f t="shared" si="242"/>
        <v>0</v>
      </c>
      <c r="W264" s="178">
        <f t="shared" ref="W264" si="282">IF(P264=0,0,V264/P264)</f>
        <v>0</v>
      </c>
      <c r="X264" s="179">
        <f t="shared" si="248"/>
        <v>0</v>
      </c>
    </row>
    <row r="265" spans="1:24" ht="24.95" customHeight="1">
      <c r="A265" s="272">
        <v>228</v>
      </c>
      <c r="B265" s="259"/>
      <c r="C265" s="263"/>
      <c r="D265" s="163"/>
      <c r="E265" s="163"/>
      <c r="F265" s="251" t="s">
        <v>91</v>
      </c>
      <c r="G265" s="271"/>
      <c r="H265" s="271"/>
      <c r="I265" s="271"/>
      <c r="J265" s="260"/>
      <c r="K265" s="169"/>
      <c r="L265" s="170"/>
      <c r="M265" s="185">
        <f t="shared" si="244"/>
        <v>1.5</v>
      </c>
      <c r="N265" s="186">
        <f t="shared" si="237"/>
        <v>0</v>
      </c>
      <c r="O265" s="669">
        <f t="shared" si="238"/>
        <v>0</v>
      </c>
      <c r="P265" s="187">
        <f>IF(ISBLANK(I265),0,VLOOKUP(I265,J$14:K$19,2,0))</f>
        <v>0</v>
      </c>
      <c r="Q265" s="188">
        <f t="shared" si="245"/>
        <v>0</v>
      </c>
      <c r="R265" s="189">
        <f t="shared" si="246"/>
        <v>0</v>
      </c>
      <c r="S265" s="190">
        <f t="shared" si="240"/>
        <v>0</v>
      </c>
      <c r="T265" s="264">
        <f t="shared" si="241"/>
        <v>0</v>
      </c>
      <c r="U265" s="189">
        <f t="shared" si="247"/>
        <v>0</v>
      </c>
      <c r="V265" s="190">
        <f t="shared" si="242"/>
        <v>0</v>
      </c>
      <c r="W265" s="192">
        <f>IF(P265=0,0,V265/P265)</f>
        <v>0</v>
      </c>
      <c r="X265" s="193">
        <f t="shared" si="248"/>
        <v>0</v>
      </c>
    </row>
    <row r="266" spans="1:24" ht="24.95" customHeight="1">
      <c r="A266" s="272">
        <v>229</v>
      </c>
      <c r="B266" s="259"/>
      <c r="C266" s="263"/>
      <c r="D266" s="163"/>
      <c r="E266" s="163"/>
      <c r="F266" s="252" t="s">
        <v>92</v>
      </c>
      <c r="G266" s="271"/>
      <c r="H266" s="271"/>
      <c r="I266" s="271"/>
      <c r="J266" s="260"/>
      <c r="K266" s="169"/>
      <c r="L266" s="170"/>
      <c r="M266" s="171">
        <f t="shared" si="244"/>
        <v>2.5</v>
      </c>
      <c r="N266" s="172">
        <f t="shared" si="237"/>
        <v>0</v>
      </c>
      <c r="O266" s="668">
        <f t="shared" si="238"/>
        <v>0</v>
      </c>
      <c r="P266" s="173">
        <f t="shared" ref="P266" si="283">IF(ISBLANK(I266),0,VLOOKUP(I266,J$14:K$19,2,0))</f>
        <v>0</v>
      </c>
      <c r="Q266" s="174">
        <f t="shared" si="245"/>
        <v>0</v>
      </c>
      <c r="R266" s="175">
        <f t="shared" si="246"/>
        <v>0</v>
      </c>
      <c r="S266" s="176">
        <f t="shared" si="240"/>
        <v>0</v>
      </c>
      <c r="T266" s="261">
        <f t="shared" si="241"/>
        <v>0</v>
      </c>
      <c r="U266" s="175">
        <f t="shared" si="247"/>
        <v>0</v>
      </c>
      <c r="V266" s="176">
        <f t="shared" si="242"/>
        <v>0</v>
      </c>
      <c r="W266" s="178">
        <f t="shared" ref="W266" si="284">IF(P266=0,0,V266/P266)</f>
        <v>0</v>
      </c>
      <c r="X266" s="179">
        <f t="shared" si="248"/>
        <v>0</v>
      </c>
    </row>
    <row r="267" spans="1:24" ht="24.95" customHeight="1">
      <c r="A267" s="272">
        <v>230</v>
      </c>
      <c r="B267" s="259"/>
      <c r="C267" s="263"/>
      <c r="D267" s="163"/>
      <c r="E267" s="163"/>
      <c r="F267" s="251" t="s">
        <v>91</v>
      </c>
      <c r="G267" s="271"/>
      <c r="H267" s="271"/>
      <c r="I267" s="271"/>
      <c r="J267" s="260"/>
      <c r="K267" s="169"/>
      <c r="L267" s="170"/>
      <c r="M267" s="185">
        <f t="shared" si="244"/>
        <v>1.5</v>
      </c>
      <c r="N267" s="186">
        <f t="shared" si="237"/>
        <v>0</v>
      </c>
      <c r="O267" s="669">
        <f t="shared" si="238"/>
        <v>0</v>
      </c>
      <c r="P267" s="187">
        <f>IF(ISBLANK(I267),0,VLOOKUP(I267,J$14:K$19,2,0))</f>
        <v>0</v>
      </c>
      <c r="Q267" s="188">
        <f t="shared" si="245"/>
        <v>0</v>
      </c>
      <c r="R267" s="189">
        <f t="shared" si="246"/>
        <v>0</v>
      </c>
      <c r="S267" s="190">
        <f t="shared" si="240"/>
        <v>0</v>
      </c>
      <c r="T267" s="264">
        <f t="shared" si="241"/>
        <v>0</v>
      </c>
      <c r="U267" s="189">
        <f t="shared" si="247"/>
        <v>0</v>
      </c>
      <c r="V267" s="190">
        <f t="shared" si="242"/>
        <v>0</v>
      </c>
      <c r="W267" s="192">
        <f>IF(P267=0,0,V267/P267)</f>
        <v>0</v>
      </c>
      <c r="X267" s="193">
        <f t="shared" si="248"/>
        <v>0</v>
      </c>
    </row>
    <row r="268" spans="1:24" ht="24.95" customHeight="1">
      <c r="A268" s="272">
        <v>231</v>
      </c>
      <c r="B268" s="259"/>
      <c r="C268" s="263"/>
      <c r="D268" s="163"/>
      <c r="E268" s="163"/>
      <c r="F268" s="252" t="s">
        <v>92</v>
      </c>
      <c r="G268" s="271"/>
      <c r="H268" s="271"/>
      <c r="I268" s="271"/>
      <c r="J268" s="260"/>
      <c r="K268" s="169"/>
      <c r="L268" s="170"/>
      <c r="M268" s="171">
        <f t="shared" si="244"/>
        <v>2.5</v>
      </c>
      <c r="N268" s="172">
        <f t="shared" si="237"/>
        <v>0</v>
      </c>
      <c r="O268" s="668">
        <f t="shared" si="238"/>
        <v>0</v>
      </c>
      <c r="P268" s="173">
        <f t="shared" ref="P268" si="285">IF(ISBLANK(I268),0,VLOOKUP(I268,J$14:K$19,2,0))</f>
        <v>0</v>
      </c>
      <c r="Q268" s="174">
        <f t="shared" si="245"/>
        <v>0</v>
      </c>
      <c r="R268" s="175">
        <f t="shared" si="246"/>
        <v>0</v>
      </c>
      <c r="S268" s="176">
        <f t="shared" si="240"/>
        <v>0</v>
      </c>
      <c r="T268" s="261">
        <f t="shared" si="241"/>
        <v>0</v>
      </c>
      <c r="U268" s="175">
        <f t="shared" si="247"/>
        <v>0</v>
      </c>
      <c r="V268" s="176">
        <f t="shared" si="242"/>
        <v>0</v>
      </c>
      <c r="W268" s="178">
        <f t="shared" ref="W268" si="286">IF(P268=0,0,V268/P268)</f>
        <v>0</v>
      </c>
      <c r="X268" s="179">
        <f t="shared" si="248"/>
        <v>0</v>
      </c>
    </row>
    <row r="269" spans="1:24" ht="24.95" customHeight="1">
      <c r="A269" s="272">
        <v>232</v>
      </c>
      <c r="B269" s="259"/>
      <c r="C269" s="263"/>
      <c r="D269" s="163"/>
      <c r="E269" s="163"/>
      <c r="F269" s="251" t="s">
        <v>91</v>
      </c>
      <c r="G269" s="271"/>
      <c r="H269" s="271"/>
      <c r="I269" s="271"/>
      <c r="J269" s="260"/>
      <c r="K269" s="169"/>
      <c r="L269" s="170"/>
      <c r="M269" s="185">
        <f t="shared" si="244"/>
        <v>1.5</v>
      </c>
      <c r="N269" s="186">
        <f t="shared" si="237"/>
        <v>0</v>
      </c>
      <c r="O269" s="669">
        <f t="shared" si="238"/>
        <v>0</v>
      </c>
      <c r="P269" s="187">
        <f>IF(ISBLANK(I269),0,VLOOKUP(I269,J$14:K$19,2,0))</f>
        <v>0</v>
      </c>
      <c r="Q269" s="188">
        <f t="shared" si="245"/>
        <v>0</v>
      </c>
      <c r="R269" s="189">
        <f t="shared" si="246"/>
        <v>0</v>
      </c>
      <c r="S269" s="190">
        <f t="shared" si="240"/>
        <v>0</v>
      </c>
      <c r="T269" s="264">
        <f t="shared" si="241"/>
        <v>0</v>
      </c>
      <c r="U269" s="189">
        <f t="shared" si="247"/>
        <v>0</v>
      </c>
      <c r="V269" s="190">
        <f t="shared" si="242"/>
        <v>0</v>
      </c>
      <c r="W269" s="192">
        <f>IF(P269=0,0,V269/P269)</f>
        <v>0</v>
      </c>
      <c r="X269" s="193">
        <f t="shared" si="248"/>
        <v>0</v>
      </c>
    </row>
    <row r="270" spans="1:24" ht="24.95" customHeight="1">
      <c r="A270" s="272">
        <v>233</v>
      </c>
      <c r="B270" s="259"/>
      <c r="C270" s="263"/>
      <c r="D270" s="163"/>
      <c r="E270" s="163"/>
      <c r="F270" s="252" t="s">
        <v>92</v>
      </c>
      <c r="G270" s="271"/>
      <c r="H270" s="271"/>
      <c r="I270" s="271"/>
      <c r="J270" s="260"/>
      <c r="K270" s="169"/>
      <c r="L270" s="170"/>
      <c r="M270" s="171">
        <f t="shared" si="244"/>
        <v>2.5</v>
      </c>
      <c r="N270" s="172">
        <f t="shared" si="237"/>
        <v>0</v>
      </c>
      <c r="O270" s="668">
        <f t="shared" si="238"/>
        <v>0</v>
      </c>
      <c r="P270" s="173">
        <f t="shared" ref="P270" si="287">IF(ISBLANK(I270),0,VLOOKUP(I270,J$14:K$19,2,0))</f>
        <v>0</v>
      </c>
      <c r="Q270" s="174">
        <f t="shared" si="245"/>
        <v>0</v>
      </c>
      <c r="R270" s="175">
        <f t="shared" si="246"/>
        <v>0</v>
      </c>
      <c r="S270" s="176">
        <f t="shared" si="240"/>
        <v>0</v>
      </c>
      <c r="T270" s="261">
        <f t="shared" si="241"/>
        <v>0</v>
      </c>
      <c r="U270" s="175">
        <f t="shared" si="247"/>
        <v>0</v>
      </c>
      <c r="V270" s="176">
        <f t="shared" si="242"/>
        <v>0</v>
      </c>
      <c r="W270" s="178">
        <f t="shared" ref="W270" si="288">IF(P270=0,0,V270/P270)</f>
        <v>0</v>
      </c>
      <c r="X270" s="179">
        <f t="shared" si="248"/>
        <v>0</v>
      </c>
    </row>
    <row r="271" spans="1:24" ht="24.95" customHeight="1">
      <c r="A271" s="272">
        <v>234</v>
      </c>
      <c r="B271" s="259"/>
      <c r="C271" s="263"/>
      <c r="D271" s="163"/>
      <c r="E271" s="163"/>
      <c r="F271" s="251" t="s">
        <v>91</v>
      </c>
      <c r="G271" s="271"/>
      <c r="H271" s="271"/>
      <c r="I271" s="271"/>
      <c r="J271" s="260"/>
      <c r="K271" s="169"/>
      <c r="L271" s="170"/>
      <c r="M271" s="185">
        <f t="shared" si="244"/>
        <v>1.5</v>
      </c>
      <c r="N271" s="186">
        <f t="shared" si="237"/>
        <v>0</v>
      </c>
      <c r="O271" s="669">
        <f t="shared" si="238"/>
        <v>0</v>
      </c>
      <c r="P271" s="187">
        <f>IF(ISBLANK(I271),0,VLOOKUP(I271,J$14:K$19,2,0))</f>
        <v>0</v>
      </c>
      <c r="Q271" s="188">
        <f t="shared" si="245"/>
        <v>0</v>
      </c>
      <c r="R271" s="189">
        <f t="shared" si="246"/>
        <v>0</v>
      </c>
      <c r="S271" s="190">
        <f t="shared" si="240"/>
        <v>0</v>
      </c>
      <c r="T271" s="264">
        <f t="shared" si="241"/>
        <v>0</v>
      </c>
      <c r="U271" s="189">
        <f t="shared" si="247"/>
        <v>0</v>
      </c>
      <c r="V271" s="190">
        <f t="shared" si="242"/>
        <v>0</v>
      </c>
      <c r="W271" s="192">
        <f>IF(P271=0,0,V271/P271)</f>
        <v>0</v>
      </c>
      <c r="X271" s="193">
        <f t="shared" si="248"/>
        <v>0</v>
      </c>
    </row>
    <row r="272" spans="1:24" ht="24.95" customHeight="1">
      <c r="A272" s="272">
        <v>235</v>
      </c>
      <c r="B272" s="259"/>
      <c r="C272" s="263"/>
      <c r="D272" s="163"/>
      <c r="E272" s="163"/>
      <c r="F272" s="252" t="s">
        <v>92</v>
      </c>
      <c r="G272" s="271"/>
      <c r="H272" s="271"/>
      <c r="I272" s="271"/>
      <c r="J272" s="260"/>
      <c r="K272" s="169"/>
      <c r="L272" s="170"/>
      <c r="M272" s="171">
        <f t="shared" si="244"/>
        <v>2.5</v>
      </c>
      <c r="N272" s="172">
        <f t="shared" si="237"/>
        <v>0</v>
      </c>
      <c r="O272" s="668">
        <f t="shared" si="238"/>
        <v>0</v>
      </c>
      <c r="P272" s="173">
        <f t="shared" ref="P272" si="289">IF(ISBLANK(I272),0,VLOOKUP(I272,J$14:K$19,2,0))</f>
        <v>0</v>
      </c>
      <c r="Q272" s="174">
        <f t="shared" si="245"/>
        <v>0</v>
      </c>
      <c r="R272" s="175">
        <f t="shared" si="246"/>
        <v>0</v>
      </c>
      <c r="S272" s="176">
        <f t="shared" si="240"/>
        <v>0</v>
      </c>
      <c r="T272" s="261">
        <f t="shared" si="241"/>
        <v>0</v>
      </c>
      <c r="U272" s="175">
        <f t="shared" si="247"/>
        <v>0</v>
      </c>
      <c r="V272" s="176">
        <f t="shared" si="242"/>
        <v>0</v>
      </c>
      <c r="W272" s="178">
        <f t="shared" ref="W272" si="290">IF(P272=0,0,V272/P272)</f>
        <v>0</v>
      </c>
      <c r="X272" s="179">
        <f t="shared" si="248"/>
        <v>0</v>
      </c>
    </row>
    <row r="273" spans="1:24" ht="24.95" customHeight="1">
      <c r="A273" s="272">
        <v>236</v>
      </c>
      <c r="B273" s="259"/>
      <c r="C273" s="263"/>
      <c r="D273" s="163"/>
      <c r="E273" s="163"/>
      <c r="F273" s="251" t="s">
        <v>91</v>
      </c>
      <c r="G273" s="271"/>
      <c r="H273" s="271"/>
      <c r="I273" s="271"/>
      <c r="J273" s="260"/>
      <c r="K273" s="169"/>
      <c r="L273" s="170"/>
      <c r="M273" s="185">
        <f t="shared" si="244"/>
        <v>1.5</v>
      </c>
      <c r="N273" s="186">
        <f t="shared" si="237"/>
        <v>0</v>
      </c>
      <c r="O273" s="669">
        <f t="shared" si="238"/>
        <v>0</v>
      </c>
      <c r="P273" s="187">
        <f>IF(ISBLANK(I273),0,VLOOKUP(I273,J$14:K$19,2,0))</f>
        <v>0</v>
      </c>
      <c r="Q273" s="188">
        <f t="shared" si="245"/>
        <v>0</v>
      </c>
      <c r="R273" s="189">
        <f t="shared" si="246"/>
        <v>0</v>
      </c>
      <c r="S273" s="190">
        <f t="shared" si="240"/>
        <v>0</v>
      </c>
      <c r="T273" s="264">
        <f t="shared" si="241"/>
        <v>0</v>
      </c>
      <c r="U273" s="189">
        <f t="shared" si="247"/>
        <v>0</v>
      </c>
      <c r="V273" s="190">
        <f t="shared" si="242"/>
        <v>0</v>
      </c>
      <c r="W273" s="192">
        <f>IF(P273=0,0,V273/P273)</f>
        <v>0</v>
      </c>
      <c r="X273" s="193">
        <f t="shared" si="248"/>
        <v>0</v>
      </c>
    </row>
    <row r="274" spans="1:24" ht="24.95" customHeight="1">
      <c r="A274" s="272">
        <v>237</v>
      </c>
      <c r="B274" s="259"/>
      <c r="C274" s="263"/>
      <c r="D274" s="163"/>
      <c r="E274" s="163"/>
      <c r="F274" s="252" t="s">
        <v>92</v>
      </c>
      <c r="G274" s="271"/>
      <c r="H274" s="271"/>
      <c r="I274" s="271"/>
      <c r="J274" s="260"/>
      <c r="K274" s="169"/>
      <c r="L274" s="170"/>
      <c r="M274" s="171">
        <f t="shared" si="244"/>
        <v>2.5</v>
      </c>
      <c r="N274" s="172">
        <f t="shared" si="237"/>
        <v>0</v>
      </c>
      <c r="O274" s="668">
        <f t="shared" si="238"/>
        <v>0</v>
      </c>
      <c r="P274" s="173">
        <f t="shared" ref="P274" si="291">IF(ISBLANK(I274),0,VLOOKUP(I274,J$14:K$19,2,0))</f>
        <v>0</v>
      </c>
      <c r="Q274" s="174">
        <f t="shared" si="245"/>
        <v>0</v>
      </c>
      <c r="R274" s="175">
        <f t="shared" si="246"/>
        <v>0</v>
      </c>
      <c r="S274" s="176">
        <f t="shared" si="240"/>
        <v>0</v>
      </c>
      <c r="T274" s="261">
        <f t="shared" si="241"/>
        <v>0</v>
      </c>
      <c r="U274" s="175">
        <f t="shared" si="247"/>
        <v>0</v>
      </c>
      <c r="V274" s="176">
        <f t="shared" si="242"/>
        <v>0</v>
      </c>
      <c r="W274" s="178">
        <f t="shared" ref="W274" si="292">IF(P274=0,0,V274/P274)</f>
        <v>0</v>
      </c>
      <c r="X274" s="179">
        <f t="shared" si="248"/>
        <v>0</v>
      </c>
    </row>
    <row r="275" spans="1:24" ht="24.95" customHeight="1">
      <c r="A275" s="272">
        <v>238</v>
      </c>
      <c r="B275" s="259"/>
      <c r="C275" s="263"/>
      <c r="D275" s="163"/>
      <c r="E275" s="163"/>
      <c r="F275" s="251" t="s">
        <v>91</v>
      </c>
      <c r="G275" s="271"/>
      <c r="H275" s="271"/>
      <c r="I275" s="271"/>
      <c r="J275" s="260"/>
      <c r="K275" s="169"/>
      <c r="L275" s="170"/>
      <c r="M275" s="185">
        <f t="shared" si="244"/>
        <v>1.5</v>
      </c>
      <c r="N275" s="186">
        <f t="shared" si="237"/>
        <v>0</v>
      </c>
      <c r="O275" s="669">
        <f t="shared" si="238"/>
        <v>0</v>
      </c>
      <c r="P275" s="187">
        <f>IF(ISBLANK(I275),0,VLOOKUP(I275,J$14:K$19,2,0))</f>
        <v>0</v>
      </c>
      <c r="Q275" s="188">
        <f t="shared" si="245"/>
        <v>0</v>
      </c>
      <c r="R275" s="189">
        <f t="shared" si="246"/>
        <v>0</v>
      </c>
      <c r="S275" s="190">
        <f t="shared" si="240"/>
        <v>0</v>
      </c>
      <c r="T275" s="264">
        <f t="shared" si="241"/>
        <v>0</v>
      </c>
      <c r="U275" s="189">
        <f t="shared" si="247"/>
        <v>0</v>
      </c>
      <c r="V275" s="190">
        <f t="shared" si="242"/>
        <v>0</v>
      </c>
      <c r="W275" s="192">
        <f>IF(P275=0,0,V275/P275)</f>
        <v>0</v>
      </c>
      <c r="X275" s="193">
        <f t="shared" si="248"/>
        <v>0</v>
      </c>
    </row>
    <row r="276" spans="1:24" ht="24.95" customHeight="1">
      <c r="A276" s="272">
        <v>239</v>
      </c>
      <c r="B276" s="259"/>
      <c r="C276" s="263"/>
      <c r="D276" s="163"/>
      <c r="E276" s="163"/>
      <c r="F276" s="252" t="s">
        <v>92</v>
      </c>
      <c r="G276" s="271"/>
      <c r="H276" s="271"/>
      <c r="I276" s="271"/>
      <c r="J276" s="260"/>
      <c r="K276" s="169"/>
      <c r="L276" s="170"/>
      <c r="M276" s="171">
        <f t="shared" si="244"/>
        <v>2.5</v>
      </c>
      <c r="N276" s="172">
        <f t="shared" si="237"/>
        <v>0</v>
      </c>
      <c r="O276" s="668">
        <f t="shared" si="238"/>
        <v>0</v>
      </c>
      <c r="P276" s="173">
        <f t="shared" ref="P276" si="293">IF(ISBLANK(I276),0,VLOOKUP(I276,J$14:K$19,2,0))</f>
        <v>0</v>
      </c>
      <c r="Q276" s="174">
        <f t="shared" si="245"/>
        <v>0</v>
      </c>
      <c r="R276" s="175">
        <f t="shared" si="246"/>
        <v>0</v>
      </c>
      <c r="S276" s="176">
        <f t="shared" si="240"/>
        <v>0</v>
      </c>
      <c r="T276" s="261">
        <f t="shared" si="241"/>
        <v>0</v>
      </c>
      <c r="U276" s="175">
        <f t="shared" si="247"/>
        <v>0</v>
      </c>
      <c r="V276" s="176">
        <f t="shared" si="242"/>
        <v>0</v>
      </c>
      <c r="W276" s="178">
        <f t="shared" ref="W276" si="294">IF(P276=0,0,V276/P276)</f>
        <v>0</v>
      </c>
      <c r="X276" s="179">
        <f t="shared" si="248"/>
        <v>0</v>
      </c>
    </row>
    <row r="277" spans="1:24" ht="24.95" customHeight="1">
      <c r="A277" s="272">
        <v>240</v>
      </c>
      <c r="B277" s="259"/>
      <c r="C277" s="263"/>
      <c r="D277" s="163"/>
      <c r="E277" s="163"/>
      <c r="F277" s="251" t="s">
        <v>91</v>
      </c>
      <c r="G277" s="271"/>
      <c r="H277" s="271"/>
      <c r="I277" s="271"/>
      <c r="J277" s="260"/>
      <c r="K277" s="169"/>
      <c r="L277" s="170"/>
      <c r="M277" s="185">
        <f t="shared" si="244"/>
        <v>1.5</v>
      </c>
      <c r="N277" s="186">
        <f t="shared" si="237"/>
        <v>0</v>
      </c>
      <c r="O277" s="669">
        <f t="shared" si="238"/>
        <v>0</v>
      </c>
      <c r="P277" s="187">
        <f>IF(ISBLANK(I277),0,VLOOKUP(I277,J$14:K$19,2,0))</f>
        <v>0</v>
      </c>
      <c r="Q277" s="188">
        <f t="shared" si="245"/>
        <v>0</v>
      </c>
      <c r="R277" s="189">
        <f t="shared" si="246"/>
        <v>0</v>
      </c>
      <c r="S277" s="190">
        <f t="shared" si="240"/>
        <v>0</v>
      </c>
      <c r="T277" s="264">
        <f t="shared" si="241"/>
        <v>0</v>
      </c>
      <c r="U277" s="189">
        <f t="shared" si="247"/>
        <v>0</v>
      </c>
      <c r="V277" s="190">
        <f t="shared" si="242"/>
        <v>0</v>
      </c>
      <c r="W277" s="192">
        <f>IF(P277=0,0,V277/P277)</f>
        <v>0</v>
      </c>
      <c r="X277" s="193">
        <f t="shared" si="248"/>
        <v>0</v>
      </c>
    </row>
    <row r="278" spans="1:24" ht="24.95" customHeight="1">
      <c r="A278" s="272">
        <v>241</v>
      </c>
      <c r="B278" s="259"/>
      <c r="C278" s="263"/>
      <c r="D278" s="163"/>
      <c r="E278" s="163"/>
      <c r="F278" s="252" t="s">
        <v>92</v>
      </c>
      <c r="G278" s="271"/>
      <c r="H278" s="271"/>
      <c r="I278" s="271"/>
      <c r="J278" s="260"/>
      <c r="K278" s="169"/>
      <c r="L278" s="170"/>
      <c r="M278" s="171">
        <f t="shared" si="244"/>
        <v>2.5</v>
      </c>
      <c r="N278" s="172">
        <f t="shared" si="237"/>
        <v>0</v>
      </c>
      <c r="O278" s="668">
        <f t="shared" si="238"/>
        <v>0</v>
      </c>
      <c r="P278" s="173">
        <f t="shared" ref="P278" si="295">IF(ISBLANK(I278),0,VLOOKUP(I278,J$14:K$19,2,0))</f>
        <v>0</v>
      </c>
      <c r="Q278" s="174">
        <f t="shared" si="245"/>
        <v>0</v>
      </c>
      <c r="R278" s="175">
        <f t="shared" si="246"/>
        <v>0</v>
      </c>
      <c r="S278" s="176">
        <f t="shared" si="240"/>
        <v>0</v>
      </c>
      <c r="T278" s="261">
        <f t="shared" si="241"/>
        <v>0</v>
      </c>
      <c r="U278" s="175">
        <f t="shared" si="247"/>
        <v>0</v>
      </c>
      <c r="V278" s="176">
        <f t="shared" si="242"/>
        <v>0</v>
      </c>
      <c r="W278" s="178">
        <f t="shared" ref="W278" si="296">IF(P278=0,0,V278/P278)</f>
        <v>0</v>
      </c>
      <c r="X278" s="179">
        <f t="shared" si="248"/>
        <v>0</v>
      </c>
    </row>
    <row r="279" spans="1:24" ht="24.95" customHeight="1">
      <c r="A279" s="272">
        <v>242</v>
      </c>
      <c r="B279" s="259"/>
      <c r="C279" s="263"/>
      <c r="D279" s="163"/>
      <c r="E279" s="163"/>
      <c r="F279" s="251" t="s">
        <v>91</v>
      </c>
      <c r="G279" s="271"/>
      <c r="H279" s="271"/>
      <c r="I279" s="271"/>
      <c r="J279" s="260"/>
      <c r="K279" s="169"/>
      <c r="L279" s="170"/>
      <c r="M279" s="185">
        <f t="shared" si="244"/>
        <v>1.5</v>
      </c>
      <c r="N279" s="186">
        <f t="shared" si="237"/>
        <v>0</v>
      </c>
      <c r="O279" s="669">
        <f t="shared" si="238"/>
        <v>0</v>
      </c>
      <c r="P279" s="187">
        <f>IF(ISBLANK(I279),0,VLOOKUP(I279,J$14:K$19,2,0))</f>
        <v>0</v>
      </c>
      <c r="Q279" s="188">
        <f t="shared" si="245"/>
        <v>0</v>
      </c>
      <c r="R279" s="189">
        <f t="shared" si="246"/>
        <v>0</v>
      </c>
      <c r="S279" s="190">
        <f t="shared" si="240"/>
        <v>0</v>
      </c>
      <c r="T279" s="264">
        <f t="shared" si="241"/>
        <v>0</v>
      </c>
      <c r="U279" s="189">
        <f t="shared" si="247"/>
        <v>0</v>
      </c>
      <c r="V279" s="190">
        <f t="shared" si="242"/>
        <v>0</v>
      </c>
      <c r="W279" s="192">
        <f>IF(P279=0,0,V279/P279)</f>
        <v>0</v>
      </c>
      <c r="X279" s="193">
        <f t="shared" si="248"/>
        <v>0</v>
      </c>
    </row>
    <row r="280" spans="1:24" ht="24.95" customHeight="1">
      <c r="A280" s="272">
        <v>243</v>
      </c>
      <c r="B280" s="259"/>
      <c r="C280" s="263"/>
      <c r="D280" s="163"/>
      <c r="E280" s="163"/>
      <c r="F280" s="252" t="s">
        <v>92</v>
      </c>
      <c r="G280" s="271"/>
      <c r="H280" s="271"/>
      <c r="I280" s="271"/>
      <c r="J280" s="260"/>
      <c r="K280" s="169"/>
      <c r="L280" s="170"/>
      <c r="M280" s="171">
        <f t="shared" si="244"/>
        <v>2.5</v>
      </c>
      <c r="N280" s="172">
        <f t="shared" si="237"/>
        <v>0</v>
      </c>
      <c r="O280" s="668">
        <f t="shared" si="238"/>
        <v>0</v>
      </c>
      <c r="P280" s="173">
        <f t="shared" ref="P280" si="297">IF(ISBLANK(I280),0,VLOOKUP(I280,J$14:K$19,2,0))</f>
        <v>0</v>
      </c>
      <c r="Q280" s="174">
        <f t="shared" si="245"/>
        <v>0</v>
      </c>
      <c r="R280" s="175">
        <f t="shared" si="246"/>
        <v>0</v>
      </c>
      <c r="S280" s="176">
        <f t="shared" si="240"/>
        <v>0</v>
      </c>
      <c r="T280" s="261">
        <f t="shared" si="241"/>
        <v>0</v>
      </c>
      <c r="U280" s="175">
        <f t="shared" si="247"/>
        <v>0</v>
      </c>
      <c r="V280" s="176">
        <f t="shared" si="242"/>
        <v>0</v>
      </c>
      <c r="W280" s="178">
        <f t="shared" ref="W280" si="298">IF(P280=0,0,V280/P280)</f>
        <v>0</v>
      </c>
      <c r="X280" s="179">
        <f t="shared" si="248"/>
        <v>0</v>
      </c>
    </row>
    <row r="281" spans="1:24" ht="24.95" customHeight="1">
      <c r="A281" s="272">
        <v>244</v>
      </c>
      <c r="B281" s="259"/>
      <c r="C281" s="263"/>
      <c r="D281" s="163"/>
      <c r="E281" s="163"/>
      <c r="F281" s="251" t="s">
        <v>91</v>
      </c>
      <c r="G281" s="271"/>
      <c r="H281" s="271"/>
      <c r="I281" s="271"/>
      <c r="J281" s="260"/>
      <c r="K281" s="169"/>
      <c r="L281" s="170"/>
      <c r="M281" s="185">
        <f t="shared" si="244"/>
        <v>1.5</v>
      </c>
      <c r="N281" s="186">
        <f t="shared" si="237"/>
        <v>0</v>
      </c>
      <c r="O281" s="669">
        <f t="shared" si="238"/>
        <v>0</v>
      </c>
      <c r="P281" s="187">
        <f>IF(ISBLANK(I281),0,VLOOKUP(I281,J$14:K$19,2,0))</f>
        <v>0</v>
      </c>
      <c r="Q281" s="188">
        <f t="shared" si="245"/>
        <v>0</v>
      </c>
      <c r="R281" s="189">
        <f t="shared" si="246"/>
        <v>0</v>
      </c>
      <c r="S281" s="190">
        <f t="shared" si="240"/>
        <v>0</v>
      </c>
      <c r="T281" s="264">
        <f t="shared" si="241"/>
        <v>0</v>
      </c>
      <c r="U281" s="189">
        <f t="shared" si="247"/>
        <v>0</v>
      </c>
      <c r="V281" s="190">
        <f t="shared" si="242"/>
        <v>0</v>
      </c>
      <c r="W281" s="192">
        <f>IF(P281=0,0,V281/P281)</f>
        <v>0</v>
      </c>
      <c r="X281" s="193">
        <f t="shared" si="248"/>
        <v>0</v>
      </c>
    </row>
    <row r="282" spans="1:24" ht="24.95" customHeight="1">
      <c r="A282" s="272">
        <v>245</v>
      </c>
      <c r="B282" s="259"/>
      <c r="C282" s="263"/>
      <c r="D282" s="163"/>
      <c r="E282" s="163"/>
      <c r="F282" s="252" t="s">
        <v>92</v>
      </c>
      <c r="G282" s="271"/>
      <c r="H282" s="271"/>
      <c r="I282" s="271"/>
      <c r="J282" s="260"/>
      <c r="K282" s="169"/>
      <c r="L282" s="170"/>
      <c r="M282" s="171">
        <f t="shared" si="244"/>
        <v>2.5</v>
      </c>
      <c r="N282" s="172">
        <f t="shared" si="237"/>
        <v>0</v>
      </c>
      <c r="O282" s="668">
        <f t="shared" si="238"/>
        <v>0</v>
      </c>
      <c r="P282" s="173">
        <f t="shared" ref="P282" si="299">IF(ISBLANK(I282),0,VLOOKUP(I282,J$14:K$19,2,0))</f>
        <v>0</v>
      </c>
      <c r="Q282" s="174">
        <f t="shared" si="245"/>
        <v>0</v>
      </c>
      <c r="R282" s="175">
        <f t="shared" si="246"/>
        <v>0</v>
      </c>
      <c r="S282" s="176">
        <f t="shared" si="240"/>
        <v>0</v>
      </c>
      <c r="T282" s="261">
        <f t="shared" si="241"/>
        <v>0</v>
      </c>
      <c r="U282" s="175">
        <f t="shared" si="247"/>
        <v>0</v>
      </c>
      <c r="V282" s="176">
        <f t="shared" si="242"/>
        <v>0</v>
      </c>
      <c r="W282" s="178">
        <f t="shared" ref="W282" si="300">IF(P282=0,0,V282/P282)</f>
        <v>0</v>
      </c>
      <c r="X282" s="179">
        <f t="shared" si="248"/>
        <v>0</v>
      </c>
    </row>
    <row r="283" spans="1:24" ht="24.95" customHeight="1">
      <c r="A283" s="272">
        <v>246</v>
      </c>
      <c r="B283" s="259"/>
      <c r="C283" s="263"/>
      <c r="D283" s="163"/>
      <c r="E283" s="163"/>
      <c r="F283" s="251" t="s">
        <v>91</v>
      </c>
      <c r="G283" s="271"/>
      <c r="H283" s="271"/>
      <c r="I283" s="271"/>
      <c r="J283" s="260"/>
      <c r="K283" s="169"/>
      <c r="L283" s="170"/>
      <c r="M283" s="185">
        <f t="shared" si="244"/>
        <v>1.5</v>
      </c>
      <c r="N283" s="186">
        <f t="shared" si="237"/>
        <v>0</v>
      </c>
      <c r="O283" s="669">
        <f t="shared" si="238"/>
        <v>0</v>
      </c>
      <c r="P283" s="187">
        <f>IF(ISBLANK(I283),0,VLOOKUP(I283,J$14:K$19,2,0))</f>
        <v>0</v>
      </c>
      <c r="Q283" s="188">
        <f t="shared" si="245"/>
        <v>0</v>
      </c>
      <c r="R283" s="189">
        <f t="shared" si="246"/>
        <v>0</v>
      </c>
      <c r="S283" s="190">
        <f t="shared" si="240"/>
        <v>0</v>
      </c>
      <c r="T283" s="264">
        <f t="shared" si="241"/>
        <v>0</v>
      </c>
      <c r="U283" s="189">
        <f t="shared" si="247"/>
        <v>0</v>
      </c>
      <c r="V283" s="190">
        <f t="shared" si="242"/>
        <v>0</v>
      </c>
      <c r="W283" s="192">
        <f>IF(P283=0,0,V283/P283)</f>
        <v>0</v>
      </c>
      <c r="X283" s="193">
        <f t="shared" si="248"/>
        <v>0</v>
      </c>
    </row>
    <row r="284" spans="1:24" ht="24.95" customHeight="1">
      <c r="A284" s="272">
        <v>247</v>
      </c>
      <c r="B284" s="259"/>
      <c r="C284" s="263"/>
      <c r="D284" s="163"/>
      <c r="E284" s="163"/>
      <c r="F284" s="252" t="s">
        <v>92</v>
      </c>
      <c r="G284" s="271"/>
      <c r="H284" s="271"/>
      <c r="I284" s="271"/>
      <c r="J284" s="260"/>
      <c r="K284" s="169"/>
      <c r="L284" s="170"/>
      <c r="M284" s="171">
        <f t="shared" si="244"/>
        <v>2.5</v>
      </c>
      <c r="N284" s="172">
        <f t="shared" si="237"/>
        <v>0</v>
      </c>
      <c r="O284" s="668">
        <f t="shared" si="238"/>
        <v>0</v>
      </c>
      <c r="P284" s="173">
        <f t="shared" ref="P284" si="301">IF(ISBLANK(I284),0,VLOOKUP(I284,J$14:K$19,2,0))</f>
        <v>0</v>
      </c>
      <c r="Q284" s="174">
        <f t="shared" si="245"/>
        <v>0</v>
      </c>
      <c r="R284" s="175">
        <f t="shared" si="246"/>
        <v>0</v>
      </c>
      <c r="S284" s="176">
        <f t="shared" si="240"/>
        <v>0</v>
      </c>
      <c r="T284" s="261">
        <f t="shared" si="241"/>
        <v>0</v>
      </c>
      <c r="U284" s="175">
        <f t="shared" si="247"/>
        <v>0</v>
      </c>
      <c r="V284" s="176">
        <f t="shared" si="242"/>
        <v>0</v>
      </c>
      <c r="W284" s="178">
        <f t="shared" ref="W284" si="302">IF(P284=0,0,V284/P284)</f>
        <v>0</v>
      </c>
      <c r="X284" s="179">
        <f t="shared" si="248"/>
        <v>0</v>
      </c>
    </row>
    <row r="285" spans="1:24" ht="24.95" customHeight="1">
      <c r="A285" s="272">
        <v>248</v>
      </c>
      <c r="B285" s="259"/>
      <c r="C285" s="263"/>
      <c r="D285" s="163"/>
      <c r="E285" s="163"/>
      <c r="F285" s="251" t="s">
        <v>91</v>
      </c>
      <c r="G285" s="271"/>
      <c r="H285" s="271"/>
      <c r="I285" s="271"/>
      <c r="J285" s="260"/>
      <c r="K285" s="169"/>
      <c r="L285" s="170"/>
      <c r="M285" s="185">
        <f t="shared" si="244"/>
        <v>1.5</v>
      </c>
      <c r="N285" s="186">
        <f t="shared" si="237"/>
        <v>0</v>
      </c>
      <c r="O285" s="669">
        <f t="shared" si="238"/>
        <v>0</v>
      </c>
      <c r="P285" s="187">
        <f>IF(ISBLANK(I285),0,VLOOKUP(I285,J$14:K$19,2,0))</f>
        <v>0</v>
      </c>
      <c r="Q285" s="188">
        <f t="shared" si="245"/>
        <v>0</v>
      </c>
      <c r="R285" s="189">
        <f t="shared" si="246"/>
        <v>0</v>
      </c>
      <c r="S285" s="190">
        <f t="shared" si="240"/>
        <v>0</v>
      </c>
      <c r="T285" s="264">
        <f t="shared" si="241"/>
        <v>0</v>
      </c>
      <c r="U285" s="189">
        <f t="shared" si="247"/>
        <v>0</v>
      </c>
      <c r="V285" s="190">
        <f t="shared" si="242"/>
        <v>0</v>
      </c>
      <c r="W285" s="192">
        <f>IF(P285=0,0,V285/P285)</f>
        <v>0</v>
      </c>
      <c r="X285" s="193">
        <f t="shared" si="248"/>
        <v>0</v>
      </c>
    </row>
    <row r="286" spans="1:24" ht="24.95" customHeight="1">
      <c r="A286" s="272">
        <v>249</v>
      </c>
      <c r="B286" s="259"/>
      <c r="C286" s="263"/>
      <c r="D286" s="163"/>
      <c r="E286" s="163"/>
      <c r="F286" s="252" t="s">
        <v>92</v>
      </c>
      <c r="G286" s="271"/>
      <c r="H286" s="271"/>
      <c r="I286" s="271"/>
      <c r="J286" s="260"/>
      <c r="K286" s="169"/>
      <c r="L286" s="170"/>
      <c r="M286" s="171">
        <f t="shared" si="244"/>
        <v>2.5</v>
      </c>
      <c r="N286" s="172">
        <f t="shared" si="237"/>
        <v>0</v>
      </c>
      <c r="O286" s="668">
        <f t="shared" si="238"/>
        <v>0</v>
      </c>
      <c r="P286" s="173">
        <f t="shared" ref="P286" si="303">IF(ISBLANK(I286),0,VLOOKUP(I286,J$14:K$19,2,0))</f>
        <v>0</v>
      </c>
      <c r="Q286" s="174">
        <f t="shared" si="245"/>
        <v>0</v>
      </c>
      <c r="R286" s="175">
        <f t="shared" si="246"/>
        <v>0</v>
      </c>
      <c r="S286" s="176">
        <f t="shared" si="240"/>
        <v>0</v>
      </c>
      <c r="T286" s="261">
        <f t="shared" si="241"/>
        <v>0</v>
      </c>
      <c r="U286" s="175">
        <f t="shared" si="247"/>
        <v>0</v>
      </c>
      <c r="V286" s="176">
        <f t="shared" si="242"/>
        <v>0</v>
      </c>
      <c r="W286" s="178">
        <f t="shared" ref="W286" si="304">IF(P286=0,0,V286/P286)</f>
        <v>0</v>
      </c>
      <c r="X286" s="179">
        <f t="shared" si="248"/>
        <v>0</v>
      </c>
    </row>
    <row r="287" spans="1:24" ht="24.95" customHeight="1">
      <c r="A287" s="272">
        <v>250</v>
      </c>
      <c r="B287" s="259"/>
      <c r="C287" s="263"/>
      <c r="D287" s="163"/>
      <c r="E287" s="163"/>
      <c r="F287" s="251" t="s">
        <v>91</v>
      </c>
      <c r="G287" s="271"/>
      <c r="H287" s="271"/>
      <c r="I287" s="271"/>
      <c r="J287" s="260"/>
      <c r="K287" s="169"/>
      <c r="L287" s="170"/>
      <c r="M287" s="185">
        <f t="shared" si="244"/>
        <v>1.5</v>
      </c>
      <c r="N287" s="186">
        <f t="shared" si="237"/>
        <v>0</v>
      </c>
      <c r="O287" s="669">
        <f t="shared" si="238"/>
        <v>0</v>
      </c>
      <c r="P287" s="187">
        <f>IF(ISBLANK(I287),0,VLOOKUP(I287,J$14:K$19,2,0))</f>
        <v>0</v>
      </c>
      <c r="Q287" s="188">
        <f t="shared" si="245"/>
        <v>0</v>
      </c>
      <c r="R287" s="189">
        <f t="shared" si="246"/>
        <v>0</v>
      </c>
      <c r="S287" s="190">
        <f t="shared" si="240"/>
        <v>0</v>
      </c>
      <c r="T287" s="264">
        <f t="shared" si="241"/>
        <v>0</v>
      </c>
      <c r="U287" s="189">
        <f t="shared" si="247"/>
        <v>0</v>
      </c>
      <c r="V287" s="190">
        <f t="shared" si="242"/>
        <v>0</v>
      </c>
      <c r="W287" s="192">
        <f>IF(P287=0,0,V287/P287)</f>
        <v>0</v>
      </c>
      <c r="X287" s="193">
        <f t="shared" si="248"/>
        <v>0</v>
      </c>
    </row>
    <row r="288" spans="1:24" ht="24.95" customHeight="1">
      <c r="A288" s="272">
        <v>251</v>
      </c>
      <c r="B288" s="259"/>
      <c r="C288" s="263"/>
      <c r="D288" s="163"/>
      <c r="E288" s="163"/>
      <c r="F288" s="252" t="s">
        <v>92</v>
      </c>
      <c r="G288" s="271"/>
      <c r="H288" s="271"/>
      <c r="I288" s="271"/>
      <c r="J288" s="260"/>
      <c r="K288" s="169"/>
      <c r="L288" s="170"/>
      <c r="M288" s="171">
        <f t="shared" si="244"/>
        <v>2.5</v>
      </c>
      <c r="N288" s="172">
        <f t="shared" si="237"/>
        <v>0</v>
      </c>
      <c r="O288" s="668">
        <f t="shared" si="238"/>
        <v>0</v>
      </c>
      <c r="P288" s="173">
        <f t="shared" ref="P288" si="305">IF(ISBLANK(I288),0,VLOOKUP(I288,J$14:K$19,2,0))</f>
        <v>0</v>
      </c>
      <c r="Q288" s="174">
        <f t="shared" si="245"/>
        <v>0</v>
      </c>
      <c r="R288" s="175">
        <f t="shared" si="246"/>
        <v>0</v>
      </c>
      <c r="S288" s="176">
        <f t="shared" si="240"/>
        <v>0</v>
      </c>
      <c r="T288" s="261">
        <f t="shared" si="241"/>
        <v>0</v>
      </c>
      <c r="U288" s="175">
        <f t="shared" si="247"/>
        <v>0</v>
      </c>
      <c r="V288" s="176">
        <f t="shared" si="242"/>
        <v>0</v>
      </c>
      <c r="W288" s="178">
        <f t="shared" ref="W288" si="306">IF(P288=0,0,V288/P288)</f>
        <v>0</v>
      </c>
      <c r="X288" s="179">
        <f t="shared" si="248"/>
        <v>0</v>
      </c>
    </row>
    <row r="289" spans="1:24" ht="24.95" customHeight="1">
      <c r="A289" s="272">
        <v>252</v>
      </c>
      <c r="B289" s="259"/>
      <c r="C289" s="263"/>
      <c r="D289" s="163"/>
      <c r="E289" s="163"/>
      <c r="F289" s="251" t="s">
        <v>91</v>
      </c>
      <c r="G289" s="271"/>
      <c r="H289" s="271"/>
      <c r="I289" s="271"/>
      <c r="J289" s="260"/>
      <c r="K289" s="169"/>
      <c r="L289" s="170"/>
      <c r="M289" s="185">
        <f t="shared" si="244"/>
        <v>1.5</v>
      </c>
      <c r="N289" s="186">
        <f t="shared" si="237"/>
        <v>0</v>
      </c>
      <c r="O289" s="669">
        <f t="shared" si="238"/>
        <v>0</v>
      </c>
      <c r="P289" s="187">
        <f>IF(ISBLANK(I289),0,VLOOKUP(I289,J$14:K$19,2,0))</f>
        <v>0</v>
      </c>
      <c r="Q289" s="188">
        <f t="shared" si="245"/>
        <v>0</v>
      </c>
      <c r="R289" s="189">
        <f t="shared" si="246"/>
        <v>0</v>
      </c>
      <c r="S289" s="190">
        <f t="shared" si="240"/>
        <v>0</v>
      </c>
      <c r="T289" s="264">
        <f t="shared" si="241"/>
        <v>0</v>
      </c>
      <c r="U289" s="189">
        <f t="shared" si="247"/>
        <v>0</v>
      </c>
      <c r="V289" s="190">
        <f t="shared" si="242"/>
        <v>0</v>
      </c>
      <c r="W289" s="192">
        <f>IF(P289=0,0,V289/P289)</f>
        <v>0</v>
      </c>
      <c r="X289" s="193">
        <f t="shared" si="248"/>
        <v>0</v>
      </c>
    </row>
    <row r="290" spans="1:24" ht="24.95" customHeight="1">
      <c r="A290" s="272">
        <v>253</v>
      </c>
      <c r="B290" s="259"/>
      <c r="C290" s="263"/>
      <c r="D290" s="163"/>
      <c r="E290" s="163"/>
      <c r="F290" s="252" t="s">
        <v>92</v>
      </c>
      <c r="G290" s="271"/>
      <c r="H290" s="271"/>
      <c r="I290" s="271"/>
      <c r="J290" s="260"/>
      <c r="K290" s="169"/>
      <c r="L290" s="170"/>
      <c r="M290" s="171">
        <f t="shared" si="244"/>
        <v>2.5</v>
      </c>
      <c r="N290" s="172">
        <f t="shared" si="237"/>
        <v>0</v>
      </c>
      <c r="O290" s="668">
        <f t="shared" si="238"/>
        <v>0</v>
      </c>
      <c r="P290" s="173">
        <f t="shared" ref="P290" si="307">IF(ISBLANK(I290),0,VLOOKUP(I290,J$14:K$19,2,0))</f>
        <v>0</v>
      </c>
      <c r="Q290" s="174">
        <f t="shared" si="245"/>
        <v>0</v>
      </c>
      <c r="R290" s="175">
        <f t="shared" si="246"/>
        <v>0</v>
      </c>
      <c r="S290" s="176">
        <f t="shared" si="240"/>
        <v>0</v>
      </c>
      <c r="T290" s="261">
        <f t="shared" si="241"/>
        <v>0</v>
      </c>
      <c r="U290" s="175">
        <f t="shared" si="247"/>
        <v>0</v>
      </c>
      <c r="V290" s="176">
        <f t="shared" si="242"/>
        <v>0</v>
      </c>
      <c r="W290" s="178">
        <f t="shared" ref="W290" si="308">IF(P290=0,0,V290/P290)</f>
        <v>0</v>
      </c>
      <c r="X290" s="179">
        <f t="shared" si="248"/>
        <v>0</v>
      </c>
    </row>
    <row r="291" spans="1:24" ht="24.95" customHeight="1">
      <c r="A291" s="272">
        <v>254</v>
      </c>
      <c r="B291" s="259"/>
      <c r="C291" s="263"/>
      <c r="D291" s="163"/>
      <c r="E291" s="163"/>
      <c r="F291" s="251" t="s">
        <v>91</v>
      </c>
      <c r="G291" s="271"/>
      <c r="H291" s="271"/>
      <c r="I291" s="271"/>
      <c r="J291" s="260"/>
      <c r="K291" s="169"/>
      <c r="L291" s="170"/>
      <c r="M291" s="185">
        <f t="shared" si="244"/>
        <v>1.5</v>
      </c>
      <c r="N291" s="186">
        <f t="shared" si="237"/>
        <v>0</v>
      </c>
      <c r="O291" s="669">
        <f t="shared" si="238"/>
        <v>0</v>
      </c>
      <c r="P291" s="187">
        <f>IF(ISBLANK(I291),0,VLOOKUP(I291,J$14:K$19,2,0))</f>
        <v>0</v>
      </c>
      <c r="Q291" s="188">
        <f t="shared" si="245"/>
        <v>0</v>
      </c>
      <c r="R291" s="189">
        <f t="shared" si="246"/>
        <v>0</v>
      </c>
      <c r="S291" s="190">
        <f t="shared" si="240"/>
        <v>0</v>
      </c>
      <c r="T291" s="264">
        <f t="shared" si="241"/>
        <v>0</v>
      </c>
      <c r="U291" s="189">
        <f t="shared" si="247"/>
        <v>0</v>
      </c>
      <c r="V291" s="190">
        <f t="shared" si="242"/>
        <v>0</v>
      </c>
      <c r="W291" s="192">
        <f>IF(P291=0,0,V291/P291)</f>
        <v>0</v>
      </c>
      <c r="X291" s="193">
        <f t="shared" si="248"/>
        <v>0</v>
      </c>
    </row>
    <row r="292" spans="1:24" ht="24.95" customHeight="1">
      <c r="A292" s="272">
        <v>255</v>
      </c>
      <c r="B292" s="259"/>
      <c r="C292" s="263"/>
      <c r="D292" s="163"/>
      <c r="E292" s="163"/>
      <c r="F292" s="252" t="s">
        <v>92</v>
      </c>
      <c r="G292" s="271"/>
      <c r="H292" s="271"/>
      <c r="I292" s="271"/>
      <c r="J292" s="260"/>
      <c r="K292" s="169"/>
      <c r="L292" s="170"/>
      <c r="M292" s="171">
        <f t="shared" si="244"/>
        <v>2.5</v>
      </c>
      <c r="N292" s="172">
        <f t="shared" si="237"/>
        <v>0</v>
      </c>
      <c r="O292" s="668">
        <f t="shared" si="238"/>
        <v>0</v>
      </c>
      <c r="P292" s="173">
        <f t="shared" ref="P292" si="309">IF(ISBLANK(I292),0,VLOOKUP(I292,J$14:K$19,2,0))</f>
        <v>0</v>
      </c>
      <c r="Q292" s="174">
        <f t="shared" si="245"/>
        <v>0</v>
      </c>
      <c r="R292" s="175">
        <f t="shared" si="246"/>
        <v>0</v>
      </c>
      <c r="S292" s="176">
        <f t="shared" si="240"/>
        <v>0</v>
      </c>
      <c r="T292" s="261">
        <f t="shared" si="241"/>
        <v>0</v>
      </c>
      <c r="U292" s="175">
        <f t="shared" si="247"/>
        <v>0</v>
      </c>
      <c r="V292" s="176">
        <f t="shared" si="242"/>
        <v>0</v>
      </c>
      <c r="W292" s="178">
        <f t="shared" ref="W292" si="310">IF(P292=0,0,V292/P292)</f>
        <v>0</v>
      </c>
      <c r="X292" s="179">
        <f t="shared" si="248"/>
        <v>0</v>
      </c>
    </row>
    <row r="293" spans="1:24" ht="24.95" customHeight="1">
      <c r="A293" s="272">
        <v>256</v>
      </c>
      <c r="B293" s="259"/>
      <c r="C293" s="263"/>
      <c r="D293" s="163"/>
      <c r="E293" s="163"/>
      <c r="F293" s="251" t="s">
        <v>91</v>
      </c>
      <c r="G293" s="271"/>
      <c r="H293" s="271"/>
      <c r="I293" s="271"/>
      <c r="J293" s="260"/>
      <c r="K293" s="169"/>
      <c r="L293" s="170"/>
      <c r="M293" s="185">
        <f t="shared" si="244"/>
        <v>1.5</v>
      </c>
      <c r="N293" s="186">
        <f t="shared" si="237"/>
        <v>0</v>
      </c>
      <c r="O293" s="669">
        <f t="shared" si="238"/>
        <v>0</v>
      </c>
      <c r="P293" s="187">
        <f>IF(ISBLANK(I293),0,VLOOKUP(I293,J$14:K$19,2,0))</f>
        <v>0</v>
      </c>
      <c r="Q293" s="188">
        <f t="shared" si="245"/>
        <v>0</v>
      </c>
      <c r="R293" s="189">
        <f t="shared" si="246"/>
        <v>0</v>
      </c>
      <c r="S293" s="190">
        <f t="shared" si="240"/>
        <v>0</v>
      </c>
      <c r="T293" s="264">
        <f t="shared" si="241"/>
        <v>0</v>
      </c>
      <c r="U293" s="189">
        <f t="shared" si="247"/>
        <v>0</v>
      </c>
      <c r="V293" s="190">
        <f t="shared" si="242"/>
        <v>0</v>
      </c>
      <c r="W293" s="192">
        <f>IF(P293=0,0,V293/P293)</f>
        <v>0</v>
      </c>
      <c r="X293" s="193">
        <f t="shared" si="248"/>
        <v>0</v>
      </c>
    </row>
    <row r="294" spans="1:24" ht="24.95" customHeight="1">
      <c r="A294" s="272">
        <v>257</v>
      </c>
      <c r="B294" s="259"/>
      <c r="C294" s="263"/>
      <c r="D294" s="163"/>
      <c r="E294" s="163"/>
      <c r="F294" s="252" t="s">
        <v>92</v>
      </c>
      <c r="G294" s="271"/>
      <c r="H294" s="271"/>
      <c r="I294" s="271"/>
      <c r="J294" s="260"/>
      <c r="K294" s="169"/>
      <c r="L294" s="170"/>
      <c r="M294" s="171">
        <f t="shared" si="244"/>
        <v>2.5</v>
      </c>
      <c r="N294" s="172">
        <f t="shared" ref="N294:N357" si="311">M294*O294</f>
        <v>0</v>
      </c>
      <c r="O294" s="668">
        <f t="shared" ref="O294:O357" si="312">IF(L294="",K294,IF(L294&gt;0,L294))</f>
        <v>0</v>
      </c>
      <c r="P294" s="173">
        <f t="shared" ref="P294" si="313">IF(ISBLANK(I294),0,VLOOKUP(I294,J$14:K$19,2,0))</f>
        <v>0</v>
      </c>
      <c r="Q294" s="174">
        <f t="shared" si="245"/>
        <v>0</v>
      </c>
      <c r="R294" s="175">
        <f t="shared" si="246"/>
        <v>0</v>
      </c>
      <c r="S294" s="176">
        <f t="shared" ref="S294:S357" si="314">IF(P294*J294&gt;Q294,0,P294*J294)</f>
        <v>0</v>
      </c>
      <c r="T294" s="261">
        <f t="shared" ref="T294:T357" si="315">R294*J294</f>
        <v>0</v>
      </c>
      <c r="U294" s="175">
        <f t="shared" si="247"/>
        <v>0</v>
      </c>
      <c r="V294" s="176">
        <f t="shared" ref="V294:V357" si="316">(P294*O294)-(P294*J294)*R294</f>
        <v>0</v>
      </c>
      <c r="W294" s="178">
        <f t="shared" ref="W294" si="317">IF(P294=0,0,V294/P294)</f>
        <v>0</v>
      </c>
      <c r="X294" s="179">
        <f t="shared" si="248"/>
        <v>0</v>
      </c>
    </row>
    <row r="295" spans="1:24" ht="24.95" customHeight="1">
      <c r="A295" s="272">
        <v>258</v>
      </c>
      <c r="B295" s="259"/>
      <c r="C295" s="263"/>
      <c r="D295" s="163"/>
      <c r="E295" s="163"/>
      <c r="F295" s="251" t="s">
        <v>91</v>
      </c>
      <c r="G295" s="271"/>
      <c r="H295" s="271"/>
      <c r="I295" s="271"/>
      <c r="J295" s="260"/>
      <c r="K295" s="169"/>
      <c r="L295" s="170"/>
      <c r="M295" s="185">
        <f t="shared" ref="M295:M358" si="318">HLOOKUP(F295,$K$23:$Q$24,2,0)</f>
        <v>1.5</v>
      </c>
      <c r="N295" s="186">
        <f t="shared" si="311"/>
        <v>0</v>
      </c>
      <c r="O295" s="669">
        <f t="shared" si="312"/>
        <v>0</v>
      </c>
      <c r="P295" s="187">
        <f>IF(ISBLANK(I295),0,VLOOKUP(I295,J$14:K$19,2,0))</f>
        <v>0</v>
      </c>
      <c r="Q295" s="188">
        <f t="shared" ref="Q295:Q358" si="319">P295*O295</f>
        <v>0</v>
      </c>
      <c r="R295" s="189">
        <f t="shared" ref="R295:R358" si="320">IF(ISBLANK(J295),0,INT(O295/J295))</f>
        <v>0</v>
      </c>
      <c r="S295" s="190">
        <f t="shared" si="314"/>
        <v>0</v>
      </c>
      <c r="T295" s="264">
        <f t="shared" si="315"/>
        <v>0</v>
      </c>
      <c r="U295" s="189">
        <f t="shared" ref="U295:U358" si="321">IF(ISBLANK(J295),0,ROUNDUP((O295/J295)-INT(O295/J295),0))</f>
        <v>0</v>
      </c>
      <c r="V295" s="190">
        <f t="shared" si="316"/>
        <v>0</v>
      </c>
      <c r="W295" s="192">
        <f>IF(P295=0,0,V295/P295)</f>
        <v>0</v>
      </c>
      <c r="X295" s="193">
        <f t="shared" ref="X295:X358" si="322">R295+U295</f>
        <v>0</v>
      </c>
    </row>
    <row r="296" spans="1:24" ht="24.95" customHeight="1">
      <c r="A296" s="272">
        <v>259</v>
      </c>
      <c r="B296" s="259"/>
      <c r="C296" s="263"/>
      <c r="D296" s="163"/>
      <c r="E296" s="163"/>
      <c r="F296" s="252" t="s">
        <v>92</v>
      </c>
      <c r="G296" s="271"/>
      <c r="H296" s="271"/>
      <c r="I296" s="271"/>
      <c r="J296" s="260"/>
      <c r="K296" s="169"/>
      <c r="L296" s="170"/>
      <c r="M296" s="171">
        <f t="shared" si="318"/>
        <v>2.5</v>
      </c>
      <c r="N296" s="172">
        <f t="shared" si="311"/>
        <v>0</v>
      </c>
      <c r="O296" s="668">
        <f t="shared" si="312"/>
        <v>0</v>
      </c>
      <c r="P296" s="173">
        <f t="shared" ref="P296" si="323">IF(ISBLANK(I296),0,VLOOKUP(I296,J$14:K$19,2,0))</f>
        <v>0</v>
      </c>
      <c r="Q296" s="174">
        <f t="shared" si="319"/>
        <v>0</v>
      </c>
      <c r="R296" s="175">
        <f t="shared" si="320"/>
        <v>0</v>
      </c>
      <c r="S296" s="176">
        <f t="shared" si="314"/>
        <v>0</v>
      </c>
      <c r="T296" s="261">
        <f t="shared" si="315"/>
        <v>0</v>
      </c>
      <c r="U296" s="175">
        <f t="shared" si="321"/>
        <v>0</v>
      </c>
      <c r="V296" s="176">
        <f t="shared" si="316"/>
        <v>0</v>
      </c>
      <c r="W296" s="178">
        <f t="shared" ref="W296" si="324">IF(P296=0,0,V296/P296)</f>
        <v>0</v>
      </c>
      <c r="X296" s="179">
        <f t="shared" si="322"/>
        <v>0</v>
      </c>
    </row>
    <row r="297" spans="1:24" ht="24.95" customHeight="1">
      <c r="A297" s="272">
        <v>260</v>
      </c>
      <c r="B297" s="259"/>
      <c r="C297" s="263"/>
      <c r="D297" s="163"/>
      <c r="E297" s="163"/>
      <c r="F297" s="251" t="s">
        <v>91</v>
      </c>
      <c r="G297" s="271"/>
      <c r="H297" s="271"/>
      <c r="I297" s="271"/>
      <c r="J297" s="260"/>
      <c r="K297" s="169"/>
      <c r="L297" s="170"/>
      <c r="M297" s="185">
        <f t="shared" si="318"/>
        <v>1.5</v>
      </c>
      <c r="N297" s="186">
        <f t="shared" si="311"/>
        <v>0</v>
      </c>
      <c r="O297" s="669">
        <f t="shared" si="312"/>
        <v>0</v>
      </c>
      <c r="P297" s="187">
        <f>IF(ISBLANK(I297),0,VLOOKUP(I297,J$14:K$19,2,0))</f>
        <v>0</v>
      </c>
      <c r="Q297" s="188">
        <f t="shared" si="319"/>
        <v>0</v>
      </c>
      <c r="R297" s="189">
        <f t="shared" si="320"/>
        <v>0</v>
      </c>
      <c r="S297" s="190">
        <f t="shared" si="314"/>
        <v>0</v>
      </c>
      <c r="T297" s="264">
        <f t="shared" si="315"/>
        <v>0</v>
      </c>
      <c r="U297" s="189">
        <f t="shared" si="321"/>
        <v>0</v>
      </c>
      <c r="V297" s="190">
        <f t="shared" si="316"/>
        <v>0</v>
      </c>
      <c r="W297" s="192">
        <f>IF(P297=0,0,V297/P297)</f>
        <v>0</v>
      </c>
      <c r="X297" s="193">
        <f t="shared" si="322"/>
        <v>0</v>
      </c>
    </row>
    <row r="298" spans="1:24" ht="24.95" customHeight="1">
      <c r="A298" s="272">
        <v>261</v>
      </c>
      <c r="B298" s="259"/>
      <c r="C298" s="263"/>
      <c r="D298" s="163"/>
      <c r="E298" s="163"/>
      <c r="F298" s="252" t="s">
        <v>92</v>
      </c>
      <c r="G298" s="271"/>
      <c r="H298" s="271"/>
      <c r="I298" s="271"/>
      <c r="J298" s="260"/>
      <c r="K298" s="169"/>
      <c r="L298" s="170"/>
      <c r="M298" s="171">
        <f t="shared" si="318"/>
        <v>2.5</v>
      </c>
      <c r="N298" s="172">
        <f t="shared" si="311"/>
        <v>0</v>
      </c>
      <c r="O298" s="668">
        <f t="shared" si="312"/>
        <v>0</v>
      </c>
      <c r="P298" s="173">
        <f t="shared" ref="P298" si="325">IF(ISBLANK(I298),0,VLOOKUP(I298,J$14:K$19,2,0))</f>
        <v>0</v>
      </c>
      <c r="Q298" s="174">
        <f t="shared" si="319"/>
        <v>0</v>
      </c>
      <c r="R298" s="175">
        <f t="shared" si="320"/>
        <v>0</v>
      </c>
      <c r="S298" s="176">
        <f t="shared" si="314"/>
        <v>0</v>
      </c>
      <c r="T298" s="261">
        <f t="shared" si="315"/>
        <v>0</v>
      </c>
      <c r="U298" s="175">
        <f t="shared" si="321"/>
        <v>0</v>
      </c>
      <c r="V298" s="176">
        <f t="shared" si="316"/>
        <v>0</v>
      </c>
      <c r="W298" s="178">
        <f t="shared" ref="W298" si="326">IF(P298=0,0,V298/P298)</f>
        <v>0</v>
      </c>
      <c r="X298" s="179">
        <f t="shared" si="322"/>
        <v>0</v>
      </c>
    </row>
    <row r="299" spans="1:24" ht="24.95" customHeight="1">
      <c r="A299" s="272">
        <v>262</v>
      </c>
      <c r="B299" s="259"/>
      <c r="C299" s="263"/>
      <c r="D299" s="163"/>
      <c r="E299" s="163"/>
      <c r="F299" s="251" t="s">
        <v>91</v>
      </c>
      <c r="G299" s="271"/>
      <c r="H299" s="271"/>
      <c r="I299" s="271"/>
      <c r="J299" s="260"/>
      <c r="K299" s="169"/>
      <c r="L299" s="170"/>
      <c r="M299" s="185">
        <f t="shared" si="318"/>
        <v>1.5</v>
      </c>
      <c r="N299" s="186">
        <f t="shared" si="311"/>
        <v>0</v>
      </c>
      <c r="O299" s="669">
        <f t="shared" si="312"/>
        <v>0</v>
      </c>
      <c r="P299" s="187">
        <f>IF(ISBLANK(I299),0,VLOOKUP(I299,J$14:K$19,2,0))</f>
        <v>0</v>
      </c>
      <c r="Q299" s="188">
        <f t="shared" si="319"/>
        <v>0</v>
      </c>
      <c r="R299" s="189">
        <f t="shared" si="320"/>
        <v>0</v>
      </c>
      <c r="S299" s="190">
        <f t="shared" si="314"/>
        <v>0</v>
      </c>
      <c r="T299" s="264">
        <f t="shared" si="315"/>
        <v>0</v>
      </c>
      <c r="U299" s="189">
        <f t="shared" si="321"/>
        <v>0</v>
      </c>
      <c r="V299" s="190">
        <f t="shared" si="316"/>
        <v>0</v>
      </c>
      <c r="W299" s="192">
        <f>IF(P299=0,0,V299/P299)</f>
        <v>0</v>
      </c>
      <c r="X299" s="193">
        <f t="shared" si="322"/>
        <v>0</v>
      </c>
    </row>
    <row r="300" spans="1:24" ht="24.95" customHeight="1">
      <c r="A300" s="272">
        <v>263</v>
      </c>
      <c r="B300" s="259"/>
      <c r="C300" s="263"/>
      <c r="D300" s="163"/>
      <c r="E300" s="163"/>
      <c r="F300" s="252" t="s">
        <v>92</v>
      </c>
      <c r="G300" s="271"/>
      <c r="H300" s="271"/>
      <c r="I300" s="271"/>
      <c r="J300" s="260"/>
      <c r="K300" s="169"/>
      <c r="L300" s="170"/>
      <c r="M300" s="171">
        <f t="shared" si="318"/>
        <v>2.5</v>
      </c>
      <c r="N300" s="172">
        <f t="shared" si="311"/>
        <v>0</v>
      </c>
      <c r="O300" s="668">
        <f t="shared" si="312"/>
        <v>0</v>
      </c>
      <c r="P300" s="173">
        <f t="shared" ref="P300" si="327">IF(ISBLANK(I300),0,VLOOKUP(I300,J$14:K$19,2,0))</f>
        <v>0</v>
      </c>
      <c r="Q300" s="174">
        <f t="shared" si="319"/>
        <v>0</v>
      </c>
      <c r="R300" s="175">
        <f t="shared" si="320"/>
        <v>0</v>
      </c>
      <c r="S300" s="176">
        <f t="shared" si="314"/>
        <v>0</v>
      </c>
      <c r="T300" s="261">
        <f t="shared" si="315"/>
        <v>0</v>
      </c>
      <c r="U300" s="175">
        <f t="shared" si="321"/>
        <v>0</v>
      </c>
      <c r="V300" s="176">
        <f t="shared" si="316"/>
        <v>0</v>
      </c>
      <c r="W300" s="178">
        <f t="shared" ref="W300" si="328">IF(P300=0,0,V300/P300)</f>
        <v>0</v>
      </c>
      <c r="X300" s="179">
        <f t="shared" si="322"/>
        <v>0</v>
      </c>
    </row>
    <row r="301" spans="1:24" ht="24.95" customHeight="1">
      <c r="A301" s="272">
        <v>264</v>
      </c>
      <c r="B301" s="259"/>
      <c r="C301" s="263"/>
      <c r="D301" s="163"/>
      <c r="E301" s="163"/>
      <c r="F301" s="251" t="s">
        <v>91</v>
      </c>
      <c r="G301" s="271"/>
      <c r="H301" s="271"/>
      <c r="I301" s="271"/>
      <c r="J301" s="260"/>
      <c r="K301" s="169"/>
      <c r="L301" s="170"/>
      <c r="M301" s="185">
        <f t="shared" si="318"/>
        <v>1.5</v>
      </c>
      <c r="N301" s="186">
        <f t="shared" si="311"/>
        <v>0</v>
      </c>
      <c r="O301" s="669">
        <f t="shared" si="312"/>
        <v>0</v>
      </c>
      <c r="P301" s="187">
        <f>IF(ISBLANK(I301),0,VLOOKUP(I301,J$14:K$19,2,0))</f>
        <v>0</v>
      </c>
      <c r="Q301" s="188">
        <f t="shared" si="319"/>
        <v>0</v>
      </c>
      <c r="R301" s="189">
        <f t="shared" si="320"/>
        <v>0</v>
      </c>
      <c r="S301" s="190">
        <f t="shared" si="314"/>
        <v>0</v>
      </c>
      <c r="T301" s="264">
        <f t="shared" si="315"/>
        <v>0</v>
      </c>
      <c r="U301" s="189">
        <f t="shared" si="321"/>
        <v>0</v>
      </c>
      <c r="V301" s="190">
        <f t="shared" si="316"/>
        <v>0</v>
      </c>
      <c r="W301" s="192">
        <f>IF(P301=0,0,V301/P301)</f>
        <v>0</v>
      </c>
      <c r="X301" s="193">
        <f t="shared" si="322"/>
        <v>0</v>
      </c>
    </row>
    <row r="302" spans="1:24" ht="24.95" customHeight="1">
      <c r="A302" s="272">
        <v>265</v>
      </c>
      <c r="B302" s="259"/>
      <c r="C302" s="263"/>
      <c r="D302" s="163"/>
      <c r="E302" s="163"/>
      <c r="F302" s="252" t="s">
        <v>92</v>
      </c>
      <c r="G302" s="271"/>
      <c r="H302" s="271"/>
      <c r="I302" s="271"/>
      <c r="J302" s="260"/>
      <c r="K302" s="169"/>
      <c r="L302" s="170"/>
      <c r="M302" s="171">
        <f t="shared" si="318"/>
        <v>2.5</v>
      </c>
      <c r="N302" s="172">
        <f t="shared" si="311"/>
        <v>0</v>
      </c>
      <c r="O302" s="668">
        <f t="shared" si="312"/>
        <v>0</v>
      </c>
      <c r="P302" s="173">
        <f t="shared" ref="P302" si="329">IF(ISBLANK(I302),0,VLOOKUP(I302,J$14:K$19,2,0))</f>
        <v>0</v>
      </c>
      <c r="Q302" s="174">
        <f t="shared" si="319"/>
        <v>0</v>
      </c>
      <c r="R302" s="175">
        <f t="shared" si="320"/>
        <v>0</v>
      </c>
      <c r="S302" s="176">
        <f t="shared" si="314"/>
        <v>0</v>
      </c>
      <c r="T302" s="261">
        <f t="shared" si="315"/>
        <v>0</v>
      </c>
      <c r="U302" s="175">
        <f t="shared" si="321"/>
        <v>0</v>
      </c>
      <c r="V302" s="176">
        <f t="shared" si="316"/>
        <v>0</v>
      </c>
      <c r="W302" s="178">
        <f t="shared" ref="W302" si="330">IF(P302=0,0,V302/P302)</f>
        <v>0</v>
      </c>
      <c r="X302" s="179">
        <f t="shared" si="322"/>
        <v>0</v>
      </c>
    </row>
    <row r="303" spans="1:24" ht="24.95" customHeight="1">
      <c r="A303" s="272">
        <v>266</v>
      </c>
      <c r="B303" s="259"/>
      <c r="C303" s="263"/>
      <c r="D303" s="163"/>
      <c r="E303" s="163"/>
      <c r="F303" s="251" t="s">
        <v>91</v>
      </c>
      <c r="G303" s="271"/>
      <c r="H303" s="271"/>
      <c r="I303" s="271"/>
      <c r="J303" s="260"/>
      <c r="K303" s="169"/>
      <c r="L303" s="170"/>
      <c r="M303" s="185">
        <f t="shared" si="318"/>
        <v>1.5</v>
      </c>
      <c r="N303" s="186">
        <f t="shared" si="311"/>
        <v>0</v>
      </c>
      <c r="O303" s="669">
        <f t="shared" si="312"/>
        <v>0</v>
      </c>
      <c r="P303" s="187">
        <f>IF(ISBLANK(I303),0,VLOOKUP(I303,J$14:K$19,2,0))</f>
        <v>0</v>
      </c>
      <c r="Q303" s="188">
        <f t="shared" si="319"/>
        <v>0</v>
      </c>
      <c r="R303" s="189">
        <f t="shared" si="320"/>
        <v>0</v>
      </c>
      <c r="S303" s="190">
        <f t="shared" si="314"/>
        <v>0</v>
      </c>
      <c r="T303" s="264">
        <f t="shared" si="315"/>
        <v>0</v>
      </c>
      <c r="U303" s="189">
        <f t="shared" si="321"/>
        <v>0</v>
      </c>
      <c r="V303" s="190">
        <f t="shared" si="316"/>
        <v>0</v>
      </c>
      <c r="W303" s="192">
        <f>IF(P303=0,0,V303/P303)</f>
        <v>0</v>
      </c>
      <c r="X303" s="193">
        <f t="shared" si="322"/>
        <v>0</v>
      </c>
    </row>
    <row r="304" spans="1:24" ht="24.95" customHeight="1">
      <c r="A304" s="272">
        <v>267</v>
      </c>
      <c r="B304" s="259"/>
      <c r="C304" s="263"/>
      <c r="D304" s="163"/>
      <c r="E304" s="163"/>
      <c r="F304" s="252" t="s">
        <v>92</v>
      </c>
      <c r="G304" s="271"/>
      <c r="H304" s="271"/>
      <c r="I304" s="271"/>
      <c r="J304" s="260"/>
      <c r="K304" s="169"/>
      <c r="L304" s="170"/>
      <c r="M304" s="171">
        <f t="shared" si="318"/>
        <v>2.5</v>
      </c>
      <c r="N304" s="172">
        <f t="shared" si="311"/>
        <v>0</v>
      </c>
      <c r="O304" s="668">
        <f t="shared" si="312"/>
        <v>0</v>
      </c>
      <c r="P304" s="173">
        <f t="shared" ref="P304" si="331">IF(ISBLANK(I304),0,VLOOKUP(I304,J$14:K$19,2,0))</f>
        <v>0</v>
      </c>
      <c r="Q304" s="174">
        <f t="shared" si="319"/>
        <v>0</v>
      </c>
      <c r="R304" s="175">
        <f t="shared" si="320"/>
        <v>0</v>
      </c>
      <c r="S304" s="176">
        <f t="shared" si="314"/>
        <v>0</v>
      </c>
      <c r="T304" s="261">
        <f t="shared" si="315"/>
        <v>0</v>
      </c>
      <c r="U304" s="175">
        <f t="shared" si="321"/>
        <v>0</v>
      </c>
      <c r="V304" s="176">
        <f t="shared" si="316"/>
        <v>0</v>
      </c>
      <c r="W304" s="178">
        <f t="shared" ref="W304" si="332">IF(P304=0,0,V304/P304)</f>
        <v>0</v>
      </c>
      <c r="X304" s="179">
        <f t="shared" si="322"/>
        <v>0</v>
      </c>
    </row>
    <row r="305" spans="1:24" ht="24.95" customHeight="1">
      <c r="A305" s="272">
        <v>268</v>
      </c>
      <c r="B305" s="259"/>
      <c r="C305" s="263"/>
      <c r="D305" s="163"/>
      <c r="E305" s="163"/>
      <c r="F305" s="251" t="s">
        <v>91</v>
      </c>
      <c r="G305" s="271"/>
      <c r="H305" s="271"/>
      <c r="I305" s="271"/>
      <c r="J305" s="260"/>
      <c r="K305" s="169"/>
      <c r="L305" s="170"/>
      <c r="M305" s="185">
        <f t="shared" si="318"/>
        <v>1.5</v>
      </c>
      <c r="N305" s="186">
        <f t="shared" si="311"/>
        <v>0</v>
      </c>
      <c r="O305" s="669">
        <f t="shared" si="312"/>
        <v>0</v>
      </c>
      <c r="P305" s="187">
        <f>IF(ISBLANK(I305),0,VLOOKUP(I305,J$14:K$19,2,0))</f>
        <v>0</v>
      </c>
      <c r="Q305" s="188">
        <f t="shared" si="319"/>
        <v>0</v>
      </c>
      <c r="R305" s="189">
        <f t="shared" si="320"/>
        <v>0</v>
      </c>
      <c r="S305" s="190">
        <f t="shared" si="314"/>
        <v>0</v>
      </c>
      <c r="T305" s="264">
        <f t="shared" si="315"/>
        <v>0</v>
      </c>
      <c r="U305" s="189">
        <f t="shared" si="321"/>
        <v>0</v>
      </c>
      <c r="V305" s="190">
        <f t="shared" si="316"/>
        <v>0</v>
      </c>
      <c r="W305" s="192">
        <f>IF(P305=0,0,V305/P305)</f>
        <v>0</v>
      </c>
      <c r="X305" s="193">
        <f t="shared" si="322"/>
        <v>0</v>
      </c>
    </row>
    <row r="306" spans="1:24" ht="24.95" customHeight="1">
      <c r="A306" s="272">
        <v>269</v>
      </c>
      <c r="B306" s="259"/>
      <c r="C306" s="263"/>
      <c r="D306" s="163"/>
      <c r="E306" s="163"/>
      <c r="F306" s="252" t="s">
        <v>92</v>
      </c>
      <c r="G306" s="271"/>
      <c r="H306" s="271"/>
      <c r="I306" s="271"/>
      <c r="J306" s="260"/>
      <c r="K306" s="169"/>
      <c r="L306" s="170"/>
      <c r="M306" s="171">
        <f t="shared" si="318"/>
        <v>2.5</v>
      </c>
      <c r="N306" s="172">
        <f t="shared" si="311"/>
        <v>0</v>
      </c>
      <c r="O306" s="668">
        <f t="shared" si="312"/>
        <v>0</v>
      </c>
      <c r="P306" s="173">
        <f t="shared" ref="P306" si="333">IF(ISBLANK(I306),0,VLOOKUP(I306,J$14:K$19,2,0))</f>
        <v>0</v>
      </c>
      <c r="Q306" s="174">
        <f t="shared" si="319"/>
        <v>0</v>
      </c>
      <c r="R306" s="175">
        <f t="shared" si="320"/>
        <v>0</v>
      </c>
      <c r="S306" s="176">
        <f t="shared" si="314"/>
        <v>0</v>
      </c>
      <c r="T306" s="261">
        <f t="shared" si="315"/>
        <v>0</v>
      </c>
      <c r="U306" s="175">
        <f t="shared" si="321"/>
        <v>0</v>
      </c>
      <c r="V306" s="176">
        <f t="shared" si="316"/>
        <v>0</v>
      </c>
      <c r="W306" s="178">
        <f t="shared" ref="W306" si="334">IF(P306=0,0,V306/P306)</f>
        <v>0</v>
      </c>
      <c r="X306" s="179">
        <f t="shared" si="322"/>
        <v>0</v>
      </c>
    </row>
    <row r="307" spans="1:24" ht="24.95" customHeight="1">
      <c r="A307" s="272">
        <v>270</v>
      </c>
      <c r="B307" s="259"/>
      <c r="C307" s="263"/>
      <c r="D307" s="163"/>
      <c r="E307" s="163"/>
      <c r="F307" s="251" t="s">
        <v>91</v>
      </c>
      <c r="G307" s="271"/>
      <c r="H307" s="271"/>
      <c r="I307" s="271"/>
      <c r="J307" s="260"/>
      <c r="K307" s="169"/>
      <c r="L307" s="170"/>
      <c r="M307" s="185">
        <f t="shared" si="318"/>
        <v>1.5</v>
      </c>
      <c r="N307" s="186">
        <f t="shared" si="311"/>
        <v>0</v>
      </c>
      <c r="O307" s="669">
        <f t="shared" si="312"/>
        <v>0</v>
      </c>
      <c r="P307" s="187">
        <f>IF(ISBLANK(I307),0,VLOOKUP(I307,J$14:K$19,2,0))</f>
        <v>0</v>
      </c>
      <c r="Q307" s="188">
        <f t="shared" si="319"/>
        <v>0</v>
      </c>
      <c r="R307" s="189">
        <f t="shared" si="320"/>
        <v>0</v>
      </c>
      <c r="S307" s="190">
        <f t="shared" si="314"/>
        <v>0</v>
      </c>
      <c r="T307" s="264">
        <f t="shared" si="315"/>
        <v>0</v>
      </c>
      <c r="U307" s="189">
        <f t="shared" si="321"/>
        <v>0</v>
      </c>
      <c r="V307" s="190">
        <f t="shared" si="316"/>
        <v>0</v>
      </c>
      <c r="W307" s="192">
        <f>IF(P307=0,0,V307/P307)</f>
        <v>0</v>
      </c>
      <c r="X307" s="193">
        <f t="shared" si="322"/>
        <v>0</v>
      </c>
    </row>
    <row r="308" spans="1:24" ht="24.95" customHeight="1">
      <c r="A308" s="272">
        <v>271</v>
      </c>
      <c r="B308" s="259"/>
      <c r="C308" s="263"/>
      <c r="D308" s="163"/>
      <c r="E308" s="163"/>
      <c r="F308" s="252" t="s">
        <v>92</v>
      </c>
      <c r="G308" s="271"/>
      <c r="H308" s="271"/>
      <c r="I308" s="271"/>
      <c r="J308" s="260"/>
      <c r="K308" s="169"/>
      <c r="L308" s="170"/>
      <c r="M308" s="171">
        <f t="shared" si="318"/>
        <v>2.5</v>
      </c>
      <c r="N308" s="172">
        <f t="shared" si="311"/>
        <v>0</v>
      </c>
      <c r="O308" s="668">
        <f t="shared" si="312"/>
        <v>0</v>
      </c>
      <c r="P308" s="173">
        <f t="shared" ref="P308" si="335">IF(ISBLANK(I308),0,VLOOKUP(I308,J$14:K$19,2,0))</f>
        <v>0</v>
      </c>
      <c r="Q308" s="174">
        <f t="shared" si="319"/>
        <v>0</v>
      </c>
      <c r="R308" s="175">
        <f t="shared" si="320"/>
        <v>0</v>
      </c>
      <c r="S308" s="176">
        <f t="shared" si="314"/>
        <v>0</v>
      </c>
      <c r="T308" s="261">
        <f t="shared" si="315"/>
        <v>0</v>
      </c>
      <c r="U308" s="175">
        <f t="shared" si="321"/>
        <v>0</v>
      </c>
      <c r="V308" s="176">
        <f t="shared" si="316"/>
        <v>0</v>
      </c>
      <c r="W308" s="178">
        <f t="shared" ref="W308" si="336">IF(P308=0,0,V308/P308)</f>
        <v>0</v>
      </c>
      <c r="X308" s="179">
        <f t="shared" si="322"/>
        <v>0</v>
      </c>
    </row>
    <row r="309" spans="1:24" ht="24.95" customHeight="1">
      <c r="A309" s="272">
        <v>272</v>
      </c>
      <c r="B309" s="259"/>
      <c r="C309" s="263"/>
      <c r="D309" s="163"/>
      <c r="E309" s="163"/>
      <c r="F309" s="251" t="s">
        <v>91</v>
      </c>
      <c r="G309" s="271"/>
      <c r="H309" s="271"/>
      <c r="I309" s="271"/>
      <c r="J309" s="260"/>
      <c r="K309" s="169"/>
      <c r="L309" s="170"/>
      <c r="M309" s="185">
        <f t="shared" si="318"/>
        <v>1.5</v>
      </c>
      <c r="N309" s="186">
        <f t="shared" si="311"/>
        <v>0</v>
      </c>
      <c r="O309" s="669">
        <f t="shared" si="312"/>
        <v>0</v>
      </c>
      <c r="P309" s="187">
        <f>IF(ISBLANK(I309),0,VLOOKUP(I309,J$14:K$19,2,0))</f>
        <v>0</v>
      </c>
      <c r="Q309" s="188">
        <f t="shared" si="319"/>
        <v>0</v>
      </c>
      <c r="R309" s="189">
        <f t="shared" si="320"/>
        <v>0</v>
      </c>
      <c r="S309" s="190">
        <f t="shared" si="314"/>
        <v>0</v>
      </c>
      <c r="T309" s="264">
        <f t="shared" si="315"/>
        <v>0</v>
      </c>
      <c r="U309" s="189">
        <f t="shared" si="321"/>
        <v>0</v>
      </c>
      <c r="V309" s="190">
        <f t="shared" si="316"/>
        <v>0</v>
      </c>
      <c r="W309" s="192">
        <f>IF(P309=0,0,V309/P309)</f>
        <v>0</v>
      </c>
      <c r="X309" s="193">
        <f t="shared" si="322"/>
        <v>0</v>
      </c>
    </row>
    <row r="310" spans="1:24" ht="24.95" customHeight="1">
      <c r="A310" s="272">
        <v>273</v>
      </c>
      <c r="B310" s="259"/>
      <c r="C310" s="263"/>
      <c r="D310" s="163"/>
      <c r="E310" s="163"/>
      <c r="F310" s="252" t="s">
        <v>92</v>
      </c>
      <c r="G310" s="271"/>
      <c r="H310" s="271"/>
      <c r="I310" s="271"/>
      <c r="J310" s="260"/>
      <c r="K310" s="169"/>
      <c r="L310" s="170"/>
      <c r="M310" s="171">
        <f t="shared" si="318"/>
        <v>2.5</v>
      </c>
      <c r="N310" s="172">
        <f t="shared" si="311"/>
        <v>0</v>
      </c>
      <c r="O310" s="668">
        <f t="shared" si="312"/>
        <v>0</v>
      </c>
      <c r="P310" s="173">
        <f t="shared" ref="P310" si="337">IF(ISBLANK(I310),0,VLOOKUP(I310,J$14:K$19,2,0))</f>
        <v>0</v>
      </c>
      <c r="Q310" s="174">
        <f t="shared" si="319"/>
        <v>0</v>
      </c>
      <c r="R310" s="175">
        <f t="shared" si="320"/>
        <v>0</v>
      </c>
      <c r="S310" s="176">
        <f t="shared" si="314"/>
        <v>0</v>
      </c>
      <c r="T310" s="261">
        <f t="shared" si="315"/>
        <v>0</v>
      </c>
      <c r="U310" s="175">
        <f t="shared" si="321"/>
        <v>0</v>
      </c>
      <c r="V310" s="176">
        <f t="shared" si="316"/>
        <v>0</v>
      </c>
      <c r="W310" s="178">
        <f t="shared" ref="W310" si="338">IF(P310=0,0,V310/P310)</f>
        <v>0</v>
      </c>
      <c r="X310" s="179">
        <f t="shared" si="322"/>
        <v>0</v>
      </c>
    </row>
    <row r="311" spans="1:24" ht="24.95" customHeight="1">
      <c r="A311" s="272">
        <v>274</v>
      </c>
      <c r="B311" s="259"/>
      <c r="C311" s="263"/>
      <c r="D311" s="163"/>
      <c r="E311" s="163"/>
      <c r="F311" s="251" t="s">
        <v>91</v>
      </c>
      <c r="G311" s="271"/>
      <c r="H311" s="271"/>
      <c r="I311" s="271"/>
      <c r="J311" s="260"/>
      <c r="K311" s="169"/>
      <c r="L311" s="170"/>
      <c r="M311" s="185">
        <f t="shared" si="318"/>
        <v>1.5</v>
      </c>
      <c r="N311" s="186">
        <f t="shared" si="311"/>
        <v>0</v>
      </c>
      <c r="O311" s="669">
        <f t="shared" si="312"/>
        <v>0</v>
      </c>
      <c r="P311" s="187">
        <f>IF(ISBLANK(I311),0,VLOOKUP(I311,J$14:K$19,2,0))</f>
        <v>0</v>
      </c>
      <c r="Q311" s="188">
        <f t="shared" si="319"/>
        <v>0</v>
      </c>
      <c r="R311" s="189">
        <f t="shared" si="320"/>
        <v>0</v>
      </c>
      <c r="S311" s="190">
        <f t="shared" si="314"/>
        <v>0</v>
      </c>
      <c r="T311" s="264">
        <f t="shared" si="315"/>
        <v>0</v>
      </c>
      <c r="U311" s="189">
        <f t="shared" si="321"/>
        <v>0</v>
      </c>
      <c r="V311" s="190">
        <f t="shared" si="316"/>
        <v>0</v>
      </c>
      <c r="W311" s="192">
        <f>IF(P311=0,0,V311/P311)</f>
        <v>0</v>
      </c>
      <c r="X311" s="193">
        <f t="shared" si="322"/>
        <v>0</v>
      </c>
    </row>
    <row r="312" spans="1:24" ht="24.95" customHeight="1">
      <c r="A312" s="272">
        <v>275</v>
      </c>
      <c r="B312" s="259"/>
      <c r="C312" s="263"/>
      <c r="D312" s="163"/>
      <c r="E312" s="163"/>
      <c r="F312" s="252" t="s">
        <v>92</v>
      </c>
      <c r="G312" s="271"/>
      <c r="H312" s="271"/>
      <c r="I312" s="271"/>
      <c r="J312" s="260"/>
      <c r="K312" s="169"/>
      <c r="L312" s="170"/>
      <c r="M312" s="171">
        <f t="shared" si="318"/>
        <v>2.5</v>
      </c>
      <c r="N312" s="172">
        <f t="shared" si="311"/>
        <v>0</v>
      </c>
      <c r="O312" s="668">
        <f t="shared" si="312"/>
        <v>0</v>
      </c>
      <c r="P312" s="173">
        <f t="shared" ref="P312" si="339">IF(ISBLANK(I312),0,VLOOKUP(I312,J$14:K$19,2,0))</f>
        <v>0</v>
      </c>
      <c r="Q312" s="174">
        <f t="shared" si="319"/>
        <v>0</v>
      </c>
      <c r="R312" s="175">
        <f t="shared" si="320"/>
        <v>0</v>
      </c>
      <c r="S312" s="176">
        <f t="shared" si="314"/>
        <v>0</v>
      </c>
      <c r="T312" s="261">
        <f t="shared" si="315"/>
        <v>0</v>
      </c>
      <c r="U312" s="175">
        <f t="shared" si="321"/>
        <v>0</v>
      </c>
      <c r="V312" s="176">
        <f t="shared" si="316"/>
        <v>0</v>
      </c>
      <c r="W312" s="178">
        <f t="shared" ref="W312" si="340">IF(P312=0,0,V312/P312)</f>
        <v>0</v>
      </c>
      <c r="X312" s="179">
        <f t="shared" si="322"/>
        <v>0</v>
      </c>
    </row>
    <row r="313" spans="1:24" ht="24.95" customHeight="1">
      <c r="A313" s="272">
        <v>276</v>
      </c>
      <c r="B313" s="259"/>
      <c r="C313" s="263"/>
      <c r="D313" s="163"/>
      <c r="E313" s="163"/>
      <c r="F313" s="251" t="s">
        <v>91</v>
      </c>
      <c r="G313" s="271"/>
      <c r="H313" s="271"/>
      <c r="I313" s="271"/>
      <c r="J313" s="260"/>
      <c r="K313" s="169"/>
      <c r="L313" s="170"/>
      <c r="M313" s="185">
        <f t="shared" si="318"/>
        <v>1.5</v>
      </c>
      <c r="N313" s="186">
        <f t="shared" si="311"/>
        <v>0</v>
      </c>
      <c r="O313" s="669">
        <f t="shared" si="312"/>
        <v>0</v>
      </c>
      <c r="P313" s="187">
        <f>IF(ISBLANK(I313),0,VLOOKUP(I313,J$14:K$19,2,0))</f>
        <v>0</v>
      </c>
      <c r="Q313" s="188">
        <f t="shared" si="319"/>
        <v>0</v>
      </c>
      <c r="R313" s="189">
        <f t="shared" si="320"/>
        <v>0</v>
      </c>
      <c r="S313" s="190">
        <f t="shared" si="314"/>
        <v>0</v>
      </c>
      <c r="T313" s="264">
        <f t="shared" si="315"/>
        <v>0</v>
      </c>
      <c r="U313" s="189">
        <f t="shared" si="321"/>
        <v>0</v>
      </c>
      <c r="V313" s="190">
        <f t="shared" si="316"/>
        <v>0</v>
      </c>
      <c r="W313" s="192">
        <f>IF(P313=0,0,V313/P313)</f>
        <v>0</v>
      </c>
      <c r="X313" s="193">
        <f t="shared" si="322"/>
        <v>0</v>
      </c>
    </row>
    <row r="314" spans="1:24" ht="24.95" customHeight="1">
      <c r="A314" s="272">
        <v>277</v>
      </c>
      <c r="B314" s="259"/>
      <c r="C314" s="263"/>
      <c r="D314" s="163"/>
      <c r="E314" s="163"/>
      <c r="F314" s="252" t="s">
        <v>92</v>
      </c>
      <c r="G314" s="271"/>
      <c r="H314" s="271"/>
      <c r="I314" s="271"/>
      <c r="J314" s="260"/>
      <c r="K314" s="169"/>
      <c r="L314" s="170"/>
      <c r="M314" s="171">
        <f t="shared" si="318"/>
        <v>2.5</v>
      </c>
      <c r="N314" s="172">
        <f t="shared" si="311"/>
        <v>0</v>
      </c>
      <c r="O314" s="668">
        <f t="shared" si="312"/>
        <v>0</v>
      </c>
      <c r="P314" s="173">
        <f t="shared" ref="P314" si="341">IF(ISBLANK(I314),0,VLOOKUP(I314,J$14:K$19,2,0))</f>
        <v>0</v>
      </c>
      <c r="Q314" s="174">
        <f t="shared" si="319"/>
        <v>0</v>
      </c>
      <c r="R314" s="175">
        <f t="shared" si="320"/>
        <v>0</v>
      </c>
      <c r="S314" s="176">
        <f t="shared" si="314"/>
        <v>0</v>
      </c>
      <c r="T314" s="261">
        <f t="shared" si="315"/>
        <v>0</v>
      </c>
      <c r="U314" s="175">
        <f t="shared" si="321"/>
        <v>0</v>
      </c>
      <c r="V314" s="176">
        <f t="shared" si="316"/>
        <v>0</v>
      </c>
      <c r="W314" s="178">
        <f t="shared" ref="W314" si="342">IF(P314=0,0,V314/P314)</f>
        <v>0</v>
      </c>
      <c r="X314" s="179">
        <f t="shared" si="322"/>
        <v>0</v>
      </c>
    </row>
    <row r="315" spans="1:24" ht="24.95" customHeight="1">
      <c r="A315" s="272">
        <v>278</v>
      </c>
      <c r="B315" s="259"/>
      <c r="C315" s="263"/>
      <c r="D315" s="163"/>
      <c r="E315" s="163"/>
      <c r="F315" s="251" t="s">
        <v>91</v>
      </c>
      <c r="G315" s="271"/>
      <c r="H315" s="271"/>
      <c r="I315" s="271"/>
      <c r="J315" s="260"/>
      <c r="K315" s="169"/>
      <c r="L315" s="170"/>
      <c r="M315" s="185">
        <f t="shared" si="318"/>
        <v>1.5</v>
      </c>
      <c r="N315" s="186">
        <f t="shared" si="311"/>
        <v>0</v>
      </c>
      <c r="O315" s="669">
        <f t="shared" si="312"/>
        <v>0</v>
      </c>
      <c r="P315" s="187">
        <f>IF(ISBLANK(I315),0,VLOOKUP(I315,J$14:K$19,2,0))</f>
        <v>0</v>
      </c>
      <c r="Q315" s="188">
        <f t="shared" si="319"/>
        <v>0</v>
      </c>
      <c r="R315" s="189">
        <f t="shared" si="320"/>
        <v>0</v>
      </c>
      <c r="S315" s="190">
        <f t="shared" si="314"/>
        <v>0</v>
      </c>
      <c r="T315" s="264">
        <f t="shared" si="315"/>
        <v>0</v>
      </c>
      <c r="U315" s="189">
        <f t="shared" si="321"/>
        <v>0</v>
      </c>
      <c r="V315" s="190">
        <f t="shared" si="316"/>
        <v>0</v>
      </c>
      <c r="W315" s="192">
        <f>IF(P315=0,0,V315/P315)</f>
        <v>0</v>
      </c>
      <c r="X315" s="193">
        <f t="shared" si="322"/>
        <v>0</v>
      </c>
    </row>
    <row r="316" spans="1:24" ht="24.95" customHeight="1">
      <c r="A316" s="272">
        <v>279</v>
      </c>
      <c r="B316" s="259"/>
      <c r="C316" s="263"/>
      <c r="D316" s="163"/>
      <c r="E316" s="163"/>
      <c r="F316" s="252" t="s">
        <v>92</v>
      </c>
      <c r="G316" s="271"/>
      <c r="H316" s="271"/>
      <c r="I316" s="271"/>
      <c r="J316" s="260"/>
      <c r="K316" s="169"/>
      <c r="L316" s="170"/>
      <c r="M316" s="171">
        <f t="shared" si="318"/>
        <v>2.5</v>
      </c>
      <c r="N316" s="172">
        <f t="shared" si="311"/>
        <v>0</v>
      </c>
      <c r="O316" s="668">
        <f t="shared" si="312"/>
        <v>0</v>
      </c>
      <c r="P316" s="173">
        <f t="shared" ref="P316" si="343">IF(ISBLANK(I316),0,VLOOKUP(I316,J$14:K$19,2,0))</f>
        <v>0</v>
      </c>
      <c r="Q316" s="174">
        <f t="shared" si="319"/>
        <v>0</v>
      </c>
      <c r="R316" s="175">
        <f t="shared" si="320"/>
        <v>0</v>
      </c>
      <c r="S316" s="176">
        <f t="shared" si="314"/>
        <v>0</v>
      </c>
      <c r="T316" s="261">
        <f t="shared" si="315"/>
        <v>0</v>
      </c>
      <c r="U316" s="175">
        <f t="shared" si="321"/>
        <v>0</v>
      </c>
      <c r="V316" s="176">
        <f t="shared" si="316"/>
        <v>0</v>
      </c>
      <c r="W316" s="178">
        <f t="shared" ref="W316" si="344">IF(P316=0,0,V316/P316)</f>
        <v>0</v>
      </c>
      <c r="X316" s="179">
        <f t="shared" si="322"/>
        <v>0</v>
      </c>
    </row>
    <row r="317" spans="1:24" ht="24.95" customHeight="1">
      <c r="A317" s="272">
        <v>280</v>
      </c>
      <c r="B317" s="259"/>
      <c r="C317" s="263"/>
      <c r="D317" s="163"/>
      <c r="E317" s="163"/>
      <c r="F317" s="251" t="s">
        <v>91</v>
      </c>
      <c r="G317" s="271"/>
      <c r="H317" s="271"/>
      <c r="I317" s="271"/>
      <c r="J317" s="260"/>
      <c r="K317" s="169"/>
      <c r="L317" s="170"/>
      <c r="M317" s="185">
        <f t="shared" si="318"/>
        <v>1.5</v>
      </c>
      <c r="N317" s="186">
        <f t="shared" si="311"/>
        <v>0</v>
      </c>
      <c r="O317" s="669">
        <f t="shared" si="312"/>
        <v>0</v>
      </c>
      <c r="P317" s="187">
        <f>IF(ISBLANK(I317),0,VLOOKUP(I317,J$14:K$19,2,0))</f>
        <v>0</v>
      </c>
      <c r="Q317" s="188">
        <f t="shared" si="319"/>
        <v>0</v>
      </c>
      <c r="R317" s="189">
        <f t="shared" si="320"/>
        <v>0</v>
      </c>
      <c r="S317" s="190">
        <f t="shared" si="314"/>
        <v>0</v>
      </c>
      <c r="T317" s="264">
        <f t="shared" si="315"/>
        <v>0</v>
      </c>
      <c r="U317" s="189">
        <f t="shared" si="321"/>
        <v>0</v>
      </c>
      <c r="V317" s="190">
        <f t="shared" si="316"/>
        <v>0</v>
      </c>
      <c r="W317" s="192">
        <f>IF(P317=0,0,V317/P317)</f>
        <v>0</v>
      </c>
      <c r="X317" s="193">
        <f t="shared" si="322"/>
        <v>0</v>
      </c>
    </row>
    <row r="318" spans="1:24" ht="24.95" customHeight="1">
      <c r="A318" s="272">
        <v>281</v>
      </c>
      <c r="B318" s="259"/>
      <c r="C318" s="263"/>
      <c r="D318" s="163"/>
      <c r="E318" s="163"/>
      <c r="F318" s="252" t="s">
        <v>92</v>
      </c>
      <c r="G318" s="271"/>
      <c r="H318" s="271"/>
      <c r="I318" s="271"/>
      <c r="J318" s="260"/>
      <c r="K318" s="169"/>
      <c r="L318" s="170"/>
      <c r="M318" s="171">
        <f t="shared" si="318"/>
        <v>2.5</v>
      </c>
      <c r="N318" s="172">
        <f t="shared" si="311"/>
        <v>0</v>
      </c>
      <c r="O318" s="668">
        <f t="shared" si="312"/>
        <v>0</v>
      </c>
      <c r="P318" s="173">
        <f t="shared" ref="P318" si="345">IF(ISBLANK(I318),0,VLOOKUP(I318,J$14:K$19,2,0))</f>
        <v>0</v>
      </c>
      <c r="Q318" s="174">
        <f t="shared" si="319"/>
        <v>0</v>
      </c>
      <c r="R318" s="175">
        <f t="shared" si="320"/>
        <v>0</v>
      </c>
      <c r="S318" s="176">
        <f t="shared" si="314"/>
        <v>0</v>
      </c>
      <c r="T318" s="261">
        <f t="shared" si="315"/>
        <v>0</v>
      </c>
      <c r="U318" s="175">
        <f t="shared" si="321"/>
        <v>0</v>
      </c>
      <c r="V318" s="176">
        <f t="shared" si="316"/>
        <v>0</v>
      </c>
      <c r="W318" s="178">
        <f t="shared" ref="W318" si="346">IF(P318=0,0,V318/P318)</f>
        <v>0</v>
      </c>
      <c r="X318" s="179">
        <f t="shared" si="322"/>
        <v>0</v>
      </c>
    </row>
    <row r="319" spans="1:24" ht="24.95" customHeight="1">
      <c r="A319" s="272">
        <v>282</v>
      </c>
      <c r="B319" s="259"/>
      <c r="C319" s="263"/>
      <c r="D319" s="163"/>
      <c r="E319" s="163"/>
      <c r="F319" s="251" t="s">
        <v>91</v>
      </c>
      <c r="G319" s="271"/>
      <c r="H319" s="271"/>
      <c r="I319" s="271"/>
      <c r="J319" s="260"/>
      <c r="K319" s="169"/>
      <c r="L319" s="170"/>
      <c r="M319" s="185">
        <f t="shared" si="318"/>
        <v>1.5</v>
      </c>
      <c r="N319" s="186">
        <f t="shared" si="311"/>
        <v>0</v>
      </c>
      <c r="O319" s="669">
        <f t="shared" si="312"/>
        <v>0</v>
      </c>
      <c r="P319" s="187">
        <f>IF(ISBLANK(I319),0,VLOOKUP(I319,J$14:K$19,2,0))</f>
        <v>0</v>
      </c>
      <c r="Q319" s="188">
        <f t="shared" si="319"/>
        <v>0</v>
      </c>
      <c r="R319" s="189">
        <f t="shared" si="320"/>
        <v>0</v>
      </c>
      <c r="S319" s="190">
        <f t="shared" si="314"/>
        <v>0</v>
      </c>
      <c r="T319" s="264">
        <f t="shared" si="315"/>
        <v>0</v>
      </c>
      <c r="U319" s="189">
        <f t="shared" si="321"/>
        <v>0</v>
      </c>
      <c r="V319" s="190">
        <f t="shared" si="316"/>
        <v>0</v>
      </c>
      <c r="W319" s="192">
        <f>IF(P319=0,0,V319/P319)</f>
        <v>0</v>
      </c>
      <c r="X319" s="193">
        <f t="shared" si="322"/>
        <v>0</v>
      </c>
    </row>
    <row r="320" spans="1:24" ht="24.95" customHeight="1">
      <c r="A320" s="272">
        <v>283</v>
      </c>
      <c r="B320" s="259"/>
      <c r="C320" s="263"/>
      <c r="D320" s="163"/>
      <c r="E320" s="163"/>
      <c r="F320" s="252" t="s">
        <v>92</v>
      </c>
      <c r="G320" s="271"/>
      <c r="H320" s="271"/>
      <c r="I320" s="271"/>
      <c r="J320" s="260"/>
      <c r="K320" s="169"/>
      <c r="L320" s="170"/>
      <c r="M320" s="171">
        <f t="shared" si="318"/>
        <v>2.5</v>
      </c>
      <c r="N320" s="172">
        <f t="shared" si="311"/>
        <v>0</v>
      </c>
      <c r="O320" s="668">
        <f t="shared" si="312"/>
        <v>0</v>
      </c>
      <c r="P320" s="173">
        <f t="shared" ref="P320" si="347">IF(ISBLANK(I320),0,VLOOKUP(I320,J$14:K$19,2,0))</f>
        <v>0</v>
      </c>
      <c r="Q320" s="174">
        <f t="shared" si="319"/>
        <v>0</v>
      </c>
      <c r="R320" s="175">
        <f t="shared" si="320"/>
        <v>0</v>
      </c>
      <c r="S320" s="176">
        <f t="shared" si="314"/>
        <v>0</v>
      </c>
      <c r="T320" s="261">
        <f t="shared" si="315"/>
        <v>0</v>
      </c>
      <c r="U320" s="175">
        <f t="shared" si="321"/>
        <v>0</v>
      </c>
      <c r="V320" s="176">
        <f t="shared" si="316"/>
        <v>0</v>
      </c>
      <c r="W320" s="178">
        <f t="shared" ref="W320" si="348">IF(P320=0,0,V320/P320)</f>
        <v>0</v>
      </c>
      <c r="X320" s="179">
        <f t="shared" si="322"/>
        <v>0</v>
      </c>
    </row>
    <row r="321" spans="1:24" ht="24.95" customHeight="1">
      <c r="A321" s="272">
        <v>284</v>
      </c>
      <c r="B321" s="259"/>
      <c r="C321" s="263"/>
      <c r="D321" s="163"/>
      <c r="E321" s="163"/>
      <c r="F321" s="251" t="s">
        <v>91</v>
      </c>
      <c r="G321" s="271"/>
      <c r="H321" s="271"/>
      <c r="I321" s="271"/>
      <c r="J321" s="260"/>
      <c r="K321" s="169"/>
      <c r="L321" s="170"/>
      <c r="M321" s="185">
        <f t="shared" si="318"/>
        <v>1.5</v>
      </c>
      <c r="N321" s="186">
        <f t="shared" si="311"/>
        <v>0</v>
      </c>
      <c r="O321" s="669">
        <f t="shared" si="312"/>
        <v>0</v>
      </c>
      <c r="P321" s="187">
        <f>IF(ISBLANK(I321),0,VLOOKUP(I321,J$14:K$19,2,0))</f>
        <v>0</v>
      </c>
      <c r="Q321" s="188">
        <f t="shared" si="319"/>
        <v>0</v>
      </c>
      <c r="R321" s="189">
        <f t="shared" si="320"/>
        <v>0</v>
      </c>
      <c r="S321" s="190">
        <f t="shared" si="314"/>
        <v>0</v>
      </c>
      <c r="T321" s="264">
        <f t="shared" si="315"/>
        <v>0</v>
      </c>
      <c r="U321" s="189">
        <f t="shared" si="321"/>
        <v>0</v>
      </c>
      <c r="V321" s="190">
        <f t="shared" si="316"/>
        <v>0</v>
      </c>
      <c r="W321" s="192">
        <f>IF(P321=0,0,V321/P321)</f>
        <v>0</v>
      </c>
      <c r="X321" s="193">
        <f t="shared" si="322"/>
        <v>0</v>
      </c>
    </row>
    <row r="322" spans="1:24" ht="24.95" customHeight="1">
      <c r="A322" s="272">
        <v>285</v>
      </c>
      <c r="B322" s="259"/>
      <c r="C322" s="263"/>
      <c r="D322" s="163"/>
      <c r="E322" s="163"/>
      <c r="F322" s="252" t="s">
        <v>92</v>
      </c>
      <c r="G322" s="271"/>
      <c r="H322" s="271"/>
      <c r="I322" s="271"/>
      <c r="J322" s="260"/>
      <c r="K322" s="169"/>
      <c r="L322" s="170"/>
      <c r="M322" s="171">
        <f t="shared" si="318"/>
        <v>2.5</v>
      </c>
      <c r="N322" s="172">
        <f t="shared" si="311"/>
        <v>0</v>
      </c>
      <c r="O322" s="668">
        <f t="shared" si="312"/>
        <v>0</v>
      </c>
      <c r="P322" s="173">
        <f t="shared" ref="P322" si="349">IF(ISBLANK(I322),0,VLOOKUP(I322,J$14:K$19,2,0))</f>
        <v>0</v>
      </c>
      <c r="Q322" s="174">
        <f t="shared" si="319"/>
        <v>0</v>
      </c>
      <c r="R322" s="175">
        <f t="shared" si="320"/>
        <v>0</v>
      </c>
      <c r="S322" s="176">
        <f t="shared" si="314"/>
        <v>0</v>
      </c>
      <c r="T322" s="261">
        <f t="shared" si="315"/>
        <v>0</v>
      </c>
      <c r="U322" s="175">
        <f t="shared" si="321"/>
        <v>0</v>
      </c>
      <c r="V322" s="176">
        <f t="shared" si="316"/>
        <v>0</v>
      </c>
      <c r="W322" s="178">
        <f t="shared" ref="W322" si="350">IF(P322=0,0,V322/P322)</f>
        <v>0</v>
      </c>
      <c r="X322" s="179">
        <f t="shared" si="322"/>
        <v>0</v>
      </c>
    </row>
    <row r="323" spans="1:24" ht="24.95" customHeight="1">
      <c r="A323" s="272">
        <v>286</v>
      </c>
      <c r="B323" s="259"/>
      <c r="C323" s="263"/>
      <c r="D323" s="163"/>
      <c r="E323" s="163"/>
      <c r="F323" s="251" t="s">
        <v>91</v>
      </c>
      <c r="G323" s="271"/>
      <c r="H323" s="271"/>
      <c r="I323" s="271"/>
      <c r="J323" s="260"/>
      <c r="K323" s="169"/>
      <c r="L323" s="170"/>
      <c r="M323" s="185">
        <f t="shared" si="318"/>
        <v>1.5</v>
      </c>
      <c r="N323" s="186">
        <f t="shared" si="311"/>
        <v>0</v>
      </c>
      <c r="O323" s="669">
        <f t="shared" si="312"/>
        <v>0</v>
      </c>
      <c r="P323" s="187">
        <f>IF(ISBLANK(I323),0,VLOOKUP(I323,J$14:K$19,2,0))</f>
        <v>0</v>
      </c>
      <c r="Q323" s="188">
        <f t="shared" si="319"/>
        <v>0</v>
      </c>
      <c r="R323" s="189">
        <f t="shared" si="320"/>
        <v>0</v>
      </c>
      <c r="S323" s="190">
        <f t="shared" si="314"/>
        <v>0</v>
      </c>
      <c r="T323" s="264">
        <f t="shared" si="315"/>
        <v>0</v>
      </c>
      <c r="U323" s="189">
        <f t="shared" si="321"/>
        <v>0</v>
      </c>
      <c r="V323" s="190">
        <f t="shared" si="316"/>
        <v>0</v>
      </c>
      <c r="W323" s="192">
        <f>IF(P323=0,0,V323/P323)</f>
        <v>0</v>
      </c>
      <c r="X323" s="193">
        <f t="shared" si="322"/>
        <v>0</v>
      </c>
    </row>
    <row r="324" spans="1:24" ht="24.95" customHeight="1">
      <c r="A324" s="272">
        <v>287</v>
      </c>
      <c r="B324" s="259"/>
      <c r="C324" s="263"/>
      <c r="D324" s="163"/>
      <c r="E324" s="163"/>
      <c r="F324" s="252" t="s">
        <v>92</v>
      </c>
      <c r="G324" s="271"/>
      <c r="H324" s="271"/>
      <c r="I324" s="271"/>
      <c r="J324" s="260"/>
      <c r="K324" s="169"/>
      <c r="L324" s="170"/>
      <c r="M324" s="171">
        <f t="shared" si="318"/>
        <v>2.5</v>
      </c>
      <c r="N324" s="172">
        <f t="shared" si="311"/>
        <v>0</v>
      </c>
      <c r="O324" s="668">
        <f t="shared" si="312"/>
        <v>0</v>
      </c>
      <c r="P324" s="173">
        <f t="shared" ref="P324" si="351">IF(ISBLANK(I324),0,VLOOKUP(I324,J$14:K$19,2,0))</f>
        <v>0</v>
      </c>
      <c r="Q324" s="174">
        <f t="shared" si="319"/>
        <v>0</v>
      </c>
      <c r="R324" s="175">
        <f t="shared" si="320"/>
        <v>0</v>
      </c>
      <c r="S324" s="176">
        <f t="shared" si="314"/>
        <v>0</v>
      </c>
      <c r="T324" s="261">
        <f t="shared" si="315"/>
        <v>0</v>
      </c>
      <c r="U324" s="175">
        <f t="shared" si="321"/>
        <v>0</v>
      </c>
      <c r="V324" s="176">
        <f t="shared" si="316"/>
        <v>0</v>
      </c>
      <c r="W324" s="178">
        <f t="shared" ref="W324" si="352">IF(P324=0,0,V324/P324)</f>
        <v>0</v>
      </c>
      <c r="X324" s="179">
        <f t="shared" si="322"/>
        <v>0</v>
      </c>
    </row>
    <row r="325" spans="1:24" ht="24.95" customHeight="1">
      <c r="A325" s="272">
        <v>288</v>
      </c>
      <c r="B325" s="259"/>
      <c r="C325" s="263"/>
      <c r="D325" s="163"/>
      <c r="E325" s="163"/>
      <c r="F325" s="251" t="s">
        <v>91</v>
      </c>
      <c r="G325" s="271"/>
      <c r="H325" s="271"/>
      <c r="I325" s="271"/>
      <c r="J325" s="260"/>
      <c r="K325" s="169"/>
      <c r="L325" s="170"/>
      <c r="M325" s="185">
        <f t="shared" si="318"/>
        <v>1.5</v>
      </c>
      <c r="N325" s="186">
        <f t="shared" si="311"/>
        <v>0</v>
      </c>
      <c r="O325" s="669">
        <f t="shared" si="312"/>
        <v>0</v>
      </c>
      <c r="P325" s="187">
        <f>IF(ISBLANK(I325),0,VLOOKUP(I325,J$14:K$19,2,0))</f>
        <v>0</v>
      </c>
      <c r="Q325" s="188">
        <f t="shared" si="319"/>
        <v>0</v>
      </c>
      <c r="R325" s="189">
        <f t="shared" si="320"/>
        <v>0</v>
      </c>
      <c r="S325" s="190">
        <f t="shared" si="314"/>
        <v>0</v>
      </c>
      <c r="T325" s="264">
        <f t="shared" si="315"/>
        <v>0</v>
      </c>
      <c r="U325" s="189">
        <f t="shared" si="321"/>
        <v>0</v>
      </c>
      <c r="V325" s="190">
        <f t="shared" si="316"/>
        <v>0</v>
      </c>
      <c r="W325" s="192">
        <f>IF(P325=0,0,V325/P325)</f>
        <v>0</v>
      </c>
      <c r="X325" s="193">
        <f t="shared" si="322"/>
        <v>0</v>
      </c>
    </row>
    <row r="326" spans="1:24" ht="24.95" customHeight="1">
      <c r="A326" s="272">
        <v>289</v>
      </c>
      <c r="B326" s="259"/>
      <c r="C326" s="263"/>
      <c r="D326" s="163"/>
      <c r="E326" s="163"/>
      <c r="F326" s="252" t="s">
        <v>92</v>
      </c>
      <c r="G326" s="271"/>
      <c r="H326" s="271"/>
      <c r="I326" s="271"/>
      <c r="J326" s="260"/>
      <c r="K326" s="169"/>
      <c r="L326" s="170"/>
      <c r="M326" s="171">
        <f t="shared" si="318"/>
        <v>2.5</v>
      </c>
      <c r="N326" s="172">
        <f t="shared" si="311"/>
        <v>0</v>
      </c>
      <c r="O326" s="668">
        <f t="shared" si="312"/>
        <v>0</v>
      </c>
      <c r="P326" s="173">
        <f t="shared" ref="P326" si="353">IF(ISBLANK(I326),0,VLOOKUP(I326,J$14:K$19,2,0))</f>
        <v>0</v>
      </c>
      <c r="Q326" s="174">
        <f t="shared" si="319"/>
        <v>0</v>
      </c>
      <c r="R326" s="175">
        <f t="shared" si="320"/>
        <v>0</v>
      </c>
      <c r="S326" s="176">
        <f t="shared" si="314"/>
        <v>0</v>
      </c>
      <c r="T326" s="261">
        <f t="shared" si="315"/>
        <v>0</v>
      </c>
      <c r="U326" s="175">
        <f t="shared" si="321"/>
        <v>0</v>
      </c>
      <c r="V326" s="176">
        <f t="shared" si="316"/>
        <v>0</v>
      </c>
      <c r="W326" s="178">
        <f t="shared" ref="W326" si="354">IF(P326=0,0,V326/P326)</f>
        <v>0</v>
      </c>
      <c r="X326" s="179">
        <f t="shared" si="322"/>
        <v>0</v>
      </c>
    </row>
    <row r="327" spans="1:24" ht="24.95" customHeight="1">
      <c r="A327" s="272">
        <v>290</v>
      </c>
      <c r="B327" s="259"/>
      <c r="C327" s="263"/>
      <c r="D327" s="163"/>
      <c r="E327" s="163"/>
      <c r="F327" s="251" t="s">
        <v>91</v>
      </c>
      <c r="G327" s="271"/>
      <c r="H327" s="271"/>
      <c r="I327" s="271"/>
      <c r="J327" s="260"/>
      <c r="K327" s="169"/>
      <c r="L327" s="170"/>
      <c r="M327" s="185">
        <f t="shared" si="318"/>
        <v>1.5</v>
      </c>
      <c r="N327" s="186">
        <f t="shared" si="311"/>
        <v>0</v>
      </c>
      <c r="O327" s="669">
        <f t="shared" si="312"/>
        <v>0</v>
      </c>
      <c r="P327" s="187">
        <f>IF(ISBLANK(I327),0,VLOOKUP(I327,J$14:K$19,2,0))</f>
        <v>0</v>
      </c>
      <c r="Q327" s="188">
        <f t="shared" si="319"/>
        <v>0</v>
      </c>
      <c r="R327" s="189">
        <f t="shared" si="320"/>
        <v>0</v>
      </c>
      <c r="S327" s="190">
        <f t="shared" si="314"/>
        <v>0</v>
      </c>
      <c r="T327" s="264">
        <f t="shared" si="315"/>
        <v>0</v>
      </c>
      <c r="U327" s="189">
        <f t="shared" si="321"/>
        <v>0</v>
      </c>
      <c r="V327" s="190">
        <f t="shared" si="316"/>
        <v>0</v>
      </c>
      <c r="W327" s="192">
        <f>IF(P327=0,0,V327/P327)</f>
        <v>0</v>
      </c>
      <c r="X327" s="193">
        <f t="shared" si="322"/>
        <v>0</v>
      </c>
    </row>
    <row r="328" spans="1:24" ht="24.95" customHeight="1">
      <c r="A328" s="272">
        <v>291</v>
      </c>
      <c r="B328" s="259"/>
      <c r="C328" s="263"/>
      <c r="D328" s="163"/>
      <c r="E328" s="163"/>
      <c r="F328" s="252" t="s">
        <v>92</v>
      </c>
      <c r="G328" s="271"/>
      <c r="H328" s="271"/>
      <c r="I328" s="271"/>
      <c r="J328" s="260"/>
      <c r="K328" s="169"/>
      <c r="L328" s="170"/>
      <c r="M328" s="171">
        <f t="shared" si="318"/>
        <v>2.5</v>
      </c>
      <c r="N328" s="172">
        <f t="shared" si="311"/>
        <v>0</v>
      </c>
      <c r="O328" s="668">
        <f t="shared" si="312"/>
        <v>0</v>
      </c>
      <c r="P328" s="173">
        <f t="shared" ref="P328" si="355">IF(ISBLANK(I328),0,VLOOKUP(I328,J$14:K$19,2,0))</f>
        <v>0</v>
      </c>
      <c r="Q328" s="174">
        <f t="shared" si="319"/>
        <v>0</v>
      </c>
      <c r="R328" s="175">
        <f t="shared" si="320"/>
        <v>0</v>
      </c>
      <c r="S328" s="176">
        <f t="shared" si="314"/>
        <v>0</v>
      </c>
      <c r="T328" s="261">
        <f t="shared" si="315"/>
        <v>0</v>
      </c>
      <c r="U328" s="175">
        <f t="shared" si="321"/>
        <v>0</v>
      </c>
      <c r="V328" s="176">
        <f t="shared" si="316"/>
        <v>0</v>
      </c>
      <c r="W328" s="178">
        <f t="shared" ref="W328" si="356">IF(P328=0,0,V328/P328)</f>
        <v>0</v>
      </c>
      <c r="X328" s="179">
        <f t="shared" si="322"/>
        <v>0</v>
      </c>
    </row>
    <row r="329" spans="1:24" ht="24.95" customHeight="1">
      <c r="A329" s="272">
        <v>292</v>
      </c>
      <c r="B329" s="259"/>
      <c r="C329" s="263"/>
      <c r="D329" s="163"/>
      <c r="E329" s="163"/>
      <c r="F329" s="251" t="s">
        <v>91</v>
      </c>
      <c r="G329" s="271"/>
      <c r="H329" s="271"/>
      <c r="I329" s="271"/>
      <c r="J329" s="260"/>
      <c r="K329" s="169"/>
      <c r="L329" s="170"/>
      <c r="M329" s="185">
        <f t="shared" si="318"/>
        <v>1.5</v>
      </c>
      <c r="N329" s="186">
        <f t="shared" si="311"/>
        <v>0</v>
      </c>
      <c r="O329" s="669">
        <f t="shared" si="312"/>
        <v>0</v>
      </c>
      <c r="P329" s="187">
        <f>IF(ISBLANK(I329),0,VLOOKUP(I329,J$14:K$19,2,0))</f>
        <v>0</v>
      </c>
      <c r="Q329" s="188">
        <f t="shared" si="319"/>
        <v>0</v>
      </c>
      <c r="R329" s="189">
        <f t="shared" si="320"/>
        <v>0</v>
      </c>
      <c r="S329" s="190">
        <f t="shared" si="314"/>
        <v>0</v>
      </c>
      <c r="T329" s="264">
        <f t="shared" si="315"/>
        <v>0</v>
      </c>
      <c r="U329" s="189">
        <f t="shared" si="321"/>
        <v>0</v>
      </c>
      <c r="V329" s="190">
        <f t="shared" si="316"/>
        <v>0</v>
      </c>
      <c r="W329" s="192">
        <f>IF(P329=0,0,V329/P329)</f>
        <v>0</v>
      </c>
      <c r="X329" s="193">
        <f t="shared" si="322"/>
        <v>0</v>
      </c>
    </row>
    <row r="330" spans="1:24" ht="24.95" customHeight="1">
      <c r="A330" s="272">
        <v>293</v>
      </c>
      <c r="B330" s="259"/>
      <c r="C330" s="263"/>
      <c r="D330" s="163"/>
      <c r="E330" s="163"/>
      <c r="F330" s="252" t="s">
        <v>92</v>
      </c>
      <c r="G330" s="271"/>
      <c r="H330" s="271"/>
      <c r="I330" s="271"/>
      <c r="J330" s="260"/>
      <c r="K330" s="169"/>
      <c r="L330" s="170"/>
      <c r="M330" s="171">
        <f t="shared" si="318"/>
        <v>2.5</v>
      </c>
      <c r="N330" s="172">
        <f t="shared" si="311"/>
        <v>0</v>
      </c>
      <c r="O330" s="668">
        <f t="shared" si="312"/>
        <v>0</v>
      </c>
      <c r="P330" s="173">
        <f t="shared" ref="P330" si="357">IF(ISBLANK(I330),0,VLOOKUP(I330,J$14:K$19,2,0))</f>
        <v>0</v>
      </c>
      <c r="Q330" s="174">
        <f t="shared" si="319"/>
        <v>0</v>
      </c>
      <c r="R330" s="175">
        <f t="shared" si="320"/>
        <v>0</v>
      </c>
      <c r="S330" s="176">
        <f t="shared" si="314"/>
        <v>0</v>
      </c>
      <c r="T330" s="261">
        <f t="shared" si="315"/>
        <v>0</v>
      </c>
      <c r="U330" s="175">
        <f t="shared" si="321"/>
        <v>0</v>
      </c>
      <c r="V330" s="176">
        <f t="shared" si="316"/>
        <v>0</v>
      </c>
      <c r="W330" s="178">
        <f t="shared" ref="W330" si="358">IF(P330=0,0,V330/P330)</f>
        <v>0</v>
      </c>
      <c r="X330" s="179">
        <f t="shared" si="322"/>
        <v>0</v>
      </c>
    </row>
    <row r="331" spans="1:24" ht="24.95" customHeight="1">
      <c r="A331" s="272">
        <v>294</v>
      </c>
      <c r="B331" s="259"/>
      <c r="C331" s="263"/>
      <c r="D331" s="163"/>
      <c r="E331" s="163"/>
      <c r="F331" s="251" t="s">
        <v>91</v>
      </c>
      <c r="G331" s="271"/>
      <c r="H331" s="271"/>
      <c r="I331" s="271"/>
      <c r="J331" s="260"/>
      <c r="K331" s="169"/>
      <c r="L331" s="170"/>
      <c r="M331" s="185">
        <f t="shared" si="318"/>
        <v>1.5</v>
      </c>
      <c r="N331" s="186">
        <f t="shared" si="311"/>
        <v>0</v>
      </c>
      <c r="O331" s="669">
        <f t="shared" si="312"/>
        <v>0</v>
      </c>
      <c r="P331" s="187">
        <f>IF(ISBLANK(I331),0,VLOOKUP(I331,J$14:K$19,2,0))</f>
        <v>0</v>
      </c>
      <c r="Q331" s="188">
        <f t="shared" si="319"/>
        <v>0</v>
      </c>
      <c r="R331" s="189">
        <f t="shared" si="320"/>
        <v>0</v>
      </c>
      <c r="S331" s="190">
        <f t="shared" si="314"/>
        <v>0</v>
      </c>
      <c r="T331" s="264">
        <f t="shared" si="315"/>
        <v>0</v>
      </c>
      <c r="U331" s="189">
        <f t="shared" si="321"/>
        <v>0</v>
      </c>
      <c r="V331" s="190">
        <f t="shared" si="316"/>
        <v>0</v>
      </c>
      <c r="W331" s="192">
        <f>IF(P331=0,0,V331/P331)</f>
        <v>0</v>
      </c>
      <c r="X331" s="193">
        <f t="shared" si="322"/>
        <v>0</v>
      </c>
    </row>
    <row r="332" spans="1:24" ht="24.95" customHeight="1">
      <c r="A332" s="272">
        <v>295</v>
      </c>
      <c r="B332" s="259"/>
      <c r="C332" s="263"/>
      <c r="D332" s="163"/>
      <c r="E332" s="163"/>
      <c r="F332" s="252" t="s">
        <v>92</v>
      </c>
      <c r="G332" s="271"/>
      <c r="H332" s="271"/>
      <c r="I332" s="271"/>
      <c r="J332" s="260"/>
      <c r="K332" s="169"/>
      <c r="L332" s="170"/>
      <c r="M332" s="171">
        <f t="shared" si="318"/>
        <v>2.5</v>
      </c>
      <c r="N332" s="172">
        <f t="shared" si="311"/>
        <v>0</v>
      </c>
      <c r="O332" s="668">
        <f t="shared" si="312"/>
        <v>0</v>
      </c>
      <c r="P332" s="173">
        <f t="shared" ref="P332" si="359">IF(ISBLANK(I332),0,VLOOKUP(I332,J$14:K$19,2,0))</f>
        <v>0</v>
      </c>
      <c r="Q332" s="174">
        <f t="shared" si="319"/>
        <v>0</v>
      </c>
      <c r="R332" s="175">
        <f t="shared" si="320"/>
        <v>0</v>
      </c>
      <c r="S332" s="176">
        <f t="shared" si="314"/>
        <v>0</v>
      </c>
      <c r="T332" s="261">
        <f t="shared" si="315"/>
        <v>0</v>
      </c>
      <c r="U332" s="175">
        <f t="shared" si="321"/>
        <v>0</v>
      </c>
      <c r="V332" s="176">
        <f t="shared" si="316"/>
        <v>0</v>
      </c>
      <c r="W332" s="178">
        <f t="shared" ref="W332" si="360">IF(P332=0,0,V332/P332)</f>
        <v>0</v>
      </c>
      <c r="X332" s="179">
        <f t="shared" si="322"/>
        <v>0</v>
      </c>
    </row>
    <row r="333" spans="1:24" ht="24.95" customHeight="1">
      <c r="A333" s="272">
        <v>296</v>
      </c>
      <c r="B333" s="259"/>
      <c r="C333" s="263"/>
      <c r="D333" s="163"/>
      <c r="E333" s="163"/>
      <c r="F333" s="251" t="s">
        <v>91</v>
      </c>
      <c r="G333" s="271"/>
      <c r="H333" s="271"/>
      <c r="I333" s="271"/>
      <c r="J333" s="260"/>
      <c r="K333" s="169"/>
      <c r="L333" s="170"/>
      <c r="M333" s="185">
        <f t="shared" si="318"/>
        <v>1.5</v>
      </c>
      <c r="N333" s="186">
        <f t="shared" si="311"/>
        <v>0</v>
      </c>
      <c r="O333" s="669">
        <f t="shared" si="312"/>
        <v>0</v>
      </c>
      <c r="P333" s="187">
        <f>IF(ISBLANK(I333),0,VLOOKUP(I333,J$14:K$19,2,0))</f>
        <v>0</v>
      </c>
      <c r="Q333" s="188">
        <f t="shared" si="319"/>
        <v>0</v>
      </c>
      <c r="R333" s="189">
        <f t="shared" si="320"/>
        <v>0</v>
      </c>
      <c r="S333" s="190">
        <f t="shared" si="314"/>
        <v>0</v>
      </c>
      <c r="T333" s="264">
        <f t="shared" si="315"/>
        <v>0</v>
      </c>
      <c r="U333" s="189">
        <f t="shared" si="321"/>
        <v>0</v>
      </c>
      <c r="V333" s="190">
        <f t="shared" si="316"/>
        <v>0</v>
      </c>
      <c r="W333" s="192">
        <f>IF(P333=0,0,V333/P333)</f>
        <v>0</v>
      </c>
      <c r="X333" s="193">
        <f t="shared" si="322"/>
        <v>0</v>
      </c>
    </row>
    <row r="334" spans="1:24" ht="24.95" customHeight="1">
      <c r="A334" s="272">
        <v>297</v>
      </c>
      <c r="B334" s="259"/>
      <c r="C334" s="263"/>
      <c r="D334" s="163"/>
      <c r="E334" s="163"/>
      <c r="F334" s="252" t="s">
        <v>92</v>
      </c>
      <c r="G334" s="271"/>
      <c r="H334" s="271"/>
      <c r="I334" s="271"/>
      <c r="J334" s="260"/>
      <c r="K334" s="169"/>
      <c r="L334" s="170"/>
      <c r="M334" s="171">
        <f t="shared" si="318"/>
        <v>2.5</v>
      </c>
      <c r="N334" s="172">
        <f t="shared" si="311"/>
        <v>0</v>
      </c>
      <c r="O334" s="668">
        <f t="shared" si="312"/>
        <v>0</v>
      </c>
      <c r="P334" s="173">
        <f t="shared" ref="P334" si="361">IF(ISBLANK(I334),0,VLOOKUP(I334,J$14:K$19,2,0))</f>
        <v>0</v>
      </c>
      <c r="Q334" s="174">
        <f t="shared" si="319"/>
        <v>0</v>
      </c>
      <c r="R334" s="175">
        <f t="shared" si="320"/>
        <v>0</v>
      </c>
      <c r="S334" s="176">
        <f t="shared" si="314"/>
        <v>0</v>
      </c>
      <c r="T334" s="261">
        <f t="shared" si="315"/>
        <v>0</v>
      </c>
      <c r="U334" s="175">
        <f t="shared" si="321"/>
        <v>0</v>
      </c>
      <c r="V334" s="176">
        <f t="shared" si="316"/>
        <v>0</v>
      </c>
      <c r="W334" s="178">
        <f t="shared" ref="W334" si="362">IF(P334=0,0,V334/P334)</f>
        <v>0</v>
      </c>
      <c r="X334" s="179">
        <f t="shared" si="322"/>
        <v>0</v>
      </c>
    </row>
    <row r="335" spans="1:24" ht="24.95" customHeight="1">
      <c r="A335" s="272">
        <v>298</v>
      </c>
      <c r="B335" s="259"/>
      <c r="C335" s="263"/>
      <c r="D335" s="163"/>
      <c r="E335" s="163"/>
      <c r="F335" s="251" t="s">
        <v>91</v>
      </c>
      <c r="G335" s="271"/>
      <c r="H335" s="271"/>
      <c r="I335" s="271"/>
      <c r="J335" s="260"/>
      <c r="K335" s="169"/>
      <c r="L335" s="170"/>
      <c r="M335" s="185">
        <f t="shared" si="318"/>
        <v>1.5</v>
      </c>
      <c r="N335" s="186">
        <f t="shared" si="311"/>
        <v>0</v>
      </c>
      <c r="O335" s="669">
        <f t="shared" si="312"/>
        <v>0</v>
      </c>
      <c r="P335" s="187">
        <f>IF(ISBLANK(I335),0,VLOOKUP(I335,J$14:K$19,2,0))</f>
        <v>0</v>
      </c>
      <c r="Q335" s="188">
        <f t="shared" si="319"/>
        <v>0</v>
      </c>
      <c r="R335" s="189">
        <f t="shared" si="320"/>
        <v>0</v>
      </c>
      <c r="S335" s="190">
        <f t="shared" si="314"/>
        <v>0</v>
      </c>
      <c r="T335" s="264">
        <f t="shared" si="315"/>
        <v>0</v>
      </c>
      <c r="U335" s="189">
        <f t="shared" si="321"/>
        <v>0</v>
      </c>
      <c r="V335" s="190">
        <f t="shared" si="316"/>
        <v>0</v>
      </c>
      <c r="W335" s="192">
        <f>IF(P335=0,0,V335/P335)</f>
        <v>0</v>
      </c>
      <c r="X335" s="193">
        <f t="shared" si="322"/>
        <v>0</v>
      </c>
    </row>
    <row r="336" spans="1:24" ht="24.95" customHeight="1">
      <c r="A336" s="272">
        <v>299</v>
      </c>
      <c r="B336" s="259"/>
      <c r="C336" s="263"/>
      <c r="D336" s="163"/>
      <c r="E336" s="163"/>
      <c r="F336" s="252" t="s">
        <v>92</v>
      </c>
      <c r="G336" s="271"/>
      <c r="H336" s="271"/>
      <c r="I336" s="271"/>
      <c r="J336" s="260"/>
      <c r="K336" s="169"/>
      <c r="L336" s="170"/>
      <c r="M336" s="171">
        <f t="shared" si="318"/>
        <v>2.5</v>
      </c>
      <c r="N336" s="172">
        <f t="shared" si="311"/>
        <v>0</v>
      </c>
      <c r="O336" s="668">
        <f t="shared" si="312"/>
        <v>0</v>
      </c>
      <c r="P336" s="173">
        <f t="shared" ref="P336" si="363">IF(ISBLANK(I336),0,VLOOKUP(I336,J$14:K$19,2,0))</f>
        <v>0</v>
      </c>
      <c r="Q336" s="174">
        <f t="shared" si="319"/>
        <v>0</v>
      </c>
      <c r="R336" s="175">
        <f t="shared" si="320"/>
        <v>0</v>
      </c>
      <c r="S336" s="176">
        <f t="shared" si="314"/>
        <v>0</v>
      </c>
      <c r="T336" s="261">
        <f t="shared" si="315"/>
        <v>0</v>
      </c>
      <c r="U336" s="175">
        <f t="shared" si="321"/>
        <v>0</v>
      </c>
      <c r="V336" s="176">
        <f t="shared" si="316"/>
        <v>0</v>
      </c>
      <c r="W336" s="178">
        <f t="shared" ref="W336" si="364">IF(P336=0,0,V336/P336)</f>
        <v>0</v>
      </c>
      <c r="X336" s="179">
        <f t="shared" si="322"/>
        <v>0</v>
      </c>
    </row>
    <row r="337" spans="1:24" ht="24.95" customHeight="1">
      <c r="A337" s="272">
        <v>300</v>
      </c>
      <c r="B337" s="259"/>
      <c r="C337" s="263"/>
      <c r="D337" s="163"/>
      <c r="E337" s="163"/>
      <c r="F337" s="251" t="s">
        <v>91</v>
      </c>
      <c r="G337" s="271"/>
      <c r="H337" s="271"/>
      <c r="I337" s="271"/>
      <c r="J337" s="260"/>
      <c r="K337" s="169"/>
      <c r="L337" s="170"/>
      <c r="M337" s="185">
        <f t="shared" si="318"/>
        <v>1.5</v>
      </c>
      <c r="N337" s="186">
        <f t="shared" si="311"/>
        <v>0</v>
      </c>
      <c r="O337" s="669">
        <f t="shared" si="312"/>
        <v>0</v>
      </c>
      <c r="P337" s="187">
        <f>IF(ISBLANK(I337),0,VLOOKUP(I337,J$14:K$19,2,0))</f>
        <v>0</v>
      </c>
      <c r="Q337" s="188">
        <f t="shared" si="319"/>
        <v>0</v>
      </c>
      <c r="R337" s="189">
        <f t="shared" si="320"/>
        <v>0</v>
      </c>
      <c r="S337" s="190">
        <f t="shared" si="314"/>
        <v>0</v>
      </c>
      <c r="T337" s="264">
        <f t="shared" si="315"/>
        <v>0</v>
      </c>
      <c r="U337" s="189">
        <f t="shared" si="321"/>
        <v>0</v>
      </c>
      <c r="V337" s="190">
        <f t="shared" si="316"/>
        <v>0</v>
      </c>
      <c r="W337" s="192">
        <f>IF(P337=0,0,V337/P337)</f>
        <v>0</v>
      </c>
      <c r="X337" s="193">
        <f t="shared" si="322"/>
        <v>0</v>
      </c>
    </row>
    <row r="338" spans="1:24" ht="24.95" customHeight="1">
      <c r="A338" s="272">
        <v>301</v>
      </c>
      <c r="B338" s="259"/>
      <c r="C338" s="263"/>
      <c r="D338" s="163"/>
      <c r="E338" s="163"/>
      <c r="F338" s="252" t="s">
        <v>92</v>
      </c>
      <c r="G338" s="271"/>
      <c r="H338" s="271"/>
      <c r="I338" s="271"/>
      <c r="J338" s="260"/>
      <c r="K338" s="169"/>
      <c r="L338" s="170"/>
      <c r="M338" s="171">
        <f t="shared" si="318"/>
        <v>2.5</v>
      </c>
      <c r="N338" s="172">
        <f t="shared" si="311"/>
        <v>0</v>
      </c>
      <c r="O338" s="668">
        <f t="shared" si="312"/>
        <v>0</v>
      </c>
      <c r="P338" s="173">
        <f t="shared" ref="P338" si="365">IF(ISBLANK(I338),0,VLOOKUP(I338,J$14:K$19,2,0))</f>
        <v>0</v>
      </c>
      <c r="Q338" s="174">
        <f t="shared" si="319"/>
        <v>0</v>
      </c>
      <c r="R338" s="175">
        <f t="shared" si="320"/>
        <v>0</v>
      </c>
      <c r="S338" s="176">
        <f t="shared" si="314"/>
        <v>0</v>
      </c>
      <c r="T338" s="261">
        <f t="shared" si="315"/>
        <v>0</v>
      </c>
      <c r="U338" s="175">
        <f t="shared" si="321"/>
        <v>0</v>
      </c>
      <c r="V338" s="176">
        <f t="shared" si="316"/>
        <v>0</v>
      </c>
      <c r="W338" s="178">
        <f t="shared" ref="W338" si="366">IF(P338=0,0,V338/P338)</f>
        <v>0</v>
      </c>
      <c r="X338" s="179">
        <f t="shared" si="322"/>
        <v>0</v>
      </c>
    </row>
    <row r="339" spans="1:24" ht="24.95" customHeight="1">
      <c r="A339" s="272">
        <v>302</v>
      </c>
      <c r="B339" s="259"/>
      <c r="C339" s="263"/>
      <c r="D339" s="163"/>
      <c r="E339" s="163"/>
      <c r="F339" s="251" t="s">
        <v>91</v>
      </c>
      <c r="G339" s="271"/>
      <c r="H339" s="271"/>
      <c r="I339" s="271"/>
      <c r="J339" s="260"/>
      <c r="K339" s="169"/>
      <c r="L339" s="170"/>
      <c r="M339" s="185">
        <f t="shared" si="318"/>
        <v>1.5</v>
      </c>
      <c r="N339" s="186">
        <f t="shared" si="311"/>
        <v>0</v>
      </c>
      <c r="O339" s="669">
        <f t="shared" si="312"/>
        <v>0</v>
      </c>
      <c r="P339" s="187">
        <f>IF(ISBLANK(I339),0,VLOOKUP(I339,J$14:K$19,2,0))</f>
        <v>0</v>
      </c>
      <c r="Q339" s="188">
        <f t="shared" si="319"/>
        <v>0</v>
      </c>
      <c r="R339" s="189">
        <f t="shared" si="320"/>
        <v>0</v>
      </c>
      <c r="S339" s="190">
        <f t="shared" si="314"/>
        <v>0</v>
      </c>
      <c r="T339" s="264">
        <f t="shared" si="315"/>
        <v>0</v>
      </c>
      <c r="U339" s="189">
        <f t="shared" si="321"/>
        <v>0</v>
      </c>
      <c r="V339" s="190">
        <f t="shared" si="316"/>
        <v>0</v>
      </c>
      <c r="W339" s="192">
        <f>IF(P339=0,0,V339/P339)</f>
        <v>0</v>
      </c>
      <c r="X339" s="193">
        <f t="shared" si="322"/>
        <v>0</v>
      </c>
    </row>
    <row r="340" spans="1:24" ht="24.95" customHeight="1">
      <c r="A340" s="272">
        <v>303</v>
      </c>
      <c r="B340" s="259"/>
      <c r="C340" s="263"/>
      <c r="D340" s="163"/>
      <c r="E340" s="163"/>
      <c r="F340" s="252" t="s">
        <v>92</v>
      </c>
      <c r="G340" s="271"/>
      <c r="H340" s="271"/>
      <c r="I340" s="271"/>
      <c r="J340" s="260"/>
      <c r="K340" s="169"/>
      <c r="L340" s="170"/>
      <c r="M340" s="171">
        <f t="shared" si="318"/>
        <v>2.5</v>
      </c>
      <c r="N340" s="172">
        <f t="shared" si="311"/>
        <v>0</v>
      </c>
      <c r="O340" s="668">
        <f t="shared" si="312"/>
        <v>0</v>
      </c>
      <c r="P340" s="173">
        <f t="shared" ref="P340" si="367">IF(ISBLANK(I340),0,VLOOKUP(I340,J$14:K$19,2,0))</f>
        <v>0</v>
      </c>
      <c r="Q340" s="174">
        <f t="shared" si="319"/>
        <v>0</v>
      </c>
      <c r="R340" s="175">
        <f t="shared" si="320"/>
        <v>0</v>
      </c>
      <c r="S340" s="176">
        <f t="shared" si="314"/>
        <v>0</v>
      </c>
      <c r="T340" s="261">
        <f t="shared" si="315"/>
        <v>0</v>
      </c>
      <c r="U340" s="175">
        <f t="shared" si="321"/>
        <v>0</v>
      </c>
      <c r="V340" s="176">
        <f t="shared" si="316"/>
        <v>0</v>
      </c>
      <c r="W340" s="178">
        <f t="shared" ref="W340" si="368">IF(P340=0,0,V340/P340)</f>
        <v>0</v>
      </c>
      <c r="X340" s="179">
        <f t="shared" si="322"/>
        <v>0</v>
      </c>
    </row>
    <row r="341" spans="1:24" ht="24.95" customHeight="1">
      <c r="A341" s="272">
        <v>304</v>
      </c>
      <c r="B341" s="259"/>
      <c r="C341" s="263"/>
      <c r="D341" s="163"/>
      <c r="E341" s="163"/>
      <c r="F341" s="251" t="s">
        <v>91</v>
      </c>
      <c r="G341" s="271"/>
      <c r="H341" s="271"/>
      <c r="I341" s="271"/>
      <c r="J341" s="260"/>
      <c r="K341" s="169"/>
      <c r="L341" s="170"/>
      <c r="M341" s="185">
        <f t="shared" si="318"/>
        <v>1.5</v>
      </c>
      <c r="N341" s="186">
        <f t="shared" si="311"/>
        <v>0</v>
      </c>
      <c r="O341" s="669">
        <f t="shared" si="312"/>
        <v>0</v>
      </c>
      <c r="P341" s="187">
        <f>IF(ISBLANK(I341),0,VLOOKUP(I341,J$14:K$19,2,0))</f>
        <v>0</v>
      </c>
      <c r="Q341" s="188">
        <f t="shared" si="319"/>
        <v>0</v>
      </c>
      <c r="R341" s="189">
        <f t="shared" si="320"/>
        <v>0</v>
      </c>
      <c r="S341" s="190">
        <f t="shared" si="314"/>
        <v>0</v>
      </c>
      <c r="T341" s="264">
        <f t="shared" si="315"/>
        <v>0</v>
      </c>
      <c r="U341" s="189">
        <f t="shared" si="321"/>
        <v>0</v>
      </c>
      <c r="V341" s="190">
        <f t="shared" si="316"/>
        <v>0</v>
      </c>
      <c r="W341" s="192">
        <f>IF(P341=0,0,V341/P341)</f>
        <v>0</v>
      </c>
      <c r="X341" s="193">
        <f t="shared" si="322"/>
        <v>0</v>
      </c>
    </row>
    <row r="342" spans="1:24" ht="24.95" customHeight="1">
      <c r="A342" s="272">
        <v>305</v>
      </c>
      <c r="B342" s="259"/>
      <c r="C342" s="263"/>
      <c r="D342" s="163"/>
      <c r="E342" s="163"/>
      <c r="F342" s="252" t="s">
        <v>92</v>
      </c>
      <c r="G342" s="271"/>
      <c r="H342" s="271"/>
      <c r="I342" s="271"/>
      <c r="J342" s="260"/>
      <c r="K342" s="169"/>
      <c r="L342" s="170"/>
      <c r="M342" s="171">
        <f t="shared" si="318"/>
        <v>2.5</v>
      </c>
      <c r="N342" s="172">
        <f t="shared" si="311"/>
        <v>0</v>
      </c>
      <c r="O342" s="668">
        <f t="shared" si="312"/>
        <v>0</v>
      </c>
      <c r="P342" s="173">
        <f t="shared" ref="P342" si="369">IF(ISBLANK(I342),0,VLOOKUP(I342,J$14:K$19,2,0))</f>
        <v>0</v>
      </c>
      <c r="Q342" s="174">
        <f t="shared" si="319"/>
        <v>0</v>
      </c>
      <c r="R342" s="175">
        <f t="shared" si="320"/>
        <v>0</v>
      </c>
      <c r="S342" s="176">
        <f t="shared" si="314"/>
        <v>0</v>
      </c>
      <c r="T342" s="261">
        <f t="shared" si="315"/>
        <v>0</v>
      </c>
      <c r="U342" s="175">
        <f t="shared" si="321"/>
        <v>0</v>
      </c>
      <c r="V342" s="176">
        <f t="shared" si="316"/>
        <v>0</v>
      </c>
      <c r="W342" s="178">
        <f t="shared" ref="W342" si="370">IF(P342=0,0,V342/P342)</f>
        <v>0</v>
      </c>
      <c r="X342" s="179">
        <f t="shared" si="322"/>
        <v>0</v>
      </c>
    </row>
    <row r="343" spans="1:24" ht="24.95" customHeight="1">
      <c r="A343" s="272">
        <v>306</v>
      </c>
      <c r="B343" s="259"/>
      <c r="C343" s="263"/>
      <c r="D343" s="163"/>
      <c r="E343" s="163"/>
      <c r="F343" s="251" t="s">
        <v>91</v>
      </c>
      <c r="G343" s="271"/>
      <c r="H343" s="271"/>
      <c r="I343" s="271"/>
      <c r="J343" s="260"/>
      <c r="K343" s="169"/>
      <c r="L343" s="170"/>
      <c r="M343" s="185">
        <f t="shared" si="318"/>
        <v>1.5</v>
      </c>
      <c r="N343" s="186">
        <f t="shared" si="311"/>
        <v>0</v>
      </c>
      <c r="O343" s="669">
        <f t="shared" si="312"/>
        <v>0</v>
      </c>
      <c r="P343" s="187">
        <f>IF(ISBLANK(I343),0,VLOOKUP(I343,J$14:K$19,2,0))</f>
        <v>0</v>
      </c>
      <c r="Q343" s="188">
        <f t="shared" si="319"/>
        <v>0</v>
      </c>
      <c r="R343" s="189">
        <f t="shared" si="320"/>
        <v>0</v>
      </c>
      <c r="S343" s="190">
        <f t="shared" si="314"/>
        <v>0</v>
      </c>
      <c r="T343" s="264">
        <f t="shared" si="315"/>
        <v>0</v>
      </c>
      <c r="U343" s="189">
        <f t="shared" si="321"/>
        <v>0</v>
      </c>
      <c r="V343" s="190">
        <f t="shared" si="316"/>
        <v>0</v>
      </c>
      <c r="W343" s="192">
        <f>IF(P343=0,0,V343/P343)</f>
        <v>0</v>
      </c>
      <c r="X343" s="193">
        <f t="shared" si="322"/>
        <v>0</v>
      </c>
    </row>
    <row r="344" spans="1:24" ht="24.95" customHeight="1">
      <c r="A344" s="272">
        <v>307</v>
      </c>
      <c r="B344" s="259"/>
      <c r="C344" s="263"/>
      <c r="D344" s="163"/>
      <c r="E344" s="163"/>
      <c r="F344" s="252" t="s">
        <v>92</v>
      </c>
      <c r="G344" s="271"/>
      <c r="H344" s="271"/>
      <c r="I344" s="271"/>
      <c r="J344" s="260"/>
      <c r="K344" s="169"/>
      <c r="L344" s="170"/>
      <c r="M344" s="171">
        <f t="shared" si="318"/>
        <v>2.5</v>
      </c>
      <c r="N344" s="172">
        <f t="shared" si="311"/>
        <v>0</v>
      </c>
      <c r="O344" s="668">
        <f t="shared" si="312"/>
        <v>0</v>
      </c>
      <c r="P344" s="173">
        <f t="shared" ref="P344" si="371">IF(ISBLANK(I344),0,VLOOKUP(I344,J$14:K$19,2,0))</f>
        <v>0</v>
      </c>
      <c r="Q344" s="174">
        <f t="shared" si="319"/>
        <v>0</v>
      </c>
      <c r="R344" s="175">
        <f t="shared" si="320"/>
        <v>0</v>
      </c>
      <c r="S344" s="176">
        <f t="shared" si="314"/>
        <v>0</v>
      </c>
      <c r="T344" s="261">
        <f t="shared" si="315"/>
        <v>0</v>
      </c>
      <c r="U344" s="175">
        <f t="shared" si="321"/>
        <v>0</v>
      </c>
      <c r="V344" s="176">
        <f t="shared" si="316"/>
        <v>0</v>
      </c>
      <c r="W344" s="178">
        <f t="shared" ref="W344" si="372">IF(P344=0,0,V344/P344)</f>
        <v>0</v>
      </c>
      <c r="X344" s="179">
        <f t="shared" si="322"/>
        <v>0</v>
      </c>
    </row>
    <row r="345" spans="1:24" ht="24.95" customHeight="1">
      <c r="A345" s="272">
        <v>308</v>
      </c>
      <c r="B345" s="259"/>
      <c r="C345" s="263"/>
      <c r="D345" s="163"/>
      <c r="E345" s="163"/>
      <c r="F345" s="251" t="s">
        <v>91</v>
      </c>
      <c r="G345" s="271"/>
      <c r="H345" s="271"/>
      <c r="I345" s="271"/>
      <c r="J345" s="260"/>
      <c r="K345" s="169"/>
      <c r="L345" s="170"/>
      <c r="M345" s="185">
        <f t="shared" si="318"/>
        <v>1.5</v>
      </c>
      <c r="N345" s="186">
        <f t="shared" si="311"/>
        <v>0</v>
      </c>
      <c r="O345" s="669">
        <f t="shared" si="312"/>
        <v>0</v>
      </c>
      <c r="P345" s="187">
        <f>IF(ISBLANK(I345),0,VLOOKUP(I345,J$14:K$19,2,0))</f>
        <v>0</v>
      </c>
      <c r="Q345" s="188">
        <f t="shared" si="319"/>
        <v>0</v>
      </c>
      <c r="R345" s="189">
        <f t="shared" si="320"/>
        <v>0</v>
      </c>
      <c r="S345" s="190">
        <f t="shared" si="314"/>
        <v>0</v>
      </c>
      <c r="T345" s="264">
        <f t="shared" si="315"/>
        <v>0</v>
      </c>
      <c r="U345" s="189">
        <f t="shared" si="321"/>
        <v>0</v>
      </c>
      <c r="V345" s="190">
        <f t="shared" si="316"/>
        <v>0</v>
      </c>
      <c r="W345" s="192">
        <f>IF(P345=0,0,V345/P345)</f>
        <v>0</v>
      </c>
      <c r="X345" s="193">
        <f t="shared" si="322"/>
        <v>0</v>
      </c>
    </row>
    <row r="346" spans="1:24" ht="24.95" customHeight="1">
      <c r="A346" s="272">
        <v>309</v>
      </c>
      <c r="B346" s="259"/>
      <c r="C346" s="263"/>
      <c r="D346" s="163"/>
      <c r="E346" s="163"/>
      <c r="F346" s="252" t="s">
        <v>92</v>
      </c>
      <c r="G346" s="271"/>
      <c r="H346" s="271"/>
      <c r="I346" s="271"/>
      <c r="J346" s="260"/>
      <c r="K346" s="169"/>
      <c r="L346" s="170"/>
      <c r="M346" s="171">
        <f t="shared" si="318"/>
        <v>2.5</v>
      </c>
      <c r="N346" s="172">
        <f t="shared" si="311"/>
        <v>0</v>
      </c>
      <c r="O346" s="668">
        <f t="shared" si="312"/>
        <v>0</v>
      </c>
      <c r="P346" s="173">
        <f t="shared" ref="P346" si="373">IF(ISBLANK(I346),0,VLOOKUP(I346,J$14:K$19,2,0))</f>
        <v>0</v>
      </c>
      <c r="Q346" s="174">
        <f t="shared" si="319"/>
        <v>0</v>
      </c>
      <c r="R346" s="175">
        <f t="shared" si="320"/>
        <v>0</v>
      </c>
      <c r="S346" s="176">
        <f t="shared" si="314"/>
        <v>0</v>
      </c>
      <c r="T346" s="261">
        <f t="shared" si="315"/>
        <v>0</v>
      </c>
      <c r="U346" s="175">
        <f t="shared" si="321"/>
        <v>0</v>
      </c>
      <c r="V346" s="176">
        <f t="shared" si="316"/>
        <v>0</v>
      </c>
      <c r="W346" s="178">
        <f t="shared" ref="W346" si="374">IF(P346=0,0,V346/P346)</f>
        <v>0</v>
      </c>
      <c r="X346" s="179">
        <f t="shared" si="322"/>
        <v>0</v>
      </c>
    </row>
    <row r="347" spans="1:24" ht="24.95" customHeight="1">
      <c r="A347" s="272">
        <v>310</v>
      </c>
      <c r="B347" s="259"/>
      <c r="C347" s="263"/>
      <c r="D347" s="163"/>
      <c r="E347" s="163"/>
      <c r="F347" s="251" t="s">
        <v>91</v>
      </c>
      <c r="G347" s="271"/>
      <c r="H347" s="271"/>
      <c r="I347" s="271"/>
      <c r="J347" s="260"/>
      <c r="K347" s="169"/>
      <c r="L347" s="170"/>
      <c r="M347" s="185">
        <f t="shared" si="318"/>
        <v>1.5</v>
      </c>
      <c r="N347" s="186">
        <f t="shared" si="311"/>
        <v>0</v>
      </c>
      <c r="O347" s="669">
        <f t="shared" si="312"/>
        <v>0</v>
      </c>
      <c r="P347" s="187">
        <f>IF(ISBLANK(I347),0,VLOOKUP(I347,J$14:K$19,2,0))</f>
        <v>0</v>
      </c>
      <c r="Q347" s="188">
        <f t="shared" si="319"/>
        <v>0</v>
      </c>
      <c r="R347" s="189">
        <f t="shared" si="320"/>
        <v>0</v>
      </c>
      <c r="S347" s="190">
        <f t="shared" si="314"/>
        <v>0</v>
      </c>
      <c r="T347" s="264">
        <f t="shared" si="315"/>
        <v>0</v>
      </c>
      <c r="U347" s="189">
        <f t="shared" si="321"/>
        <v>0</v>
      </c>
      <c r="V347" s="190">
        <f t="shared" si="316"/>
        <v>0</v>
      </c>
      <c r="W347" s="192">
        <f>IF(P347=0,0,V347/P347)</f>
        <v>0</v>
      </c>
      <c r="X347" s="193">
        <f t="shared" si="322"/>
        <v>0</v>
      </c>
    </row>
    <row r="348" spans="1:24" ht="24.95" customHeight="1">
      <c r="A348" s="272">
        <v>311</v>
      </c>
      <c r="B348" s="259"/>
      <c r="C348" s="263"/>
      <c r="D348" s="163"/>
      <c r="E348" s="163"/>
      <c r="F348" s="252" t="s">
        <v>92</v>
      </c>
      <c r="G348" s="271"/>
      <c r="H348" s="271"/>
      <c r="I348" s="271"/>
      <c r="J348" s="260"/>
      <c r="K348" s="169"/>
      <c r="L348" s="170"/>
      <c r="M348" s="171">
        <f t="shared" si="318"/>
        <v>2.5</v>
      </c>
      <c r="N348" s="172">
        <f t="shared" si="311"/>
        <v>0</v>
      </c>
      <c r="O348" s="668">
        <f t="shared" si="312"/>
        <v>0</v>
      </c>
      <c r="P348" s="173">
        <f t="shared" ref="P348" si="375">IF(ISBLANK(I348),0,VLOOKUP(I348,J$14:K$19,2,0))</f>
        <v>0</v>
      </c>
      <c r="Q348" s="174">
        <f t="shared" si="319"/>
        <v>0</v>
      </c>
      <c r="R348" s="175">
        <f t="shared" si="320"/>
        <v>0</v>
      </c>
      <c r="S348" s="176">
        <f t="shared" si="314"/>
        <v>0</v>
      </c>
      <c r="T348" s="261">
        <f t="shared" si="315"/>
        <v>0</v>
      </c>
      <c r="U348" s="175">
        <f t="shared" si="321"/>
        <v>0</v>
      </c>
      <c r="V348" s="176">
        <f t="shared" si="316"/>
        <v>0</v>
      </c>
      <c r="W348" s="178">
        <f t="shared" ref="W348" si="376">IF(P348=0,0,V348/P348)</f>
        <v>0</v>
      </c>
      <c r="X348" s="179">
        <f t="shared" si="322"/>
        <v>0</v>
      </c>
    </row>
    <row r="349" spans="1:24" ht="24.95" customHeight="1">
      <c r="A349" s="272">
        <v>312</v>
      </c>
      <c r="B349" s="259"/>
      <c r="C349" s="263"/>
      <c r="D349" s="163"/>
      <c r="E349" s="163"/>
      <c r="F349" s="251" t="s">
        <v>91</v>
      </c>
      <c r="G349" s="271"/>
      <c r="H349" s="271"/>
      <c r="I349" s="271"/>
      <c r="J349" s="260"/>
      <c r="K349" s="169"/>
      <c r="L349" s="170"/>
      <c r="M349" s="185">
        <f t="shared" si="318"/>
        <v>1.5</v>
      </c>
      <c r="N349" s="186">
        <f t="shared" si="311"/>
        <v>0</v>
      </c>
      <c r="O349" s="669">
        <f t="shared" si="312"/>
        <v>0</v>
      </c>
      <c r="P349" s="187">
        <f>IF(ISBLANK(I349),0,VLOOKUP(I349,J$14:K$19,2,0))</f>
        <v>0</v>
      </c>
      <c r="Q349" s="188">
        <f t="shared" si="319"/>
        <v>0</v>
      </c>
      <c r="R349" s="189">
        <f t="shared" si="320"/>
        <v>0</v>
      </c>
      <c r="S349" s="190">
        <f t="shared" si="314"/>
        <v>0</v>
      </c>
      <c r="T349" s="264">
        <f t="shared" si="315"/>
        <v>0</v>
      </c>
      <c r="U349" s="189">
        <f t="shared" si="321"/>
        <v>0</v>
      </c>
      <c r="V349" s="190">
        <f t="shared" si="316"/>
        <v>0</v>
      </c>
      <c r="W349" s="192">
        <f>IF(P349=0,0,V349/P349)</f>
        <v>0</v>
      </c>
      <c r="X349" s="193">
        <f t="shared" si="322"/>
        <v>0</v>
      </c>
    </row>
    <row r="350" spans="1:24" ht="24.95" customHeight="1">
      <c r="A350" s="272">
        <v>313</v>
      </c>
      <c r="B350" s="259"/>
      <c r="C350" s="263"/>
      <c r="D350" s="163"/>
      <c r="E350" s="163"/>
      <c r="F350" s="252" t="s">
        <v>92</v>
      </c>
      <c r="G350" s="271"/>
      <c r="H350" s="271"/>
      <c r="I350" s="271"/>
      <c r="J350" s="260"/>
      <c r="K350" s="169"/>
      <c r="L350" s="170"/>
      <c r="M350" s="171">
        <f t="shared" si="318"/>
        <v>2.5</v>
      </c>
      <c r="N350" s="172">
        <f t="shared" si="311"/>
        <v>0</v>
      </c>
      <c r="O350" s="668">
        <f t="shared" si="312"/>
        <v>0</v>
      </c>
      <c r="P350" s="173">
        <f t="shared" ref="P350" si="377">IF(ISBLANK(I350),0,VLOOKUP(I350,J$14:K$19,2,0))</f>
        <v>0</v>
      </c>
      <c r="Q350" s="174">
        <f t="shared" si="319"/>
        <v>0</v>
      </c>
      <c r="R350" s="175">
        <f t="shared" si="320"/>
        <v>0</v>
      </c>
      <c r="S350" s="176">
        <f t="shared" si="314"/>
        <v>0</v>
      </c>
      <c r="T350" s="261">
        <f t="shared" si="315"/>
        <v>0</v>
      </c>
      <c r="U350" s="175">
        <f t="shared" si="321"/>
        <v>0</v>
      </c>
      <c r="V350" s="176">
        <f t="shared" si="316"/>
        <v>0</v>
      </c>
      <c r="W350" s="178">
        <f t="shared" ref="W350" si="378">IF(P350=0,0,V350/P350)</f>
        <v>0</v>
      </c>
      <c r="X350" s="179">
        <f t="shared" si="322"/>
        <v>0</v>
      </c>
    </row>
    <row r="351" spans="1:24" ht="24.95" customHeight="1">
      <c r="A351" s="272">
        <v>314</v>
      </c>
      <c r="B351" s="259"/>
      <c r="C351" s="263"/>
      <c r="D351" s="163"/>
      <c r="E351" s="163"/>
      <c r="F351" s="251" t="s">
        <v>91</v>
      </c>
      <c r="G351" s="271"/>
      <c r="H351" s="271"/>
      <c r="I351" s="271"/>
      <c r="J351" s="260"/>
      <c r="K351" s="169"/>
      <c r="L351" s="170"/>
      <c r="M351" s="185">
        <f t="shared" si="318"/>
        <v>1.5</v>
      </c>
      <c r="N351" s="186">
        <f t="shared" si="311"/>
        <v>0</v>
      </c>
      <c r="O351" s="669">
        <f t="shared" si="312"/>
        <v>0</v>
      </c>
      <c r="P351" s="187">
        <f>IF(ISBLANK(I351),0,VLOOKUP(I351,J$14:K$19,2,0))</f>
        <v>0</v>
      </c>
      <c r="Q351" s="188">
        <f t="shared" si="319"/>
        <v>0</v>
      </c>
      <c r="R351" s="189">
        <f t="shared" si="320"/>
        <v>0</v>
      </c>
      <c r="S351" s="190">
        <f t="shared" si="314"/>
        <v>0</v>
      </c>
      <c r="T351" s="264">
        <f t="shared" si="315"/>
        <v>0</v>
      </c>
      <c r="U351" s="189">
        <f t="shared" si="321"/>
        <v>0</v>
      </c>
      <c r="V351" s="190">
        <f t="shared" si="316"/>
        <v>0</v>
      </c>
      <c r="W351" s="192">
        <f>IF(P351=0,0,V351/P351)</f>
        <v>0</v>
      </c>
      <c r="X351" s="193">
        <f t="shared" si="322"/>
        <v>0</v>
      </c>
    </row>
    <row r="352" spans="1:24" ht="24.95" customHeight="1">
      <c r="A352" s="272">
        <v>315</v>
      </c>
      <c r="B352" s="259"/>
      <c r="C352" s="263"/>
      <c r="D352" s="163"/>
      <c r="E352" s="163"/>
      <c r="F352" s="252" t="s">
        <v>92</v>
      </c>
      <c r="G352" s="271"/>
      <c r="H352" s="271"/>
      <c r="I352" s="271"/>
      <c r="J352" s="260"/>
      <c r="K352" s="169"/>
      <c r="L352" s="170"/>
      <c r="M352" s="171">
        <f t="shared" si="318"/>
        <v>2.5</v>
      </c>
      <c r="N352" s="172">
        <f t="shared" si="311"/>
        <v>0</v>
      </c>
      <c r="O352" s="668">
        <f t="shared" si="312"/>
        <v>0</v>
      </c>
      <c r="P352" s="173">
        <f t="shared" ref="P352" si="379">IF(ISBLANK(I352),0,VLOOKUP(I352,J$14:K$19,2,0))</f>
        <v>0</v>
      </c>
      <c r="Q352" s="174">
        <f t="shared" si="319"/>
        <v>0</v>
      </c>
      <c r="R352" s="175">
        <f t="shared" si="320"/>
        <v>0</v>
      </c>
      <c r="S352" s="176">
        <f t="shared" si="314"/>
        <v>0</v>
      </c>
      <c r="T352" s="261">
        <f t="shared" si="315"/>
        <v>0</v>
      </c>
      <c r="U352" s="175">
        <f t="shared" si="321"/>
        <v>0</v>
      </c>
      <c r="V352" s="176">
        <f t="shared" si="316"/>
        <v>0</v>
      </c>
      <c r="W352" s="178">
        <f t="shared" ref="W352" si="380">IF(P352=0,0,V352/P352)</f>
        <v>0</v>
      </c>
      <c r="X352" s="179">
        <f t="shared" si="322"/>
        <v>0</v>
      </c>
    </row>
    <row r="353" spans="1:24" ht="24.95" customHeight="1">
      <c r="A353" s="272">
        <v>316</v>
      </c>
      <c r="B353" s="259"/>
      <c r="C353" s="263"/>
      <c r="D353" s="163"/>
      <c r="E353" s="163"/>
      <c r="F353" s="251" t="s">
        <v>91</v>
      </c>
      <c r="G353" s="271"/>
      <c r="H353" s="271"/>
      <c r="I353" s="271"/>
      <c r="J353" s="260"/>
      <c r="K353" s="169"/>
      <c r="L353" s="170"/>
      <c r="M353" s="185">
        <f t="shared" si="318"/>
        <v>1.5</v>
      </c>
      <c r="N353" s="186">
        <f t="shared" si="311"/>
        <v>0</v>
      </c>
      <c r="O353" s="669">
        <f t="shared" si="312"/>
        <v>0</v>
      </c>
      <c r="P353" s="187">
        <f>IF(ISBLANK(I353),0,VLOOKUP(I353,J$14:K$19,2,0))</f>
        <v>0</v>
      </c>
      <c r="Q353" s="188">
        <f t="shared" si="319"/>
        <v>0</v>
      </c>
      <c r="R353" s="189">
        <f t="shared" si="320"/>
        <v>0</v>
      </c>
      <c r="S353" s="190">
        <f t="shared" si="314"/>
        <v>0</v>
      </c>
      <c r="T353" s="264">
        <f t="shared" si="315"/>
        <v>0</v>
      </c>
      <c r="U353" s="189">
        <f t="shared" si="321"/>
        <v>0</v>
      </c>
      <c r="V353" s="190">
        <f t="shared" si="316"/>
        <v>0</v>
      </c>
      <c r="W353" s="192">
        <f>IF(P353=0,0,V353/P353)</f>
        <v>0</v>
      </c>
      <c r="X353" s="193">
        <f t="shared" si="322"/>
        <v>0</v>
      </c>
    </row>
    <row r="354" spans="1:24" ht="24.95" customHeight="1">
      <c r="A354" s="272">
        <v>317</v>
      </c>
      <c r="B354" s="259"/>
      <c r="C354" s="263"/>
      <c r="D354" s="163"/>
      <c r="E354" s="163"/>
      <c r="F354" s="252" t="s">
        <v>92</v>
      </c>
      <c r="G354" s="271"/>
      <c r="H354" s="271"/>
      <c r="I354" s="271"/>
      <c r="J354" s="260"/>
      <c r="K354" s="169"/>
      <c r="L354" s="170"/>
      <c r="M354" s="171">
        <f t="shared" si="318"/>
        <v>2.5</v>
      </c>
      <c r="N354" s="172">
        <f t="shared" si="311"/>
        <v>0</v>
      </c>
      <c r="O354" s="668">
        <f t="shared" si="312"/>
        <v>0</v>
      </c>
      <c r="P354" s="173">
        <f t="shared" ref="P354" si="381">IF(ISBLANK(I354),0,VLOOKUP(I354,J$14:K$19,2,0))</f>
        <v>0</v>
      </c>
      <c r="Q354" s="174">
        <f t="shared" si="319"/>
        <v>0</v>
      </c>
      <c r="R354" s="175">
        <f t="shared" si="320"/>
        <v>0</v>
      </c>
      <c r="S354" s="176">
        <f t="shared" si="314"/>
        <v>0</v>
      </c>
      <c r="T354" s="261">
        <f t="shared" si="315"/>
        <v>0</v>
      </c>
      <c r="U354" s="175">
        <f t="shared" si="321"/>
        <v>0</v>
      </c>
      <c r="V354" s="176">
        <f t="shared" si="316"/>
        <v>0</v>
      </c>
      <c r="W354" s="178">
        <f t="shared" ref="W354" si="382">IF(P354=0,0,V354/P354)</f>
        <v>0</v>
      </c>
      <c r="X354" s="179">
        <f t="shared" si="322"/>
        <v>0</v>
      </c>
    </row>
    <row r="355" spans="1:24" ht="24.95" customHeight="1">
      <c r="A355" s="272">
        <v>318</v>
      </c>
      <c r="B355" s="259"/>
      <c r="C355" s="263"/>
      <c r="D355" s="163"/>
      <c r="E355" s="163"/>
      <c r="F355" s="251" t="s">
        <v>91</v>
      </c>
      <c r="G355" s="271"/>
      <c r="H355" s="271"/>
      <c r="I355" s="271"/>
      <c r="J355" s="260"/>
      <c r="K355" s="169"/>
      <c r="L355" s="170"/>
      <c r="M355" s="185">
        <f t="shared" si="318"/>
        <v>1.5</v>
      </c>
      <c r="N355" s="186">
        <f t="shared" si="311"/>
        <v>0</v>
      </c>
      <c r="O355" s="669">
        <f t="shared" si="312"/>
        <v>0</v>
      </c>
      <c r="P355" s="187">
        <f>IF(ISBLANK(I355),0,VLOOKUP(I355,J$14:K$19,2,0))</f>
        <v>0</v>
      </c>
      <c r="Q355" s="188">
        <f t="shared" si="319"/>
        <v>0</v>
      </c>
      <c r="R355" s="189">
        <f t="shared" si="320"/>
        <v>0</v>
      </c>
      <c r="S355" s="190">
        <f t="shared" si="314"/>
        <v>0</v>
      </c>
      <c r="T355" s="264">
        <f t="shared" si="315"/>
        <v>0</v>
      </c>
      <c r="U355" s="189">
        <f t="shared" si="321"/>
        <v>0</v>
      </c>
      <c r="V355" s="190">
        <f t="shared" si="316"/>
        <v>0</v>
      </c>
      <c r="W355" s="192">
        <f>IF(P355=0,0,V355/P355)</f>
        <v>0</v>
      </c>
      <c r="X355" s="193">
        <f t="shared" si="322"/>
        <v>0</v>
      </c>
    </row>
    <row r="356" spans="1:24" ht="24.95" customHeight="1">
      <c r="A356" s="272">
        <v>319</v>
      </c>
      <c r="B356" s="259"/>
      <c r="C356" s="263"/>
      <c r="D356" s="163"/>
      <c r="E356" s="163"/>
      <c r="F356" s="252" t="s">
        <v>92</v>
      </c>
      <c r="G356" s="271"/>
      <c r="H356" s="271"/>
      <c r="I356" s="271"/>
      <c r="J356" s="260"/>
      <c r="K356" s="169"/>
      <c r="L356" s="170"/>
      <c r="M356" s="171">
        <f t="shared" si="318"/>
        <v>2.5</v>
      </c>
      <c r="N356" s="172">
        <f t="shared" si="311"/>
        <v>0</v>
      </c>
      <c r="O356" s="668">
        <f t="shared" si="312"/>
        <v>0</v>
      </c>
      <c r="P356" s="173">
        <f t="shared" ref="P356" si="383">IF(ISBLANK(I356),0,VLOOKUP(I356,J$14:K$19,2,0))</f>
        <v>0</v>
      </c>
      <c r="Q356" s="174">
        <f t="shared" si="319"/>
        <v>0</v>
      </c>
      <c r="R356" s="175">
        <f t="shared" si="320"/>
        <v>0</v>
      </c>
      <c r="S356" s="176">
        <f t="shared" si="314"/>
        <v>0</v>
      </c>
      <c r="T356" s="261">
        <f t="shared" si="315"/>
        <v>0</v>
      </c>
      <c r="U356" s="175">
        <f t="shared" si="321"/>
        <v>0</v>
      </c>
      <c r="V356" s="176">
        <f t="shared" si="316"/>
        <v>0</v>
      </c>
      <c r="W356" s="178">
        <f t="shared" ref="W356" si="384">IF(P356=0,0,V356/P356)</f>
        <v>0</v>
      </c>
      <c r="X356" s="179">
        <f t="shared" si="322"/>
        <v>0</v>
      </c>
    </row>
    <row r="357" spans="1:24" ht="24.95" customHeight="1">
      <c r="A357" s="272">
        <v>320</v>
      </c>
      <c r="B357" s="259"/>
      <c r="C357" s="263"/>
      <c r="D357" s="163"/>
      <c r="E357" s="163"/>
      <c r="F357" s="251" t="s">
        <v>91</v>
      </c>
      <c r="G357" s="271"/>
      <c r="H357" s="271"/>
      <c r="I357" s="271"/>
      <c r="J357" s="260"/>
      <c r="K357" s="169"/>
      <c r="L357" s="170"/>
      <c r="M357" s="185">
        <f t="shared" si="318"/>
        <v>1.5</v>
      </c>
      <c r="N357" s="186">
        <f t="shared" si="311"/>
        <v>0</v>
      </c>
      <c r="O357" s="669">
        <f t="shared" si="312"/>
        <v>0</v>
      </c>
      <c r="P357" s="187">
        <f>IF(ISBLANK(I357),0,VLOOKUP(I357,J$14:K$19,2,0))</f>
        <v>0</v>
      </c>
      <c r="Q357" s="188">
        <f t="shared" si="319"/>
        <v>0</v>
      </c>
      <c r="R357" s="189">
        <f t="shared" si="320"/>
        <v>0</v>
      </c>
      <c r="S357" s="190">
        <f t="shared" si="314"/>
        <v>0</v>
      </c>
      <c r="T357" s="264">
        <f t="shared" si="315"/>
        <v>0</v>
      </c>
      <c r="U357" s="189">
        <f t="shared" si="321"/>
        <v>0</v>
      </c>
      <c r="V357" s="190">
        <f t="shared" si="316"/>
        <v>0</v>
      </c>
      <c r="W357" s="192">
        <f>IF(P357=0,0,V357/P357)</f>
        <v>0</v>
      </c>
      <c r="X357" s="193">
        <f t="shared" si="322"/>
        <v>0</v>
      </c>
    </row>
    <row r="358" spans="1:24" ht="24.95" customHeight="1">
      <c r="A358" s="272">
        <v>321</v>
      </c>
      <c r="B358" s="259"/>
      <c r="C358" s="263"/>
      <c r="D358" s="163"/>
      <c r="E358" s="163"/>
      <c r="F358" s="252" t="s">
        <v>92</v>
      </c>
      <c r="G358" s="271"/>
      <c r="H358" s="271"/>
      <c r="I358" s="271"/>
      <c r="J358" s="260"/>
      <c r="K358" s="169"/>
      <c r="L358" s="170"/>
      <c r="M358" s="171">
        <f t="shared" si="318"/>
        <v>2.5</v>
      </c>
      <c r="N358" s="172">
        <f t="shared" ref="N358:N421" si="385">M358*O358</f>
        <v>0</v>
      </c>
      <c r="O358" s="668">
        <f t="shared" ref="O358:O421" si="386">IF(L358="",K358,IF(L358&gt;0,L358))</f>
        <v>0</v>
      </c>
      <c r="P358" s="173">
        <f t="shared" ref="P358" si="387">IF(ISBLANK(I358),0,VLOOKUP(I358,J$14:K$19,2,0))</f>
        <v>0</v>
      </c>
      <c r="Q358" s="174">
        <f t="shared" si="319"/>
        <v>0</v>
      </c>
      <c r="R358" s="175">
        <f t="shared" si="320"/>
        <v>0</v>
      </c>
      <c r="S358" s="176">
        <f t="shared" ref="S358:S421" si="388">IF(P358*J358&gt;Q358,0,P358*J358)</f>
        <v>0</v>
      </c>
      <c r="T358" s="261">
        <f t="shared" ref="T358:T421" si="389">R358*J358</f>
        <v>0</v>
      </c>
      <c r="U358" s="175">
        <f t="shared" si="321"/>
        <v>0</v>
      </c>
      <c r="V358" s="176">
        <f t="shared" ref="V358:V421" si="390">(P358*O358)-(P358*J358)*R358</f>
        <v>0</v>
      </c>
      <c r="W358" s="178">
        <f t="shared" ref="W358" si="391">IF(P358=0,0,V358/P358)</f>
        <v>0</v>
      </c>
      <c r="X358" s="179">
        <f t="shared" si="322"/>
        <v>0</v>
      </c>
    </row>
    <row r="359" spans="1:24" ht="24.95" customHeight="1">
      <c r="A359" s="272">
        <v>322</v>
      </c>
      <c r="B359" s="259"/>
      <c r="C359" s="263"/>
      <c r="D359" s="163"/>
      <c r="E359" s="163"/>
      <c r="F359" s="251" t="s">
        <v>91</v>
      </c>
      <c r="G359" s="271"/>
      <c r="H359" s="271"/>
      <c r="I359" s="271"/>
      <c r="J359" s="260"/>
      <c r="K359" s="169"/>
      <c r="L359" s="170"/>
      <c r="M359" s="185">
        <f t="shared" ref="M359:M422" si="392">HLOOKUP(F359,$K$23:$Q$24,2,0)</f>
        <v>1.5</v>
      </c>
      <c r="N359" s="186">
        <f t="shared" si="385"/>
        <v>0</v>
      </c>
      <c r="O359" s="669">
        <f t="shared" si="386"/>
        <v>0</v>
      </c>
      <c r="P359" s="187">
        <f>IF(ISBLANK(I359),0,VLOOKUP(I359,J$14:K$19,2,0))</f>
        <v>0</v>
      </c>
      <c r="Q359" s="188">
        <f t="shared" ref="Q359:Q422" si="393">P359*O359</f>
        <v>0</v>
      </c>
      <c r="R359" s="189">
        <f t="shared" ref="R359:R422" si="394">IF(ISBLANK(J359),0,INT(O359/J359))</f>
        <v>0</v>
      </c>
      <c r="S359" s="190">
        <f t="shared" si="388"/>
        <v>0</v>
      </c>
      <c r="T359" s="264">
        <f t="shared" si="389"/>
        <v>0</v>
      </c>
      <c r="U359" s="189">
        <f t="shared" ref="U359:U422" si="395">IF(ISBLANK(J359),0,ROUNDUP((O359/J359)-INT(O359/J359),0))</f>
        <v>0</v>
      </c>
      <c r="V359" s="190">
        <f t="shared" si="390"/>
        <v>0</v>
      </c>
      <c r="W359" s="192">
        <f>IF(P359=0,0,V359/P359)</f>
        <v>0</v>
      </c>
      <c r="X359" s="193">
        <f t="shared" ref="X359:X422" si="396">R359+U359</f>
        <v>0</v>
      </c>
    </row>
    <row r="360" spans="1:24" ht="24.95" customHeight="1">
      <c r="A360" s="272">
        <v>323</v>
      </c>
      <c r="B360" s="259"/>
      <c r="C360" s="263"/>
      <c r="D360" s="163"/>
      <c r="E360" s="163"/>
      <c r="F360" s="252" t="s">
        <v>92</v>
      </c>
      <c r="G360" s="271"/>
      <c r="H360" s="271"/>
      <c r="I360" s="271"/>
      <c r="J360" s="260"/>
      <c r="K360" s="169"/>
      <c r="L360" s="170"/>
      <c r="M360" s="171">
        <f t="shared" si="392"/>
        <v>2.5</v>
      </c>
      <c r="N360" s="172">
        <f t="shared" si="385"/>
        <v>0</v>
      </c>
      <c r="O360" s="668">
        <f t="shared" si="386"/>
        <v>0</v>
      </c>
      <c r="P360" s="173">
        <f t="shared" ref="P360" si="397">IF(ISBLANK(I360),0,VLOOKUP(I360,J$14:K$19,2,0))</f>
        <v>0</v>
      </c>
      <c r="Q360" s="174">
        <f t="shared" si="393"/>
        <v>0</v>
      </c>
      <c r="R360" s="175">
        <f t="shared" si="394"/>
        <v>0</v>
      </c>
      <c r="S360" s="176">
        <f t="shared" si="388"/>
        <v>0</v>
      </c>
      <c r="T360" s="261">
        <f t="shared" si="389"/>
        <v>0</v>
      </c>
      <c r="U360" s="175">
        <f t="shared" si="395"/>
        <v>0</v>
      </c>
      <c r="V360" s="176">
        <f t="shared" si="390"/>
        <v>0</v>
      </c>
      <c r="W360" s="178">
        <f t="shared" ref="W360" si="398">IF(P360=0,0,V360/P360)</f>
        <v>0</v>
      </c>
      <c r="X360" s="179">
        <f t="shared" si="396"/>
        <v>0</v>
      </c>
    </row>
    <row r="361" spans="1:24" ht="24.95" customHeight="1">
      <c r="A361" s="272">
        <v>324</v>
      </c>
      <c r="B361" s="259"/>
      <c r="C361" s="263"/>
      <c r="D361" s="163"/>
      <c r="E361" s="163"/>
      <c r="F361" s="251" t="s">
        <v>91</v>
      </c>
      <c r="G361" s="271"/>
      <c r="H361" s="271"/>
      <c r="I361" s="271"/>
      <c r="J361" s="260"/>
      <c r="K361" s="169"/>
      <c r="L361" s="170"/>
      <c r="M361" s="185">
        <f t="shared" si="392"/>
        <v>1.5</v>
      </c>
      <c r="N361" s="186">
        <f t="shared" si="385"/>
        <v>0</v>
      </c>
      <c r="O361" s="669">
        <f t="shared" si="386"/>
        <v>0</v>
      </c>
      <c r="P361" s="187">
        <f>IF(ISBLANK(I361),0,VLOOKUP(I361,J$14:K$19,2,0))</f>
        <v>0</v>
      </c>
      <c r="Q361" s="188">
        <f t="shared" si="393"/>
        <v>0</v>
      </c>
      <c r="R361" s="189">
        <f t="shared" si="394"/>
        <v>0</v>
      </c>
      <c r="S361" s="190">
        <f t="shared" si="388"/>
        <v>0</v>
      </c>
      <c r="T361" s="264">
        <f t="shared" si="389"/>
        <v>0</v>
      </c>
      <c r="U361" s="189">
        <f t="shared" si="395"/>
        <v>0</v>
      </c>
      <c r="V361" s="190">
        <f t="shared" si="390"/>
        <v>0</v>
      </c>
      <c r="W361" s="192">
        <f>IF(P361=0,0,V361/P361)</f>
        <v>0</v>
      </c>
      <c r="X361" s="193">
        <f t="shared" si="396"/>
        <v>0</v>
      </c>
    </row>
    <row r="362" spans="1:24" ht="24.95" customHeight="1">
      <c r="A362" s="272">
        <v>325</v>
      </c>
      <c r="B362" s="259"/>
      <c r="C362" s="263"/>
      <c r="D362" s="163"/>
      <c r="E362" s="163"/>
      <c r="F362" s="252" t="s">
        <v>92</v>
      </c>
      <c r="G362" s="271"/>
      <c r="H362" s="271"/>
      <c r="I362" s="271"/>
      <c r="J362" s="260"/>
      <c r="K362" s="169"/>
      <c r="L362" s="170"/>
      <c r="M362" s="171">
        <f t="shared" si="392"/>
        <v>2.5</v>
      </c>
      <c r="N362" s="172">
        <f t="shared" si="385"/>
        <v>0</v>
      </c>
      <c r="O362" s="668">
        <f t="shared" si="386"/>
        <v>0</v>
      </c>
      <c r="P362" s="173">
        <f t="shared" ref="P362" si="399">IF(ISBLANK(I362),0,VLOOKUP(I362,J$14:K$19,2,0))</f>
        <v>0</v>
      </c>
      <c r="Q362" s="174">
        <f t="shared" si="393"/>
        <v>0</v>
      </c>
      <c r="R362" s="175">
        <f t="shared" si="394"/>
        <v>0</v>
      </c>
      <c r="S362" s="176">
        <f t="shared" si="388"/>
        <v>0</v>
      </c>
      <c r="T362" s="261">
        <f t="shared" si="389"/>
        <v>0</v>
      </c>
      <c r="U362" s="175">
        <f t="shared" si="395"/>
        <v>0</v>
      </c>
      <c r="V362" s="176">
        <f t="shared" si="390"/>
        <v>0</v>
      </c>
      <c r="W362" s="178">
        <f t="shared" ref="W362" si="400">IF(P362=0,0,V362/P362)</f>
        <v>0</v>
      </c>
      <c r="X362" s="179">
        <f t="shared" si="396"/>
        <v>0</v>
      </c>
    </row>
    <row r="363" spans="1:24" ht="24.95" customHeight="1">
      <c r="A363" s="272">
        <v>326</v>
      </c>
      <c r="B363" s="259"/>
      <c r="C363" s="263"/>
      <c r="D363" s="163"/>
      <c r="E363" s="163"/>
      <c r="F363" s="251" t="s">
        <v>91</v>
      </c>
      <c r="G363" s="271"/>
      <c r="H363" s="271"/>
      <c r="I363" s="271"/>
      <c r="J363" s="260"/>
      <c r="K363" s="169"/>
      <c r="L363" s="170"/>
      <c r="M363" s="185">
        <f t="shared" si="392"/>
        <v>1.5</v>
      </c>
      <c r="N363" s="186">
        <f t="shared" si="385"/>
        <v>0</v>
      </c>
      <c r="O363" s="669">
        <f t="shared" si="386"/>
        <v>0</v>
      </c>
      <c r="P363" s="187">
        <f>IF(ISBLANK(I363),0,VLOOKUP(I363,J$14:K$19,2,0))</f>
        <v>0</v>
      </c>
      <c r="Q363" s="188">
        <f t="shared" si="393"/>
        <v>0</v>
      </c>
      <c r="R363" s="189">
        <f t="shared" si="394"/>
        <v>0</v>
      </c>
      <c r="S363" s="190">
        <f t="shared" si="388"/>
        <v>0</v>
      </c>
      <c r="T363" s="264">
        <f t="shared" si="389"/>
        <v>0</v>
      </c>
      <c r="U363" s="189">
        <f t="shared" si="395"/>
        <v>0</v>
      </c>
      <c r="V363" s="190">
        <f t="shared" si="390"/>
        <v>0</v>
      </c>
      <c r="W363" s="192">
        <f>IF(P363=0,0,V363/P363)</f>
        <v>0</v>
      </c>
      <c r="X363" s="193">
        <f t="shared" si="396"/>
        <v>0</v>
      </c>
    </row>
    <row r="364" spans="1:24" ht="24.95" customHeight="1">
      <c r="A364" s="272">
        <v>327</v>
      </c>
      <c r="B364" s="259"/>
      <c r="C364" s="263"/>
      <c r="D364" s="163"/>
      <c r="E364" s="163"/>
      <c r="F364" s="252" t="s">
        <v>92</v>
      </c>
      <c r="G364" s="271"/>
      <c r="H364" s="271"/>
      <c r="I364" s="271"/>
      <c r="J364" s="260"/>
      <c r="K364" s="169"/>
      <c r="L364" s="170"/>
      <c r="M364" s="171">
        <f t="shared" si="392"/>
        <v>2.5</v>
      </c>
      <c r="N364" s="172">
        <f t="shared" si="385"/>
        <v>0</v>
      </c>
      <c r="O364" s="668">
        <f t="shared" si="386"/>
        <v>0</v>
      </c>
      <c r="P364" s="173">
        <f t="shared" ref="P364" si="401">IF(ISBLANK(I364),0,VLOOKUP(I364,J$14:K$19,2,0))</f>
        <v>0</v>
      </c>
      <c r="Q364" s="174">
        <f t="shared" si="393"/>
        <v>0</v>
      </c>
      <c r="R364" s="175">
        <f t="shared" si="394"/>
        <v>0</v>
      </c>
      <c r="S364" s="176">
        <f t="shared" si="388"/>
        <v>0</v>
      </c>
      <c r="T364" s="261">
        <f t="shared" si="389"/>
        <v>0</v>
      </c>
      <c r="U364" s="175">
        <f t="shared" si="395"/>
        <v>0</v>
      </c>
      <c r="V364" s="176">
        <f t="shared" si="390"/>
        <v>0</v>
      </c>
      <c r="W364" s="178">
        <f t="shared" ref="W364" si="402">IF(P364=0,0,V364/P364)</f>
        <v>0</v>
      </c>
      <c r="X364" s="179">
        <f t="shared" si="396"/>
        <v>0</v>
      </c>
    </row>
    <row r="365" spans="1:24" ht="24.95" customHeight="1">
      <c r="A365" s="272">
        <v>328</v>
      </c>
      <c r="B365" s="259"/>
      <c r="C365" s="263"/>
      <c r="D365" s="163"/>
      <c r="E365" s="163"/>
      <c r="F365" s="251" t="s">
        <v>91</v>
      </c>
      <c r="G365" s="271"/>
      <c r="H365" s="271"/>
      <c r="I365" s="271"/>
      <c r="J365" s="260"/>
      <c r="K365" s="169"/>
      <c r="L365" s="170"/>
      <c r="M365" s="185">
        <f t="shared" si="392"/>
        <v>1.5</v>
      </c>
      <c r="N365" s="186">
        <f t="shared" si="385"/>
        <v>0</v>
      </c>
      <c r="O365" s="669">
        <f t="shared" si="386"/>
        <v>0</v>
      </c>
      <c r="P365" s="187">
        <f>IF(ISBLANK(I365),0,VLOOKUP(I365,J$14:K$19,2,0))</f>
        <v>0</v>
      </c>
      <c r="Q365" s="188">
        <f t="shared" si="393"/>
        <v>0</v>
      </c>
      <c r="R365" s="189">
        <f t="shared" si="394"/>
        <v>0</v>
      </c>
      <c r="S365" s="190">
        <f t="shared" si="388"/>
        <v>0</v>
      </c>
      <c r="T365" s="264">
        <f t="shared" si="389"/>
        <v>0</v>
      </c>
      <c r="U365" s="189">
        <f t="shared" si="395"/>
        <v>0</v>
      </c>
      <c r="V365" s="190">
        <f t="shared" si="390"/>
        <v>0</v>
      </c>
      <c r="W365" s="192">
        <f>IF(P365=0,0,V365/P365)</f>
        <v>0</v>
      </c>
      <c r="X365" s="193">
        <f t="shared" si="396"/>
        <v>0</v>
      </c>
    </row>
    <row r="366" spans="1:24" ht="24.95" customHeight="1">
      <c r="A366" s="272">
        <v>329</v>
      </c>
      <c r="B366" s="259"/>
      <c r="C366" s="263"/>
      <c r="D366" s="163"/>
      <c r="E366" s="163"/>
      <c r="F366" s="252" t="s">
        <v>92</v>
      </c>
      <c r="G366" s="271"/>
      <c r="H366" s="271"/>
      <c r="I366" s="271"/>
      <c r="J366" s="260"/>
      <c r="K366" s="169"/>
      <c r="L366" s="170"/>
      <c r="M366" s="171">
        <f t="shared" si="392"/>
        <v>2.5</v>
      </c>
      <c r="N366" s="172">
        <f t="shared" si="385"/>
        <v>0</v>
      </c>
      <c r="O366" s="668">
        <f t="shared" si="386"/>
        <v>0</v>
      </c>
      <c r="P366" s="173">
        <f t="shared" ref="P366" si="403">IF(ISBLANK(I366),0,VLOOKUP(I366,J$14:K$19,2,0))</f>
        <v>0</v>
      </c>
      <c r="Q366" s="174">
        <f t="shared" si="393"/>
        <v>0</v>
      </c>
      <c r="R366" s="175">
        <f t="shared" si="394"/>
        <v>0</v>
      </c>
      <c r="S366" s="176">
        <f t="shared" si="388"/>
        <v>0</v>
      </c>
      <c r="T366" s="261">
        <f t="shared" si="389"/>
        <v>0</v>
      </c>
      <c r="U366" s="175">
        <f t="shared" si="395"/>
        <v>0</v>
      </c>
      <c r="V366" s="176">
        <f t="shared" si="390"/>
        <v>0</v>
      </c>
      <c r="W366" s="178">
        <f t="shared" ref="W366" si="404">IF(P366=0,0,V366/P366)</f>
        <v>0</v>
      </c>
      <c r="X366" s="179">
        <f t="shared" si="396"/>
        <v>0</v>
      </c>
    </row>
    <row r="367" spans="1:24" ht="24.95" customHeight="1">
      <c r="A367" s="272">
        <v>330</v>
      </c>
      <c r="B367" s="259"/>
      <c r="C367" s="263"/>
      <c r="D367" s="163"/>
      <c r="E367" s="163"/>
      <c r="F367" s="251" t="s">
        <v>91</v>
      </c>
      <c r="G367" s="271"/>
      <c r="H367" s="271"/>
      <c r="I367" s="271"/>
      <c r="J367" s="260"/>
      <c r="K367" s="169"/>
      <c r="L367" s="170"/>
      <c r="M367" s="185">
        <f t="shared" si="392"/>
        <v>1.5</v>
      </c>
      <c r="N367" s="186">
        <f t="shared" si="385"/>
        <v>0</v>
      </c>
      <c r="O367" s="669">
        <f t="shared" si="386"/>
        <v>0</v>
      </c>
      <c r="P367" s="187">
        <f>IF(ISBLANK(I367),0,VLOOKUP(I367,J$14:K$19,2,0))</f>
        <v>0</v>
      </c>
      <c r="Q367" s="188">
        <f t="shared" si="393"/>
        <v>0</v>
      </c>
      <c r="R367" s="189">
        <f t="shared" si="394"/>
        <v>0</v>
      </c>
      <c r="S367" s="190">
        <f t="shared" si="388"/>
        <v>0</v>
      </c>
      <c r="T367" s="264">
        <f t="shared" si="389"/>
        <v>0</v>
      </c>
      <c r="U367" s="189">
        <f t="shared" si="395"/>
        <v>0</v>
      </c>
      <c r="V367" s="190">
        <f t="shared" si="390"/>
        <v>0</v>
      </c>
      <c r="W367" s="192">
        <f>IF(P367=0,0,V367/P367)</f>
        <v>0</v>
      </c>
      <c r="X367" s="193">
        <f t="shared" si="396"/>
        <v>0</v>
      </c>
    </row>
    <row r="368" spans="1:24" ht="24.95" customHeight="1">
      <c r="A368" s="272">
        <v>331</v>
      </c>
      <c r="B368" s="259"/>
      <c r="C368" s="263"/>
      <c r="D368" s="163"/>
      <c r="E368" s="163"/>
      <c r="F368" s="252" t="s">
        <v>92</v>
      </c>
      <c r="G368" s="271"/>
      <c r="H368" s="271"/>
      <c r="I368" s="271"/>
      <c r="J368" s="260"/>
      <c r="K368" s="169"/>
      <c r="L368" s="170"/>
      <c r="M368" s="171">
        <f t="shared" si="392"/>
        <v>2.5</v>
      </c>
      <c r="N368" s="172">
        <f t="shared" si="385"/>
        <v>0</v>
      </c>
      <c r="O368" s="668">
        <f t="shared" si="386"/>
        <v>0</v>
      </c>
      <c r="P368" s="173">
        <f t="shared" ref="P368" si="405">IF(ISBLANK(I368),0,VLOOKUP(I368,J$14:K$19,2,0))</f>
        <v>0</v>
      </c>
      <c r="Q368" s="174">
        <f t="shared" si="393"/>
        <v>0</v>
      </c>
      <c r="R368" s="175">
        <f t="shared" si="394"/>
        <v>0</v>
      </c>
      <c r="S368" s="176">
        <f t="shared" si="388"/>
        <v>0</v>
      </c>
      <c r="T368" s="261">
        <f t="shared" si="389"/>
        <v>0</v>
      </c>
      <c r="U368" s="175">
        <f t="shared" si="395"/>
        <v>0</v>
      </c>
      <c r="V368" s="176">
        <f t="shared" si="390"/>
        <v>0</v>
      </c>
      <c r="W368" s="178">
        <f t="shared" ref="W368" si="406">IF(P368=0,0,V368/P368)</f>
        <v>0</v>
      </c>
      <c r="X368" s="179">
        <f t="shared" si="396"/>
        <v>0</v>
      </c>
    </row>
    <row r="369" spans="1:24" ht="24.95" customHeight="1">
      <c r="A369" s="272">
        <v>332</v>
      </c>
      <c r="B369" s="259"/>
      <c r="C369" s="263"/>
      <c r="D369" s="163"/>
      <c r="E369" s="163"/>
      <c r="F369" s="251" t="s">
        <v>91</v>
      </c>
      <c r="G369" s="271"/>
      <c r="H369" s="271"/>
      <c r="I369" s="271"/>
      <c r="J369" s="260"/>
      <c r="K369" s="169"/>
      <c r="L369" s="170"/>
      <c r="M369" s="185">
        <f t="shared" si="392"/>
        <v>1.5</v>
      </c>
      <c r="N369" s="186">
        <f t="shared" si="385"/>
        <v>0</v>
      </c>
      <c r="O369" s="669">
        <f t="shared" si="386"/>
        <v>0</v>
      </c>
      <c r="P369" s="187">
        <f>IF(ISBLANK(I369),0,VLOOKUP(I369,J$14:K$19,2,0))</f>
        <v>0</v>
      </c>
      <c r="Q369" s="188">
        <f t="shared" si="393"/>
        <v>0</v>
      </c>
      <c r="R369" s="189">
        <f t="shared" si="394"/>
        <v>0</v>
      </c>
      <c r="S369" s="190">
        <f t="shared" si="388"/>
        <v>0</v>
      </c>
      <c r="T369" s="264">
        <f t="shared" si="389"/>
        <v>0</v>
      </c>
      <c r="U369" s="189">
        <f t="shared" si="395"/>
        <v>0</v>
      </c>
      <c r="V369" s="190">
        <f t="shared" si="390"/>
        <v>0</v>
      </c>
      <c r="W369" s="192">
        <f>IF(P369=0,0,V369/P369)</f>
        <v>0</v>
      </c>
      <c r="X369" s="193">
        <f t="shared" si="396"/>
        <v>0</v>
      </c>
    </row>
    <row r="370" spans="1:24" ht="24.95" customHeight="1">
      <c r="A370" s="272">
        <v>333</v>
      </c>
      <c r="B370" s="259"/>
      <c r="C370" s="263"/>
      <c r="D370" s="163"/>
      <c r="E370" s="163"/>
      <c r="F370" s="252" t="s">
        <v>92</v>
      </c>
      <c r="G370" s="271"/>
      <c r="H370" s="271"/>
      <c r="I370" s="271"/>
      <c r="J370" s="260"/>
      <c r="K370" s="169"/>
      <c r="L370" s="170"/>
      <c r="M370" s="171">
        <f t="shared" si="392"/>
        <v>2.5</v>
      </c>
      <c r="N370" s="172">
        <f t="shared" si="385"/>
        <v>0</v>
      </c>
      <c r="O370" s="668">
        <f t="shared" si="386"/>
        <v>0</v>
      </c>
      <c r="P370" s="173">
        <f t="shared" ref="P370" si="407">IF(ISBLANK(I370),0,VLOOKUP(I370,J$14:K$19,2,0))</f>
        <v>0</v>
      </c>
      <c r="Q370" s="174">
        <f t="shared" si="393"/>
        <v>0</v>
      </c>
      <c r="R370" s="175">
        <f t="shared" si="394"/>
        <v>0</v>
      </c>
      <c r="S370" s="176">
        <f t="shared" si="388"/>
        <v>0</v>
      </c>
      <c r="T370" s="261">
        <f t="shared" si="389"/>
        <v>0</v>
      </c>
      <c r="U370" s="175">
        <f t="shared" si="395"/>
        <v>0</v>
      </c>
      <c r="V370" s="176">
        <f t="shared" si="390"/>
        <v>0</v>
      </c>
      <c r="W370" s="178">
        <f t="shared" ref="W370" si="408">IF(P370=0,0,V370/P370)</f>
        <v>0</v>
      </c>
      <c r="X370" s="179">
        <f t="shared" si="396"/>
        <v>0</v>
      </c>
    </row>
    <row r="371" spans="1:24" ht="24.95" customHeight="1">
      <c r="A371" s="272">
        <v>334</v>
      </c>
      <c r="B371" s="259"/>
      <c r="C371" s="263"/>
      <c r="D371" s="163"/>
      <c r="E371" s="163"/>
      <c r="F371" s="251" t="s">
        <v>91</v>
      </c>
      <c r="G371" s="271"/>
      <c r="H371" s="271"/>
      <c r="I371" s="271"/>
      <c r="J371" s="260"/>
      <c r="K371" s="169"/>
      <c r="L371" s="170"/>
      <c r="M371" s="185">
        <f t="shared" si="392"/>
        <v>1.5</v>
      </c>
      <c r="N371" s="186">
        <f t="shared" si="385"/>
        <v>0</v>
      </c>
      <c r="O371" s="669">
        <f t="shared" si="386"/>
        <v>0</v>
      </c>
      <c r="P371" s="187">
        <f>IF(ISBLANK(I371),0,VLOOKUP(I371,J$14:K$19,2,0))</f>
        <v>0</v>
      </c>
      <c r="Q371" s="188">
        <f t="shared" si="393"/>
        <v>0</v>
      </c>
      <c r="R371" s="189">
        <f t="shared" si="394"/>
        <v>0</v>
      </c>
      <c r="S371" s="190">
        <f t="shared" si="388"/>
        <v>0</v>
      </c>
      <c r="T371" s="264">
        <f t="shared" si="389"/>
        <v>0</v>
      </c>
      <c r="U371" s="189">
        <f t="shared" si="395"/>
        <v>0</v>
      </c>
      <c r="V371" s="190">
        <f t="shared" si="390"/>
        <v>0</v>
      </c>
      <c r="W371" s="192">
        <f>IF(P371=0,0,V371/P371)</f>
        <v>0</v>
      </c>
      <c r="X371" s="193">
        <f t="shared" si="396"/>
        <v>0</v>
      </c>
    </row>
    <row r="372" spans="1:24" ht="24.95" customHeight="1">
      <c r="A372" s="272">
        <v>335</v>
      </c>
      <c r="B372" s="259"/>
      <c r="C372" s="263"/>
      <c r="D372" s="163"/>
      <c r="E372" s="163"/>
      <c r="F372" s="252" t="s">
        <v>92</v>
      </c>
      <c r="G372" s="271"/>
      <c r="H372" s="271"/>
      <c r="I372" s="271"/>
      <c r="J372" s="260"/>
      <c r="K372" s="169"/>
      <c r="L372" s="170"/>
      <c r="M372" s="171">
        <f t="shared" si="392"/>
        <v>2.5</v>
      </c>
      <c r="N372" s="172">
        <f t="shared" si="385"/>
        <v>0</v>
      </c>
      <c r="O372" s="668">
        <f t="shared" si="386"/>
        <v>0</v>
      </c>
      <c r="P372" s="173">
        <f t="shared" ref="P372" si="409">IF(ISBLANK(I372),0,VLOOKUP(I372,J$14:K$19,2,0))</f>
        <v>0</v>
      </c>
      <c r="Q372" s="174">
        <f t="shared" si="393"/>
        <v>0</v>
      </c>
      <c r="R372" s="175">
        <f t="shared" si="394"/>
        <v>0</v>
      </c>
      <c r="S372" s="176">
        <f t="shared" si="388"/>
        <v>0</v>
      </c>
      <c r="T372" s="261">
        <f t="shared" si="389"/>
        <v>0</v>
      </c>
      <c r="U372" s="175">
        <f t="shared" si="395"/>
        <v>0</v>
      </c>
      <c r="V372" s="176">
        <f t="shared" si="390"/>
        <v>0</v>
      </c>
      <c r="W372" s="178">
        <f t="shared" ref="W372" si="410">IF(P372=0,0,V372/P372)</f>
        <v>0</v>
      </c>
      <c r="X372" s="179">
        <f t="shared" si="396"/>
        <v>0</v>
      </c>
    </row>
    <row r="373" spans="1:24" ht="24.95" customHeight="1">
      <c r="A373" s="272">
        <v>336</v>
      </c>
      <c r="B373" s="259"/>
      <c r="C373" s="263"/>
      <c r="D373" s="163"/>
      <c r="E373" s="163"/>
      <c r="F373" s="251" t="s">
        <v>91</v>
      </c>
      <c r="G373" s="271"/>
      <c r="H373" s="271"/>
      <c r="I373" s="271"/>
      <c r="J373" s="260"/>
      <c r="K373" s="169"/>
      <c r="L373" s="170"/>
      <c r="M373" s="185">
        <f t="shared" si="392"/>
        <v>1.5</v>
      </c>
      <c r="N373" s="186">
        <f t="shared" si="385"/>
        <v>0</v>
      </c>
      <c r="O373" s="669">
        <f t="shared" si="386"/>
        <v>0</v>
      </c>
      <c r="P373" s="187">
        <f>IF(ISBLANK(I373),0,VLOOKUP(I373,J$14:K$19,2,0))</f>
        <v>0</v>
      </c>
      <c r="Q373" s="188">
        <f t="shared" si="393"/>
        <v>0</v>
      </c>
      <c r="R373" s="189">
        <f t="shared" si="394"/>
        <v>0</v>
      </c>
      <c r="S373" s="190">
        <f t="shared" si="388"/>
        <v>0</v>
      </c>
      <c r="T373" s="264">
        <f t="shared" si="389"/>
        <v>0</v>
      </c>
      <c r="U373" s="189">
        <f t="shared" si="395"/>
        <v>0</v>
      </c>
      <c r="V373" s="190">
        <f t="shared" si="390"/>
        <v>0</v>
      </c>
      <c r="W373" s="192">
        <f>IF(P373=0,0,V373/P373)</f>
        <v>0</v>
      </c>
      <c r="X373" s="193">
        <f t="shared" si="396"/>
        <v>0</v>
      </c>
    </row>
    <row r="374" spans="1:24" ht="24.95" customHeight="1">
      <c r="A374" s="272">
        <v>337</v>
      </c>
      <c r="B374" s="259"/>
      <c r="C374" s="263"/>
      <c r="D374" s="163"/>
      <c r="E374" s="163"/>
      <c r="F374" s="252" t="s">
        <v>92</v>
      </c>
      <c r="G374" s="271"/>
      <c r="H374" s="271"/>
      <c r="I374" s="271"/>
      <c r="J374" s="260"/>
      <c r="K374" s="169"/>
      <c r="L374" s="170"/>
      <c r="M374" s="171">
        <f t="shared" si="392"/>
        <v>2.5</v>
      </c>
      <c r="N374" s="172">
        <f t="shared" si="385"/>
        <v>0</v>
      </c>
      <c r="O374" s="668">
        <f t="shared" si="386"/>
        <v>0</v>
      </c>
      <c r="P374" s="173">
        <f t="shared" ref="P374" si="411">IF(ISBLANK(I374),0,VLOOKUP(I374,J$14:K$19,2,0))</f>
        <v>0</v>
      </c>
      <c r="Q374" s="174">
        <f t="shared" si="393"/>
        <v>0</v>
      </c>
      <c r="R374" s="175">
        <f t="shared" si="394"/>
        <v>0</v>
      </c>
      <c r="S374" s="176">
        <f t="shared" si="388"/>
        <v>0</v>
      </c>
      <c r="T374" s="261">
        <f t="shared" si="389"/>
        <v>0</v>
      </c>
      <c r="U374" s="175">
        <f t="shared" si="395"/>
        <v>0</v>
      </c>
      <c r="V374" s="176">
        <f t="shared" si="390"/>
        <v>0</v>
      </c>
      <c r="W374" s="178">
        <f t="shared" ref="W374" si="412">IF(P374=0,0,V374/P374)</f>
        <v>0</v>
      </c>
      <c r="X374" s="179">
        <f t="shared" si="396"/>
        <v>0</v>
      </c>
    </row>
    <row r="375" spans="1:24" ht="24.95" customHeight="1">
      <c r="A375" s="272">
        <v>338</v>
      </c>
      <c r="B375" s="259"/>
      <c r="C375" s="263"/>
      <c r="D375" s="163"/>
      <c r="E375" s="163"/>
      <c r="F375" s="251" t="s">
        <v>91</v>
      </c>
      <c r="G375" s="271"/>
      <c r="H375" s="271"/>
      <c r="I375" s="271"/>
      <c r="J375" s="260"/>
      <c r="K375" s="169"/>
      <c r="L375" s="170"/>
      <c r="M375" s="185">
        <f t="shared" si="392"/>
        <v>1.5</v>
      </c>
      <c r="N375" s="186">
        <f t="shared" si="385"/>
        <v>0</v>
      </c>
      <c r="O375" s="669">
        <f t="shared" si="386"/>
        <v>0</v>
      </c>
      <c r="P375" s="187">
        <f>IF(ISBLANK(I375),0,VLOOKUP(I375,J$14:K$19,2,0))</f>
        <v>0</v>
      </c>
      <c r="Q375" s="188">
        <f t="shared" si="393"/>
        <v>0</v>
      </c>
      <c r="R375" s="189">
        <f t="shared" si="394"/>
        <v>0</v>
      </c>
      <c r="S375" s="190">
        <f t="shared" si="388"/>
        <v>0</v>
      </c>
      <c r="T375" s="264">
        <f t="shared" si="389"/>
        <v>0</v>
      </c>
      <c r="U375" s="189">
        <f t="shared" si="395"/>
        <v>0</v>
      </c>
      <c r="V375" s="190">
        <f t="shared" si="390"/>
        <v>0</v>
      </c>
      <c r="W375" s="192">
        <f>IF(P375=0,0,V375/P375)</f>
        <v>0</v>
      </c>
      <c r="X375" s="193">
        <f t="shared" si="396"/>
        <v>0</v>
      </c>
    </row>
    <row r="376" spans="1:24" ht="24.95" customHeight="1">
      <c r="A376" s="272">
        <v>339</v>
      </c>
      <c r="B376" s="259"/>
      <c r="C376" s="263"/>
      <c r="D376" s="163"/>
      <c r="E376" s="163"/>
      <c r="F376" s="252" t="s">
        <v>92</v>
      </c>
      <c r="G376" s="271"/>
      <c r="H376" s="271"/>
      <c r="I376" s="271"/>
      <c r="J376" s="260"/>
      <c r="K376" s="169"/>
      <c r="L376" s="170"/>
      <c r="M376" s="171">
        <f t="shared" si="392"/>
        <v>2.5</v>
      </c>
      <c r="N376" s="172">
        <f t="shared" si="385"/>
        <v>0</v>
      </c>
      <c r="O376" s="668">
        <f t="shared" si="386"/>
        <v>0</v>
      </c>
      <c r="P376" s="173">
        <f t="shared" ref="P376" si="413">IF(ISBLANK(I376),0,VLOOKUP(I376,J$14:K$19,2,0))</f>
        <v>0</v>
      </c>
      <c r="Q376" s="174">
        <f t="shared" si="393"/>
        <v>0</v>
      </c>
      <c r="R376" s="175">
        <f t="shared" si="394"/>
        <v>0</v>
      </c>
      <c r="S376" s="176">
        <f t="shared" si="388"/>
        <v>0</v>
      </c>
      <c r="T376" s="261">
        <f t="shared" si="389"/>
        <v>0</v>
      </c>
      <c r="U376" s="175">
        <f t="shared" si="395"/>
        <v>0</v>
      </c>
      <c r="V376" s="176">
        <f t="shared" si="390"/>
        <v>0</v>
      </c>
      <c r="W376" s="178">
        <f t="shared" ref="W376" si="414">IF(P376=0,0,V376/P376)</f>
        <v>0</v>
      </c>
      <c r="X376" s="179">
        <f t="shared" si="396"/>
        <v>0</v>
      </c>
    </row>
    <row r="377" spans="1:24" ht="24.95" customHeight="1">
      <c r="A377" s="272">
        <v>340</v>
      </c>
      <c r="B377" s="259"/>
      <c r="C377" s="263"/>
      <c r="D377" s="163"/>
      <c r="E377" s="163"/>
      <c r="F377" s="251" t="s">
        <v>91</v>
      </c>
      <c r="G377" s="271"/>
      <c r="H377" s="271"/>
      <c r="I377" s="271"/>
      <c r="J377" s="260"/>
      <c r="K377" s="169"/>
      <c r="L377" s="170"/>
      <c r="M377" s="185">
        <f t="shared" si="392"/>
        <v>1.5</v>
      </c>
      <c r="N377" s="186">
        <f t="shared" si="385"/>
        <v>0</v>
      </c>
      <c r="O377" s="669">
        <f t="shared" si="386"/>
        <v>0</v>
      </c>
      <c r="P377" s="187">
        <f>IF(ISBLANK(I377),0,VLOOKUP(I377,J$14:K$19,2,0))</f>
        <v>0</v>
      </c>
      <c r="Q377" s="188">
        <f t="shared" si="393"/>
        <v>0</v>
      </c>
      <c r="R377" s="189">
        <f t="shared" si="394"/>
        <v>0</v>
      </c>
      <c r="S377" s="190">
        <f t="shared" si="388"/>
        <v>0</v>
      </c>
      <c r="T377" s="264">
        <f t="shared" si="389"/>
        <v>0</v>
      </c>
      <c r="U377" s="189">
        <f t="shared" si="395"/>
        <v>0</v>
      </c>
      <c r="V377" s="190">
        <f t="shared" si="390"/>
        <v>0</v>
      </c>
      <c r="W377" s="192">
        <f>IF(P377=0,0,V377/P377)</f>
        <v>0</v>
      </c>
      <c r="X377" s="193">
        <f t="shared" si="396"/>
        <v>0</v>
      </c>
    </row>
    <row r="378" spans="1:24" ht="24.95" customHeight="1">
      <c r="A378" s="272">
        <v>341</v>
      </c>
      <c r="B378" s="259"/>
      <c r="C378" s="263"/>
      <c r="D378" s="163"/>
      <c r="E378" s="163"/>
      <c r="F378" s="252" t="s">
        <v>92</v>
      </c>
      <c r="G378" s="271"/>
      <c r="H378" s="271"/>
      <c r="I378" s="271"/>
      <c r="J378" s="260"/>
      <c r="K378" s="169"/>
      <c r="L378" s="170"/>
      <c r="M378" s="171">
        <f t="shared" si="392"/>
        <v>2.5</v>
      </c>
      <c r="N378" s="172">
        <f t="shared" si="385"/>
        <v>0</v>
      </c>
      <c r="O378" s="668">
        <f t="shared" si="386"/>
        <v>0</v>
      </c>
      <c r="P378" s="173">
        <f t="shared" ref="P378" si="415">IF(ISBLANK(I378),0,VLOOKUP(I378,J$14:K$19,2,0))</f>
        <v>0</v>
      </c>
      <c r="Q378" s="174">
        <f t="shared" si="393"/>
        <v>0</v>
      </c>
      <c r="R378" s="175">
        <f t="shared" si="394"/>
        <v>0</v>
      </c>
      <c r="S378" s="176">
        <f t="shared" si="388"/>
        <v>0</v>
      </c>
      <c r="T378" s="261">
        <f t="shared" si="389"/>
        <v>0</v>
      </c>
      <c r="U378" s="175">
        <f t="shared" si="395"/>
        <v>0</v>
      </c>
      <c r="V378" s="176">
        <f t="shared" si="390"/>
        <v>0</v>
      </c>
      <c r="W378" s="178">
        <f t="shared" ref="W378" si="416">IF(P378=0,0,V378/P378)</f>
        <v>0</v>
      </c>
      <c r="X378" s="179">
        <f t="shared" si="396"/>
        <v>0</v>
      </c>
    </row>
    <row r="379" spans="1:24" ht="24.95" customHeight="1">
      <c r="A379" s="272">
        <v>342</v>
      </c>
      <c r="B379" s="259"/>
      <c r="C379" s="263"/>
      <c r="D379" s="163"/>
      <c r="E379" s="163"/>
      <c r="F379" s="251" t="s">
        <v>91</v>
      </c>
      <c r="G379" s="271"/>
      <c r="H379" s="271"/>
      <c r="I379" s="271"/>
      <c r="J379" s="260"/>
      <c r="K379" s="169"/>
      <c r="L379" s="170"/>
      <c r="M379" s="185">
        <f t="shared" si="392"/>
        <v>1.5</v>
      </c>
      <c r="N379" s="186">
        <f t="shared" si="385"/>
        <v>0</v>
      </c>
      <c r="O379" s="669">
        <f t="shared" si="386"/>
        <v>0</v>
      </c>
      <c r="P379" s="187">
        <f>IF(ISBLANK(I379),0,VLOOKUP(I379,J$14:K$19,2,0))</f>
        <v>0</v>
      </c>
      <c r="Q379" s="188">
        <f t="shared" si="393"/>
        <v>0</v>
      </c>
      <c r="R379" s="189">
        <f t="shared" si="394"/>
        <v>0</v>
      </c>
      <c r="S379" s="190">
        <f t="shared" si="388"/>
        <v>0</v>
      </c>
      <c r="T379" s="264">
        <f t="shared" si="389"/>
        <v>0</v>
      </c>
      <c r="U379" s="189">
        <f t="shared" si="395"/>
        <v>0</v>
      </c>
      <c r="V379" s="190">
        <f t="shared" si="390"/>
        <v>0</v>
      </c>
      <c r="W379" s="192">
        <f>IF(P379=0,0,V379/P379)</f>
        <v>0</v>
      </c>
      <c r="X379" s="193">
        <f t="shared" si="396"/>
        <v>0</v>
      </c>
    </row>
    <row r="380" spans="1:24" ht="24.95" customHeight="1">
      <c r="A380" s="272">
        <v>343</v>
      </c>
      <c r="B380" s="259"/>
      <c r="C380" s="263"/>
      <c r="D380" s="163"/>
      <c r="E380" s="163"/>
      <c r="F380" s="252" t="s">
        <v>92</v>
      </c>
      <c r="G380" s="271"/>
      <c r="H380" s="271"/>
      <c r="I380" s="271"/>
      <c r="J380" s="260"/>
      <c r="K380" s="169"/>
      <c r="L380" s="170"/>
      <c r="M380" s="171">
        <f t="shared" si="392"/>
        <v>2.5</v>
      </c>
      <c r="N380" s="172">
        <f t="shared" si="385"/>
        <v>0</v>
      </c>
      <c r="O380" s="668">
        <f t="shared" si="386"/>
        <v>0</v>
      </c>
      <c r="P380" s="173">
        <f t="shared" ref="P380" si="417">IF(ISBLANK(I380),0,VLOOKUP(I380,J$14:K$19,2,0))</f>
        <v>0</v>
      </c>
      <c r="Q380" s="174">
        <f t="shared" si="393"/>
        <v>0</v>
      </c>
      <c r="R380" s="175">
        <f t="shared" si="394"/>
        <v>0</v>
      </c>
      <c r="S380" s="176">
        <f t="shared" si="388"/>
        <v>0</v>
      </c>
      <c r="T380" s="261">
        <f t="shared" si="389"/>
        <v>0</v>
      </c>
      <c r="U380" s="175">
        <f t="shared" si="395"/>
        <v>0</v>
      </c>
      <c r="V380" s="176">
        <f t="shared" si="390"/>
        <v>0</v>
      </c>
      <c r="W380" s="178">
        <f t="shared" ref="W380" si="418">IF(P380=0,0,V380/P380)</f>
        <v>0</v>
      </c>
      <c r="X380" s="179">
        <f t="shared" si="396"/>
        <v>0</v>
      </c>
    </row>
    <row r="381" spans="1:24" ht="24.95" customHeight="1">
      <c r="A381" s="272">
        <v>344</v>
      </c>
      <c r="B381" s="259"/>
      <c r="C381" s="263"/>
      <c r="D381" s="163"/>
      <c r="E381" s="163"/>
      <c r="F381" s="251" t="s">
        <v>91</v>
      </c>
      <c r="G381" s="271"/>
      <c r="H381" s="271"/>
      <c r="I381" s="271"/>
      <c r="J381" s="260"/>
      <c r="K381" s="169"/>
      <c r="L381" s="170"/>
      <c r="M381" s="185">
        <f t="shared" si="392"/>
        <v>1.5</v>
      </c>
      <c r="N381" s="186">
        <f t="shared" si="385"/>
        <v>0</v>
      </c>
      <c r="O381" s="669">
        <f t="shared" si="386"/>
        <v>0</v>
      </c>
      <c r="P381" s="187">
        <f>IF(ISBLANK(I381),0,VLOOKUP(I381,J$14:K$19,2,0))</f>
        <v>0</v>
      </c>
      <c r="Q381" s="188">
        <f t="shared" si="393"/>
        <v>0</v>
      </c>
      <c r="R381" s="189">
        <f t="shared" si="394"/>
        <v>0</v>
      </c>
      <c r="S381" s="190">
        <f t="shared" si="388"/>
        <v>0</v>
      </c>
      <c r="T381" s="264">
        <f t="shared" si="389"/>
        <v>0</v>
      </c>
      <c r="U381" s="189">
        <f t="shared" si="395"/>
        <v>0</v>
      </c>
      <c r="V381" s="190">
        <f t="shared" si="390"/>
        <v>0</v>
      </c>
      <c r="W381" s="192">
        <f>IF(P381=0,0,V381/P381)</f>
        <v>0</v>
      </c>
      <c r="X381" s="193">
        <f t="shared" si="396"/>
        <v>0</v>
      </c>
    </row>
    <row r="382" spans="1:24" ht="24.95" customHeight="1">
      <c r="A382" s="272">
        <v>345</v>
      </c>
      <c r="B382" s="259"/>
      <c r="C382" s="263"/>
      <c r="D382" s="163"/>
      <c r="E382" s="163"/>
      <c r="F382" s="252" t="s">
        <v>92</v>
      </c>
      <c r="G382" s="271"/>
      <c r="H382" s="271"/>
      <c r="I382" s="271"/>
      <c r="J382" s="260"/>
      <c r="K382" s="169"/>
      <c r="L382" s="170"/>
      <c r="M382" s="171">
        <f t="shared" si="392"/>
        <v>2.5</v>
      </c>
      <c r="N382" s="172">
        <f t="shared" si="385"/>
        <v>0</v>
      </c>
      <c r="O382" s="668">
        <f t="shared" si="386"/>
        <v>0</v>
      </c>
      <c r="P382" s="173">
        <f t="shared" ref="P382" si="419">IF(ISBLANK(I382),0,VLOOKUP(I382,J$14:K$19,2,0))</f>
        <v>0</v>
      </c>
      <c r="Q382" s="174">
        <f t="shared" si="393"/>
        <v>0</v>
      </c>
      <c r="R382" s="175">
        <f t="shared" si="394"/>
        <v>0</v>
      </c>
      <c r="S382" s="176">
        <f t="shared" si="388"/>
        <v>0</v>
      </c>
      <c r="T382" s="261">
        <f t="shared" si="389"/>
        <v>0</v>
      </c>
      <c r="U382" s="175">
        <f t="shared" si="395"/>
        <v>0</v>
      </c>
      <c r="V382" s="176">
        <f t="shared" si="390"/>
        <v>0</v>
      </c>
      <c r="W382" s="178">
        <f t="shared" ref="W382" si="420">IF(P382=0,0,V382/P382)</f>
        <v>0</v>
      </c>
      <c r="X382" s="179">
        <f t="shared" si="396"/>
        <v>0</v>
      </c>
    </row>
    <row r="383" spans="1:24" ht="24.95" customHeight="1">
      <c r="A383" s="272">
        <v>346</v>
      </c>
      <c r="B383" s="259"/>
      <c r="C383" s="263"/>
      <c r="D383" s="163"/>
      <c r="E383" s="163"/>
      <c r="F383" s="251" t="s">
        <v>91</v>
      </c>
      <c r="G383" s="271"/>
      <c r="H383" s="271"/>
      <c r="I383" s="271"/>
      <c r="J383" s="260"/>
      <c r="K383" s="169"/>
      <c r="L383" s="170"/>
      <c r="M383" s="185">
        <f t="shared" si="392"/>
        <v>1.5</v>
      </c>
      <c r="N383" s="186">
        <f t="shared" si="385"/>
        <v>0</v>
      </c>
      <c r="O383" s="669">
        <f t="shared" si="386"/>
        <v>0</v>
      </c>
      <c r="P383" s="187">
        <f>IF(ISBLANK(I383),0,VLOOKUP(I383,J$14:K$19,2,0))</f>
        <v>0</v>
      </c>
      <c r="Q383" s="188">
        <f t="shared" si="393"/>
        <v>0</v>
      </c>
      <c r="R383" s="189">
        <f t="shared" si="394"/>
        <v>0</v>
      </c>
      <c r="S383" s="190">
        <f t="shared" si="388"/>
        <v>0</v>
      </c>
      <c r="T383" s="264">
        <f t="shared" si="389"/>
        <v>0</v>
      </c>
      <c r="U383" s="189">
        <f t="shared" si="395"/>
        <v>0</v>
      </c>
      <c r="V383" s="190">
        <f t="shared" si="390"/>
        <v>0</v>
      </c>
      <c r="W383" s="192">
        <f>IF(P383=0,0,V383/P383)</f>
        <v>0</v>
      </c>
      <c r="X383" s="193">
        <f t="shared" si="396"/>
        <v>0</v>
      </c>
    </row>
    <row r="384" spans="1:24" ht="24.95" customHeight="1">
      <c r="A384" s="272">
        <v>347</v>
      </c>
      <c r="B384" s="259"/>
      <c r="C384" s="263"/>
      <c r="D384" s="163"/>
      <c r="E384" s="163"/>
      <c r="F384" s="252" t="s">
        <v>92</v>
      </c>
      <c r="G384" s="271"/>
      <c r="H384" s="271"/>
      <c r="I384" s="271"/>
      <c r="J384" s="260"/>
      <c r="K384" s="169"/>
      <c r="L384" s="170"/>
      <c r="M384" s="171">
        <f t="shared" si="392"/>
        <v>2.5</v>
      </c>
      <c r="N384" s="172">
        <f t="shared" si="385"/>
        <v>0</v>
      </c>
      <c r="O384" s="668">
        <f t="shared" si="386"/>
        <v>0</v>
      </c>
      <c r="P384" s="173">
        <f t="shared" ref="P384" si="421">IF(ISBLANK(I384),0,VLOOKUP(I384,J$14:K$19,2,0))</f>
        <v>0</v>
      </c>
      <c r="Q384" s="174">
        <f t="shared" si="393"/>
        <v>0</v>
      </c>
      <c r="R384" s="175">
        <f t="shared" si="394"/>
        <v>0</v>
      </c>
      <c r="S384" s="176">
        <f t="shared" si="388"/>
        <v>0</v>
      </c>
      <c r="T384" s="261">
        <f t="shared" si="389"/>
        <v>0</v>
      </c>
      <c r="U384" s="175">
        <f t="shared" si="395"/>
        <v>0</v>
      </c>
      <c r="V384" s="176">
        <f t="shared" si="390"/>
        <v>0</v>
      </c>
      <c r="W384" s="178">
        <f t="shared" ref="W384" si="422">IF(P384=0,0,V384/P384)</f>
        <v>0</v>
      </c>
      <c r="X384" s="179">
        <f t="shared" si="396"/>
        <v>0</v>
      </c>
    </row>
    <row r="385" spans="1:24" ht="24.95" customHeight="1">
      <c r="A385" s="272">
        <v>348</v>
      </c>
      <c r="B385" s="259"/>
      <c r="C385" s="263"/>
      <c r="D385" s="163"/>
      <c r="E385" s="163"/>
      <c r="F385" s="251" t="s">
        <v>91</v>
      </c>
      <c r="G385" s="271"/>
      <c r="H385" s="271"/>
      <c r="I385" s="271"/>
      <c r="J385" s="260"/>
      <c r="K385" s="169"/>
      <c r="L385" s="170"/>
      <c r="M385" s="185">
        <f t="shared" si="392"/>
        <v>1.5</v>
      </c>
      <c r="N385" s="186">
        <f t="shared" si="385"/>
        <v>0</v>
      </c>
      <c r="O385" s="669">
        <f t="shared" si="386"/>
        <v>0</v>
      </c>
      <c r="P385" s="187">
        <f>IF(ISBLANK(I385),0,VLOOKUP(I385,J$14:K$19,2,0))</f>
        <v>0</v>
      </c>
      <c r="Q385" s="188">
        <f t="shared" si="393"/>
        <v>0</v>
      </c>
      <c r="R385" s="189">
        <f t="shared" si="394"/>
        <v>0</v>
      </c>
      <c r="S385" s="190">
        <f t="shared" si="388"/>
        <v>0</v>
      </c>
      <c r="T385" s="264">
        <f t="shared" si="389"/>
        <v>0</v>
      </c>
      <c r="U385" s="189">
        <f t="shared" si="395"/>
        <v>0</v>
      </c>
      <c r="V385" s="190">
        <f t="shared" si="390"/>
        <v>0</v>
      </c>
      <c r="W385" s="192">
        <f>IF(P385=0,0,V385/P385)</f>
        <v>0</v>
      </c>
      <c r="X385" s="193">
        <f t="shared" si="396"/>
        <v>0</v>
      </c>
    </row>
    <row r="386" spans="1:24" ht="24.95" customHeight="1">
      <c r="A386" s="272">
        <v>349</v>
      </c>
      <c r="B386" s="259"/>
      <c r="C386" s="263"/>
      <c r="D386" s="163"/>
      <c r="E386" s="163"/>
      <c r="F386" s="252" t="s">
        <v>92</v>
      </c>
      <c r="G386" s="271"/>
      <c r="H386" s="271"/>
      <c r="I386" s="271"/>
      <c r="J386" s="260"/>
      <c r="K386" s="169"/>
      <c r="L386" s="170"/>
      <c r="M386" s="171">
        <f t="shared" si="392"/>
        <v>2.5</v>
      </c>
      <c r="N386" s="172">
        <f t="shared" si="385"/>
        <v>0</v>
      </c>
      <c r="O386" s="668">
        <f t="shared" si="386"/>
        <v>0</v>
      </c>
      <c r="P386" s="173">
        <f t="shared" ref="P386" si="423">IF(ISBLANK(I386),0,VLOOKUP(I386,J$14:K$19,2,0))</f>
        <v>0</v>
      </c>
      <c r="Q386" s="174">
        <f t="shared" si="393"/>
        <v>0</v>
      </c>
      <c r="R386" s="175">
        <f t="shared" si="394"/>
        <v>0</v>
      </c>
      <c r="S386" s="176">
        <f t="shared" si="388"/>
        <v>0</v>
      </c>
      <c r="T386" s="261">
        <f t="shared" si="389"/>
        <v>0</v>
      </c>
      <c r="U386" s="175">
        <f t="shared" si="395"/>
        <v>0</v>
      </c>
      <c r="V386" s="176">
        <f t="shared" si="390"/>
        <v>0</v>
      </c>
      <c r="W386" s="178">
        <f t="shared" ref="W386" si="424">IF(P386=0,0,V386/P386)</f>
        <v>0</v>
      </c>
      <c r="X386" s="179">
        <f t="shared" si="396"/>
        <v>0</v>
      </c>
    </row>
    <row r="387" spans="1:24" ht="24.95" customHeight="1">
      <c r="A387" s="272">
        <v>350</v>
      </c>
      <c r="B387" s="259"/>
      <c r="C387" s="263"/>
      <c r="D387" s="163"/>
      <c r="E387" s="163"/>
      <c r="F387" s="251" t="s">
        <v>91</v>
      </c>
      <c r="G387" s="271"/>
      <c r="H387" s="271"/>
      <c r="I387" s="271"/>
      <c r="J387" s="260"/>
      <c r="K387" s="169"/>
      <c r="L387" s="170"/>
      <c r="M387" s="185">
        <f t="shared" si="392"/>
        <v>1.5</v>
      </c>
      <c r="N387" s="186">
        <f t="shared" si="385"/>
        <v>0</v>
      </c>
      <c r="O387" s="669">
        <f t="shared" si="386"/>
        <v>0</v>
      </c>
      <c r="P387" s="187">
        <f>IF(ISBLANK(I387),0,VLOOKUP(I387,J$14:K$19,2,0))</f>
        <v>0</v>
      </c>
      <c r="Q387" s="188">
        <f t="shared" si="393"/>
        <v>0</v>
      </c>
      <c r="R387" s="189">
        <f t="shared" si="394"/>
        <v>0</v>
      </c>
      <c r="S387" s="190">
        <f t="shared" si="388"/>
        <v>0</v>
      </c>
      <c r="T387" s="264">
        <f t="shared" si="389"/>
        <v>0</v>
      </c>
      <c r="U387" s="189">
        <f t="shared" si="395"/>
        <v>0</v>
      </c>
      <c r="V387" s="190">
        <f t="shared" si="390"/>
        <v>0</v>
      </c>
      <c r="W387" s="192">
        <f>IF(P387=0,0,V387/P387)</f>
        <v>0</v>
      </c>
      <c r="X387" s="193">
        <f t="shared" si="396"/>
        <v>0</v>
      </c>
    </row>
    <row r="388" spans="1:24" ht="24.95" customHeight="1">
      <c r="A388" s="272">
        <v>351</v>
      </c>
      <c r="B388" s="259"/>
      <c r="C388" s="263"/>
      <c r="D388" s="163"/>
      <c r="E388" s="163"/>
      <c r="F388" s="252" t="s">
        <v>92</v>
      </c>
      <c r="G388" s="271"/>
      <c r="H388" s="271"/>
      <c r="I388" s="271"/>
      <c r="J388" s="260"/>
      <c r="K388" s="169"/>
      <c r="L388" s="170"/>
      <c r="M388" s="171">
        <f t="shared" si="392"/>
        <v>2.5</v>
      </c>
      <c r="N388" s="172">
        <f t="shared" si="385"/>
        <v>0</v>
      </c>
      <c r="O388" s="668">
        <f t="shared" si="386"/>
        <v>0</v>
      </c>
      <c r="P388" s="173">
        <f t="shared" ref="P388" si="425">IF(ISBLANK(I388),0,VLOOKUP(I388,J$14:K$19,2,0))</f>
        <v>0</v>
      </c>
      <c r="Q388" s="174">
        <f t="shared" si="393"/>
        <v>0</v>
      </c>
      <c r="R388" s="175">
        <f t="shared" si="394"/>
        <v>0</v>
      </c>
      <c r="S388" s="176">
        <f t="shared" si="388"/>
        <v>0</v>
      </c>
      <c r="T388" s="261">
        <f t="shared" si="389"/>
        <v>0</v>
      </c>
      <c r="U388" s="175">
        <f t="shared" si="395"/>
        <v>0</v>
      </c>
      <c r="V388" s="176">
        <f t="shared" si="390"/>
        <v>0</v>
      </c>
      <c r="W388" s="178">
        <f t="shared" ref="W388" si="426">IF(P388=0,0,V388/P388)</f>
        <v>0</v>
      </c>
      <c r="X388" s="179">
        <f t="shared" si="396"/>
        <v>0</v>
      </c>
    </row>
    <row r="389" spans="1:24" ht="24.95" customHeight="1">
      <c r="A389" s="272">
        <v>352</v>
      </c>
      <c r="B389" s="259"/>
      <c r="C389" s="263"/>
      <c r="D389" s="163"/>
      <c r="E389" s="163"/>
      <c r="F389" s="251" t="s">
        <v>91</v>
      </c>
      <c r="G389" s="271"/>
      <c r="H389" s="271"/>
      <c r="I389" s="271"/>
      <c r="J389" s="260"/>
      <c r="K389" s="169"/>
      <c r="L389" s="170"/>
      <c r="M389" s="185">
        <f t="shared" si="392"/>
        <v>1.5</v>
      </c>
      <c r="N389" s="186">
        <f t="shared" si="385"/>
        <v>0</v>
      </c>
      <c r="O389" s="669">
        <f t="shared" si="386"/>
        <v>0</v>
      </c>
      <c r="P389" s="187">
        <f>IF(ISBLANK(I389),0,VLOOKUP(I389,J$14:K$19,2,0))</f>
        <v>0</v>
      </c>
      <c r="Q389" s="188">
        <f t="shared" si="393"/>
        <v>0</v>
      </c>
      <c r="R389" s="189">
        <f t="shared" si="394"/>
        <v>0</v>
      </c>
      <c r="S389" s="190">
        <f t="shared" si="388"/>
        <v>0</v>
      </c>
      <c r="T389" s="264">
        <f t="shared" si="389"/>
        <v>0</v>
      </c>
      <c r="U389" s="189">
        <f t="shared" si="395"/>
        <v>0</v>
      </c>
      <c r="V389" s="190">
        <f t="shared" si="390"/>
        <v>0</v>
      </c>
      <c r="W389" s="192">
        <f>IF(P389=0,0,V389/P389)</f>
        <v>0</v>
      </c>
      <c r="X389" s="193">
        <f t="shared" si="396"/>
        <v>0</v>
      </c>
    </row>
    <row r="390" spans="1:24" ht="24.95" customHeight="1">
      <c r="A390" s="272">
        <v>353</v>
      </c>
      <c r="B390" s="259"/>
      <c r="C390" s="263"/>
      <c r="D390" s="163"/>
      <c r="E390" s="163"/>
      <c r="F390" s="252" t="s">
        <v>92</v>
      </c>
      <c r="G390" s="271"/>
      <c r="H390" s="271"/>
      <c r="I390" s="271"/>
      <c r="J390" s="260"/>
      <c r="K390" s="169"/>
      <c r="L390" s="170"/>
      <c r="M390" s="171">
        <f t="shared" si="392"/>
        <v>2.5</v>
      </c>
      <c r="N390" s="172">
        <f t="shared" si="385"/>
        <v>0</v>
      </c>
      <c r="O390" s="668">
        <f t="shared" si="386"/>
        <v>0</v>
      </c>
      <c r="P390" s="173">
        <f t="shared" ref="P390" si="427">IF(ISBLANK(I390),0,VLOOKUP(I390,J$14:K$19,2,0))</f>
        <v>0</v>
      </c>
      <c r="Q390" s="174">
        <f t="shared" si="393"/>
        <v>0</v>
      </c>
      <c r="R390" s="175">
        <f t="shared" si="394"/>
        <v>0</v>
      </c>
      <c r="S390" s="176">
        <f t="shared" si="388"/>
        <v>0</v>
      </c>
      <c r="T390" s="261">
        <f t="shared" si="389"/>
        <v>0</v>
      </c>
      <c r="U390" s="175">
        <f t="shared" si="395"/>
        <v>0</v>
      </c>
      <c r="V390" s="176">
        <f t="shared" si="390"/>
        <v>0</v>
      </c>
      <c r="W390" s="178">
        <f t="shared" ref="W390" si="428">IF(P390=0,0,V390/P390)</f>
        <v>0</v>
      </c>
      <c r="X390" s="179">
        <f t="shared" si="396"/>
        <v>0</v>
      </c>
    </row>
    <row r="391" spans="1:24" ht="24.95" customHeight="1">
      <c r="A391" s="272">
        <v>354</v>
      </c>
      <c r="B391" s="259"/>
      <c r="C391" s="263"/>
      <c r="D391" s="163"/>
      <c r="E391" s="163"/>
      <c r="F391" s="251" t="s">
        <v>91</v>
      </c>
      <c r="G391" s="271"/>
      <c r="H391" s="271"/>
      <c r="I391" s="271"/>
      <c r="J391" s="260"/>
      <c r="K391" s="169"/>
      <c r="L391" s="170"/>
      <c r="M391" s="185">
        <f t="shared" si="392"/>
        <v>1.5</v>
      </c>
      <c r="N391" s="186">
        <f t="shared" si="385"/>
        <v>0</v>
      </c>
      <c r="O391" s="669">
        <f t="shared" si="386"/>
        <v>0</v>
      </c>
      <c r="P391" s="187">
        <f>IF(ISBLANK(I391),0,VLOOKUP(I391,J$14:K$19,2,0))</f>
        <v>0</v>
      </c>
      <c r="Q391" s="188">
        <f t="shared" si="393"/>
        <v>0</v>
      </c>
      <c r="R391" s="189">
        <f t="shared" si="394"/>
        <v>0</v>
      </c>
      <c r="S391" s="190">
        <f t="shared" si="388"/>
        <v>0</v>
      </c>
      <c r="T391" s="264">
        <f t="shared" si="389"/>
        <v>0</v>
      </c>
      <c r="U391" s="189">
        <f t="shared" si="395"/>
        <v>0</v>
      </c>
      <c r="V391" s="190">
        <f t="shared" si="390"/>
        <v>0</v>
      </c>
      <c r="W391" s="192">
        <f>IF(P391=0,0,V391/P391)</f>
        <v>0</v>
      </c>
      <c r="X391" s="193">
        <f t="shared" si="396"/>
        <v>0</v>
      </c>
    </row>
    <row r="392" spans="1:24" ht="24.95" customHeight="1">
      <c r="A392" s="272">
        <v>355</v>
      </c>
      <c r="B392" s="259"/>
      <c r="C392" s="263"/>
      <c r="D392" s="163"/>
      <c r="E392" s="163"/>
      <c r="F392" s="252" t="s">
        <v>92</v>
      </c>
      <c r="G392" s="271"/>
      <c r="H392" s="271"/>
      <c r="I392" s="271"/>
      <c r="J392" s="260"/>
      <c r="K392" s="169"/>
      <c r="L392" s="170"/>
      <c r="M392" s="171">
        <f t="shared" si="392"/>
        <v>2.5</v>
      </c>
      <c r="N392" s="172">
        <f t="shared" si="385"/>
        <v>0</v>
      </c>
      <c r="O392" s="668">
        <f t="shared" si="386"/>
        <v>0</v>
      </c>
      <c r="P392" s="173">
        <f t="shared" ref="P392" si="429">IF(ISBLANK(I392),0,VLOOKUP(I392,J$14:K$19,2,0))</f>
        <v>0</v>
      </c>
      <c r="Q392" s="174">
        <f t="shared" si="393"/>
        <v>0</v>
      </c>
      <c r="R392" s="175">
        <f t="shared" si="394"/>
        <v>0</v>
      </c>
      <c r="S392" s="176">
        <f t="shared" si="388"/>
        <v>0</v>
      </c>
      <c r="T392" s="261">
        <f t="shared" si="389"/>
        <v>0</v>
      </c>
      <c r="U392" s="175">
        <f t="shared" si="395"/>
        <v>0</v>
      </c>
      <c r="V392" s="176">
        <f t="shared" si="390"/>
        <v>0</v>
      </c>
      <c r="W392" s="178">
        <f t="shared" ref="W392" si="430">IF(P392=0,0,V392/P392)</f>
        <v>0</v>
      </c>
      <c r="X392" s="179">
        <f t="shared" si="396"/>
        <v>0</v>
      </c>
    </row>
    <row r="393" spans="1:24" ht="24.95" customHeight="1">
      <c r="A393" s="272">
        <v>356</v>
      </c>
      <c r="B393" s="259"/>
      <c r="C393" s="263"/>
      <c r="D393" s="163"/>
      <c r="E393" s="163"/>
      <c r="F393" s="251" t="s">
        <v>91</v>
      </c>
      <c r="G393" s="271"/>
      <c r="H393" s="271"/>
      <c r="I393" s="271"/>
      <c r="J393" s="260"/>
      <c r="K393" s="169"/>
      <c r="L393" s="170"/>
      <c r="M393" s="185">
        <f t="shared" si="392"/>
        <v>1.5</v>
      </c>
      <c r="N393" s="186">
        <f t="shared" si="385"/>
        <v>0</v>
      </c>
      <c r="O393" s="669">
        <f t="shared" si="386"/>
        <v>0</v>
      </c>
      <c r="P393" s="187">
        <f>IF(ISBLANK(I393),0,VLOOKUP(I393,J$14:K$19,2,0))</f>
        <v>0</v>
      </c>
      <c r="Q393" s="188">
        <f t="shared" si="393"/>
        <v>0</v>
      </c>
      <c r="R393" s="189">
        <f t="shared" si="394"/>
        <v>0</v>
      </c>
      <c r="S393" s="190">
        <f t="shared" si="388"/>
        <v>0</v>
      </c>
      <c r="T393" s="264">
        <f t="shared" si="389"/>
        <v>0</v>
      </c>
      <c r="U393" s="189">
        <f t="shared" si="395"/>
        <v>0</v>
      </c>
      <c r="V393" s="190">
        <f t="shared" si="390"/>
        <v>0</v>
      </c>
      <c r="W393" s="192">
        <f>IF(P393=0,0,V393/P393)</f>
        <v>0</v>
      </c>
      <c r="X393" s="193">
        <f t="shared" si="396"/>
        <v>0</v>
      </c>
    </row>
    <row r="394" spans="1:24" ht="24.95" customHeight="1">
      <c r="A394" s="272">
        <v>357</v>
      </c>
      <c r="B394" s="259"/>
      <c r="C394" s="263"/>
      <c r="D394" s="163"/>
      <c r="E394" s="163"/>
      <c r="F394" s="252" t="s">
        <v>92</v>
      </c>
      <c r="G394" s="271"/>
      <c r="H394" s="271"/>
      <c r="I394" s="271"/>
      <c r="J394" s="260"/>
      <c r="K394" s="169"/>
      <c r="L394" s="170"/>
      <c r="M394" s="171">
        <f t="shared" si="392"/>
        <v>2.5</v>
      </c>
      <c r="N394" s="172">
        <f t="shared" si="385"/>
        <v>0</v>
      </c>
      <c r="O394" s="668">
        <f t="shared" si="386"/>
        <v>0</v>
      </c>
      <c r="P394" s="173">
        <f t="shared" ref="P394" si="431">IF(ISBLANK(I394),0,VLOOKUP(I394,J$14:K$19,2,0))</f>
        <v>0</v>
      </c>
      <c r="Q394" s="174">
        <f t="shared" si="393"/>
        <v>0</v>
      </c>
      <c r="R394" s="175">
        <f t="shared" si="394"/>
        <v>0</v>
      </c>
      <c r="S394" s="176">
        <f t="shared" si="388"/>
        <v>0</v>
      </c>
      <c r="T394" s="261">
        <f t="shared" si="389"/>
        <v>0</v>
      </c>
      <c r="U394" s="175">
        <f t="shared" si="395"/>
        <v>0</v>
      </c>
      <c r="V394" s="176">
        <f t="shared" si="390"/>
        <v>0</v>
      </c>
      <c r="W394" s="178">
        <f t="shared" ref="W394" si="432">IF(P394=0,0,V394/P394)</f>
        <v>0</v>
      </c>
      <c r="X394" s="179">
        <f t="shared" si="396"/>
        <v>0</v>
      </c>
    </row>
    <row r="395" spans="1:24" ht="24.95" customHeight="1">
      <c r="A395" s="272">
        <v>358</v>
      </c>
      <c r="B395" s="259"/>
      <c r="C395" s="263"/>
      <c r="D395" s="163"/>
      <c r="E395" s="163"/>
      <c r="F395" s="251" t="s">
        <v>91</v>
      </c>
      <c r="G395" s="271"/>
      <c r="H395" s="271"/>
      <c r="I395" s="271"/>
      <c r="J395" s="260"/>
      <c r="K395" s="169"/>
      <c r="L395" s="170"/>
      <c r="M395" s="185">
        <f t="shared" si="392"/>
        <v>1.5</v>
      </c>
      <c r="N395" s="186">
        <f t="shared" si="385"/>
        <v>0</v>
      </c>
      <c r="O395" s="669">
        <f t="shared" si="386"/>
        <v>0</v>
      </c>
      <c r="P395" s="187">
        <f>IF(ISBLANK(I395),0,VLOOKUP(I395,J$14:K$19,2,0))</f>
        <v>0</v>
      </c>
      <c r="Q395" s="188">
        <f t="shared" si="393"/>
        <v>0</v>
      </c>
      <c r="R395" s="189">
        <f t="shared" si="394"/>
        <v>0</v>
      </c>
      <c r="S395" s="190">
        <f t="shared" si="388"/>
        <v>0</v>
      </c>
      <c r="T395" s="264">
        <f t="shared" si="389"/>
        <v>0</v>
      </c>
      <c r="U395" s="189">
        <f t="shared" si="395"/>
        <v>0</v>
      </c>
      <c r="V395" s="190">
        <f t="shared" si="390"/>
        <v>0</v>
      </c>
      <c r="W395" s="192">
        <f>IF(P395=0,0,V395/P395)</f>
        <v>0</v>
      </c>
      <c r="X395" s="193">
        <f t="shared" si="396"/>
        <v>0</v>
      </c>
    </row>
    <row r="396" spans="1:24" ht="24.95" customHeight="1">
      <c r="A396" s="272">
        <v>359</v>
      </c>
      <c r="B396" s="259"/>
      <c r="C396" s="263"/>
      <c r="D396" s="163"/>
      <c r="E396" s="163"/>
      <c r="F396" s="252" t="s">
        <v>92</v>
      </c>
      <c r="G396" s="271"/>
      <c r="H396" s="271"/>
      <c r="I396" s="271"/>
      <c r="J396" s="260"/>
      <c r="K396" s="169"/>
      <c r="L396" s="170"/>
      <c r="M396" s="171">
        <f t="shared" si="392"/>
        <v>2.5</v>
      </c>
      <c r="N396" s="172">
        <f t="shared" si="385"/>
        <v>0</v>
      </c>
      <c r="O396" s="668">
        <f t="shared" si="386"/>
        <v>0</v>
      </c>
      <c r="P396" s="173">
        <f t="shared" ref="P396" si="433">IF(ISBLANK(I396),0,VLOOKUP(I396,J$14:K$19,2,0))</f>
        <v>0</v>
      </c>
      <c r="Q396" s="174">
        <f t="shared" si="393"/>
        <v>0</v>
      </c>
      <c r="R396" s="175">
        <f t="shared" si="394"/>
        <v>0</v>
      </c>
      <c r="S396" s="176">
        <f t="shared" si="388"/>
        <v>0</v>
      </c>
      <c r="T396" s="261">
        <f t="shared" si="389"/>
        <v>0</v>
      </c>
      <c r="U396" s="175">
        <f t="shared" si="395"/>
        <v>0</v>
      </c>
      <c r="V396" s="176">
        <f t="shared" si="390"/>
        <v>0</v>
      </c>
      <c r="W396" s="178">
        <f t="shared" ref="W396" si="434">IF(P396=0,0,V396/P396)</f>
        <v>0</v>
      </c>
      <c r="X396" s="179">
        <f t="shared" si="396"/>
        <v>0</v>
      </c>
    </row>
    <row r="397" spans="1:24" ht="24.95" customHeight="1">
      <c r="A397" s="272">
        <v>360</v>
      </c>
      <c r="B397" s="259"/>
      <c r="C397" s="263"/>
      <c r="D397" s="163"/>
      <c r="E397" s="163"/>
      <c r="F397" s="251" t="s">
        <v>91</v>
      </c>
      <c r="G397" s="271"/>
      <c r="H397" s="271"/>
      <c r="I397" s="271"/>
      <c r="J397" s="260"/>
      <c r="K397" s="169"/>
      <c r="L397" s="170"/>
      <c r="M397" s="185">
        <f t="shared" si="392"/>
        <v>1.5</v>
      </c>
      <c r="N397" s="186">
        <f t="shared" si="385"/>
        <v>0</v>
      </c>
      <c r="O397" s="669">
        <f t="shared" si="386"/>
        <v>0</v>
      </c>
      <c r="P397" s="187">
        <f>IF(ISBLANK(I397),0,VLOOKUP(I397,J$14:K$19,2,0))</f>
        <v>0</v>
      </c>
      <c r="Q397" s="188">
        <f t="shared" si="393"/>
        <v>0</v>
      </c>
      <c r="R397" s="189">
        <f t="shared" si="394"/>
        <v>0</v>
      </c>
      <c r="S397" s="190">
        <f t="shared" si="388"/>
        <v>0</v>
      </c>
      <c r="T397" s="264">
        <f t="shared" si="389"/>
        <v>0</v>
      </c>
      <c r="U397" s="189">
        <f t="shared" si="395"/>
        <v>0</v>
      </c>
      <c r="V397" s="190">
        <f t="shared" si="390"/>
        <v>0</v>
      </c>
      <c r="W397" s="192">
        <f>IF(P397=0,0,V397/P397)</f>
        <v>0</v>
      </c>
      <c r="X397" s="193">
        <f t="shared" si="396"/>
        <v>0</v>
      </c>
    </row>
    <row r="398" spans="1:24" ht="24.95" customHeight="1">
      <c r="A398" s="272">
        <v>361</v>
      </c>
      <c r="B398" s="259"/>
      <c r="C398" s="263"/>
      <c r="D398" s="163"/>
      <c r="E398" s="163"/>
      <c r="F398" s="252" t="s">
        <v>92</v>
      </c>
      <c r="G398" s="271"/>
      <c r="H398" s="271"/>
      <c r="I398" s="271"/>
      <c r="J398" s="260"/>
      <c r="K398" s="169"/>
      <c r="L398" s="170"/>
      <c r="M398" s="171">
        <f t="shared" si="392"/>
        <v>2.5</v>
      </c>
      <c r="N398" s="172">
        <f t="shared" si="385"/>
        <v>0</v>
      </c>
      <c r="O398" s="668">
        <f t="shared" si="386"/>
        <v>0</v>
      </c>
      <c r="P398" s="173">
        <f t="shared" ref="P398" si="435">IF(ISBLANK(I398),0,VLOOKUP(I398,J$14:K$19,2,0))</f>
        <v>0</v>
      </c>
      <c r="Q398" s="174">
        <f t="shared" si="393"/>
        <v>0</v>
      </c>
      <c r="R398" s="175">
        <f t="shared" si="394"/>
        <v>0</v>
      </c>
      <c r="S398" s="176">
        <f t="shared" si="388"/>
        <v>0</v>
      </c>
      <c r="T398" s="261">
        <f t="shared" si="389"/>
        <v>0</v>
      </c>
      <c r="U398" s="175">
        <f t="shared" si="395"/>
        <v>0</v>
      </c>
      <c r="V398" s="176">
        <f t="shared" si="390"/>
        <v>0</v>
      </c>
      <c r="W398" s="178">
        <f t="shared" ref="W398" si="436">IF(P398=0,0,V398/P398)</f>
        <v>0</v>
      </c>
      <c r="X398" s="179">
        <f t="shared" si="396"/>
        <v>0</v>
      </c>
    </row>
    <row r="399" spans="1:24" ht="24.95" customHeight="1">
      <c r="A399" s="272">
        <v>362</v>
      </c>
      <c r="B399" s="259"/>
      <c r="C399" s="263"/>
      <c r="D399" s="163"/>
      <c r="E399" s="163"/>
      <c r="F399" s="251" t="s">
        <v>91</v>
      </c>
      <c r="G399" s="271"/>
      <c r="H399" s="271"/>
      <c r="I399" s="271"/>
      <c r="J399" s="260"/>
      <c r="K399" s="169"/>
      <c r="L399" s="170"/>
      <c r="M399" s="185">
        <f t="shared" si="392"/>
        <v>1.5</v>
      </c>
      <c r="N399" s="186">
        <f t="shared" si="385"/>
        <v>0</v>
      </c>
      <c r="O399" s="669">
        <f t="shared" si="386"/>
        <v>0</v>
      </c>
      <c r="P399" s="187">
        <f>IF(ISBLANK(I399),0,VLOOKUP(I399,J$14:K$19,2,0))</f>
        <v>0</v>
      </c>
      <c r="Q399" s="188">
        <f t="shared" si="393"/>
        <v>0</v>
      </c>
      <c r="R399" s="189">
        <f t="shared" si="394"/>
        <v>0</v>
      </c>
      <c r="S399" s="190">
        <f t="shared" si="388"/>
        <v>0</v>
      </c>
      <c r="T399" s="264">
        <f t="shared" si="389"/>
        <v>0</v>
      </c>
      <c r="U399" s="189">
        <f t="shared" si="395"/>
        <v>0</v>
      </c>
      <c r="V399" s="190">
        <f t="shared" si="390"/>
        <v>0</v>
      </c>
      <c r="W399" s="192">
        <f>IF(P399=0,0,V399/P399)</f>
        <v>0</v>
      </c>
      <c r="X399" s="193">
        <f t="shared" si="396"/>
        <v>0</v>
      </c>
    </row>
    <row r="400" spans="1:24" ht="24.95" customHeight="1">
      <c r="A400" s="272">
        <v>363</v>
      </c>
      <c r="B400" s="259"/>
      <c r="C400" s="263"/>
      <c r="D400" s="163"/>
      <c r="E400" s="163"/>
      <c r="F400" s="252" t="s">
        <v>92</v>
      </c>
      <c r="G400" s="271"/>
      <c r="H400" s="271"/>
      <c r="I400" s="271"/>
      <c r="J400" s="260"/>
      <c r="K400" s="169"/>
      <c r="L400" s="170"/>
      <c r="M400" s="171">
        <f t="shared" si="392"/>
        <v>2.5</v>
      </c>
      <c r="N400" s="172">
        <f t="shared" si="385"/>
        <v>0</v>
      </c>
      <c r="O400" s="668">
        <f t="shared" si="386"/>
        <v>0</v>
      </c>
      <c r="P400" s="173">
        <f t="shared" ref="P400" si="437">IF(ISBLANK(I400),0,VLOOKUP(I400,J$14:K$19,2,0))</f>
        <v>0</v>
      </c>
      <c r="Q400" s="174">
        <f t="shared" si="393"/>
        <v>0</v>
      </c>
      <c r="R400" s="175">
        <f t="shared" si="394"/>
        <v>0</v>
      </c>
      <c r="S400" s="176">
        <f t="shared" si="388"/>
        <v>0</v>
      </c>
      <c r="T400" s="261">
        <f t="shared" si="389"/>
        <v>0</v>
      </c>
      <c r="U400" s="175">
        <f t="shared" si="395"/>
        <v>0</v>
      </c>
      <c r="V400" s="176">
        <f t="shared" si="390"/>
        <v>0</v>
      </c>
      <c r="W400" s="178">
        <f t="shared" ref="W400" si="438">IF(P400=0,0,V400/P400)</f>
        <v>0</v>
      </c>
      <c r="X400" s="179">
        <f t="shared" si="396"/>
        <v>0</v>
      </c>
    </row>
    <row r="401" spans="1:24" ht="24.95" customHeight="1">
      <c r="A401" s="272">
        <v>364</v>
      </c>
      <c r="B401" s="259"/>
      <c r="C401" s="263"/>
      <c r="D401" s="163"/>
      <c r="E401" s="163"/>
      <c r="F401" s="251" t="s">
        <v>91</v>
      </c>
      <c r="G401" s="271"/>
      <c r="H401" s="271"/>
      <c r="I401" s="271"/>
      <c r="J401" s="260"/>
      <c r="K401" s="169"/>
      <c r="L401" s="170"/>
      <c r="M401" s="185">
        <f t="shared" si="392"/>
        <v>1.5</v>
      </c>
      <c r="N401" s="186">
        <f t="shared" si="385"/>
        <v>0</v>
      </c>
      <c r="O401" s="669">
        <f t="shared" si="386"/>
        <v>0</v>
      </c>
      <c r="P401" s="187">
        <f>IF(ISBLANK(I401),0,VLOOKUP(I401,J$14:K$19,2,0))</f>
        <v>0</v>
      </c>
      <c r="Q401" s="188">
        <f t="shared" si="393"/>
        <v>0</v>
      </c>
      <c r="R401" s="189">
        <f t="shared" si="394"/>
        <v>0</v>
      </c>
      <c r="S401" s="190">
        <f t="shared" si="388"/>
        <v>0</v>
      </c>
      <c r="T401" s="264">
        <f t="shared" si="389"/>
        <v>0</v>
      </c>
      <c r="U401" s="189">
        <f t="shared" si="395"/>
        <v>0</v>
      </c>
      <c r="V401" s="190">
        <f t="shared" si="390"/>
        <v>0</v>
      </c>
      <c r="W401" s="192">
        <f>IF(P401=0,0,V401/P401)</f>
        <v>0</v>
      </c>
      <c r="X401" s="193">
        <f t="shared" si="396"/>
        <v>0</v>
      </c>
    </row>
    <row r="402" spans="1:24" ht="24.95" customHeight="1">
      <c r="A402" s="272">
        <v>365</v>
      </c>
      <c r="B402" s="259"/>
      <c r="C402" s="263"/>
      <c r="D402" s="163"/>
      <c r="E402" s="163"/>
      <c r="F402" s="252" t="s">
        <v>92</v>
      </c>
      <c r="G402" s="271"/>
      <c r="H402" s="271"/>
      <c r="I402" s="271"/>
      <c r="J402" s="260"/>
      <c r="K402" s="169"/>
      <c r="L402" s="170"/>
      <c r="M402" s="171">
        <f t="shared" si="392"/>
        <v>2.5</v>
      </c>
      <c r="N402" s="172">
        <f t="shared" si="385"/>
        <v>0</v>
      </c>
      <c r="O402" s="668">
        <f t="shared" si="386"/>
        <v>0</v>
      </c>
      <c r="P402" s="173">
        <f t="shared" ref="P402" si="439">IF(ISBLANK(I402),0,VLOOKUP(I402,J$14:K$19,2,0))</f>
        <v>0</v>
      </c>
      <c r="Q402" s="174">
        <f t="shared" si="393"/>
        <v>0</v>
      </c>
      <c r="R402" s="175">
        <f t="shared" si="394"/>
        <v>0</v>
      </c>
      <c r="S402" s="176">
        <f t="shared" si="388"/>
        <v>0</v>
      </c>
      <c r="T402" s="261">
        <f t="shared" si="389"/>
        <v>0</v>
      </c>
      <c r="U402" s="175">
        <f t="shared" si="395"/>
        <v>0</v>
      </c>
      <c r="V402" s="176">
        <f t="shared" si="390"/>
        <v>0</v>
      </c>
      <c r="W402" s="178">
        <f t="shared" ref="W402" si="440">IF(P402=0,0,V402/P402)</f>
        <v>0</v>
      </c>
      <c r="X402" s="179">
        <f t="shared" si="396"/>
        <v>0</v>
      </c>
    </row>
    <row r="403" spans="1:24" ht="24.95" customHeight="1">
      <c r="A403" s="272">
        <v>366</v>
      </c>
      <c r="B403" s="259"/>
      <c r="C403" s="263"/>
      <c r="D403" s="163"/>
      <c r="E403" s="163"/>
      <c r="F403" s="251" t="s">
        <v>91</v>
      </c>
      <c r="G403" s="271"/>
      <c r="H403" s="271"/>
      <c r="I403" s="271"/>
      <c r="J403" s="260"/>
      <c r="K403" s="169"/>
      <c r="L403" s="170"/>
      <c r="M403" s="185">
        <f t="shared" si="392"/>
        <v>1.5</v>
      </c>
      <c r="N403" s="186">
        <f t="shared" si="385"/>
        <v>0</v>
      </c>
      <c r="O403" s="669">
        <f t="shared" si="386"/>
        <v>0</v>
      </c>
      <c r="P403" s="187">
        <f>IF(ISBLANK(I403),0,VLOOKUP(I403,J$14:K$19,2,0))</f>
        <v>0</v>
      </c>
      <c r="Q403" s="188">
        <f t="shared" si="393"/>
        <v>0</v>
      </c>
      <c r="R403" s="189">
        <f t="shared" si="394"/>
        <v>0</v>
      </c>
      <c r="S403" s="190">
        <f t="shared" si="388"/>
        <v>0</v>
      </c>
      <c r="T403" s="264">
        <f t="shared" si="389"/>
        <v>0</v>
      </c>
      <c r="U403" s="189">
        <f t="shared" si="395"/>
        <v>0</v>
      </c>
      <c r="V403" s="190">
        <f t="shared" si="390"/>
        <v>0</v>
      </c>
      <c r="W403" s="192">
        <f>IF(P403=0,0,V403/P403)</f>
        <v>0</v>
      </c>
      <c r="X403" s="193">
        <f t="shared" si="396"/>
        <v>0</v>
      </c>
    </row>
    <row r="404" spans="1:24" ht="24.95" customHeight="1">
      <c r="A404" s="272">
        <v>367</v>
      </c>
      <c r="B404" s="259"/>
      <c r="C404" s="263"/>
      <c r="D404" s="163"/>
      <c r="E404" s="163"/>
      <c r="F404" s="252" t="s">
        <v>92</v>
      </c>
      <c r="G404" s="271"/>
      <c r="H404" s="271"/>
      <c r="I404" s="271"/>
      <c r="J404" s="260"/>
      <c r="K404" s="169"/>
      <c r="L404" s="170"/>
      <c r="M404" s="171">
        <f t="shared" si="392"/>
        <v>2.5</v>
      </c>
      <c r="N404" s="172">
        <f t="shared" si="385"/>
        <v>0</v>
      </c>
      <c r="O404" s="668">
        <f t="shared" si="386"/>
        <v>0</v>
      </c>
      <c r="P404" s="173">
        <f t="shared" ref="P404" si="441">IF(ISBLANK(I404),0,VLOOKUP(I404,J$14:K$19,2,0))</f>
        <v>0</v>
      </c>
      <c r="Q404" s="174">
        <f t="shared" si="393"/>
        <v>0</v>
      </c>
      <c r="R404" s="175">
        <f t="shared" si="394"/>
        <v>0</v>
      </c>
      <c r="S404" s="176">
        <f t="shared" si="388"/>
        <v>0</v>
      </c>
      <c r="T404" s="261">
        <f t="shared" si="389"/>
        <v>0</v>
      </c>
      <c r="U404" s="175">
        <f t="shared" si="395"/>
        <v>0</v>
      </c>
      <c r="V404" s="176">
        <f t="shared" si="390"/>
        <v>0</v>
      </c>
      <c r="W404" s="178">
        <f t="shared" ref="W404" si="442">IF(P404=0,0,V404/P404)</f>
        <v>0</v>
      </c>
      <c r="X404" s="179">
        <f t="shared" si="396"/>
        <v>0</v>
      </c>
    </row>
    <row r="405" spans="1:24" ht="24.95" customHeight="1">
      <c r="A405" s="272">
        <v>368</v>
      </c>
      <c r="B405" s="259"/>
      <c r="C405" s="263"/>
      <c r="D405" s="163"/>
      <c r="E405" s="163"/>
      <c r="F405" s="251" t="s">
        <v>91</v>
      </c>
      <c r="G405" s="271"/>
      <c r="H405" s="271"/>
      <c r="I405" s="271"/>
      <c r="J405" s="260"/>
      <c r="K405" s="169"/>
      <c r="L405" s="170"/>
      <c r="M405" s="185">
        <f t="shared" si="392"/>
        <v>1.5</v>
      </c>
      <c r="N405" s="186">
        <f t="shared" si="385"/>
        <v>0</v>
      </c>
      <c r="O405" s="669">
        <f t="shared" si="386"/>
        <v>0</v>
      </c>
      <c r="P405" s="187">
        <f>IF(ISBLANK(I405),0,VLOOKUP(I405,J$14:K$19,2,0))</f>
        <v>0</v>
      </c>
      <c r="Q405" s="188">
        <f t="shared" si="393"/>
        <v>0</v>
      </c>
      <c r="R405" s="189">
        <f t="shared" si="394"/>
        <v>0</v>
      </c>
      <c r="S405" s="190">
        <f t="shared" si="388"/>
        <v>0</v>
      </c>
      <c r="T405" s="264">
        <f t="shared" si="389"/>
        <v>0</v>
      </c>
      <c r="U405" s="189">
        <f t="shared" si="395"/>
        <v>0</v>
      </c>
      <c r="V405" s="190">
        <f t="shared" si="390"/>
        <v>0</v>
      </c>
      <c r="W405" s="192">
        <f>IF(P405=0,0,V405/P405)</f>
        <v>0</v>
      </c>
      <c r="X405" s="193">
        <f t="shared" si="396"/>
        <v>0</v>
      </c>
    </row>
    <row r="406" spans="1:24" ht="24.95" customHeight="1">
      <c r="A406" s="272">
        <v>369</v>
      </c>
      <c r="B406" s="259"/>
      <c r="C406" s="263"/>
      <c r="D406" s="163"/>
      <c r="E406" s="163"/>
      <c r="F406" s="252" t="s">
        <v>92</v>
      </c>
      <c r="G406" s="271"/>
      <c r="H406" s="271"/>
      <c r="I406" s="271"/>
      <c r="J406" s="260"/>
      <c r="K406" s="169"/>
      <c r="L406" s="170"/>
      <c r="M406" s="171">
        <f t="shared" si="392"/>
        <v>2.5</v>
      </c>
      <c r="N406" s="172">
        <f t="shared" si="385"/>
        <v>0</v>
      </c>
      <c r="O406" s="668">
        <f t="shared" si="386"/>
        <v>0</v>
      </c>
      <c r="P406" s="173">
        <f t="shared" ref="P406" si="443">IF(ISBLANK(I406),0,VLOOKUP(I406,J$14:K$19,2,0))</f>
        <v>0</v>
      </c>
      <c r="Q406" s="174">
        <f t="shared" si="393"/>
        <v>0</v>
      </c>
      <c r="R406" s="175">
        <f t="shared" si="394"/>
        <v>0</v>
      </c>
      <c r="S406" s="176">
        <f t="shared" si="388"/>
        <v>0</v>
      </c>
      <c r="T406" s="261">
        <f t="shared" si="389"/>
        <v>0</v>
      </c>
      <c r="U406" s="175">
        <f t="shared" si="395"/>
        <v>0</v>
      </c>
      <c r="V406" s="176">
        <f t="shared" si="390"/>
        <v>0</v>
      </c>
      <c r="W406" s="178">
        <f t="shared" ref="W406" si="444">IF(P406=0,0,V406/P406)</f>
        <v>0</v>
      </c>
      <c r="X406" s="179">
        <f t="shared" si="396"/>
        <v>0</v>
      </c>
    </row>
    <row r="407" spans="1:24" ht="24.95" customHeight="1">
      <c r="A407" s="272">
        <v>370</v>
      </c>
      <c r="B407" s="259"/>
      <c r="C407" s="263"/>
      <c r="D407" s="163"/>
      <c r="E407" s="163"/>
      <c r="F407" s="251" t="s">
        <v>91</v>
      </c>
      <c r="G407" s="271"/>
      <c r="H407" s="271"/>
      <c r="I407" s="271"/>
      <c r="J407" s="260"/>
      <c r="K407" s="169"/>
      <c r="L407" s="170"/>
      <c r="M407" s="185">
        <f t="shared" si="392"/>
        <v>1.5</v>
      </c>
      <c r="N407" s="186">
        <f t="shared" si="385"/>
        <v>0</v>
      </c>
      <c r="O407" s="669">
        <f t="shared" si="386"/>
        <v>0</v>
      </c>
      <c r="P407" s="187">
        <f>IF(ISBLANK(I407),0,VLOOKUP(I407,J$14:K$19,2,0))</f>
        <v>0</v>
      </c>
      <c r="Q407" s="188">
        <f t="shared" si="393"/>
        <v>0</v>
      </c>
      <c r="R407" s="189">
        <f t="shared" si="394"/>
        <v>0</v>
      </c>
      <c r="S407" s="190">
        <f t="shared" si="388"/>
        <v>0</v>
      </c>
      <c r="T407" s="264">
        <f t="shared" si="389"/>
        <v>0</v>
      </c>
      <c r="U407" s="189">
        <f t="shared" si="395"/>
        <v>0</v>
      </c>
      <c r="V407" s="190">
        <f t="shared" si="390"/>
        <v>0</v>
      </c>
      <c r="W407" s="192">
        <f>IF(P407=0,0,V407/P407)</f>
        <v>0</v>
      </c>
      <c r="X407" s="193">
        <f t="shared" si="396"/>
        <v>0</v>
      </c>
    </row>
    <row r="408" spans="1:24" ht="24.95" customHeight="1">
      <c r="A408" s="272">
        <v>371</v>
      </c>
      <c r="B408" s="259"/>
      <c r="C408" s="263"/>
      <c r="D408" s="163"/>
      <c r="E408" s="163"/>
      <c r="F408" s="252" t="s">
        <v>92</v>
      </c>
      <c r="G408" s="271"/>
      <c r="H408" s="271"/>
      <c r="I408" s="271"/>
      <c r="J408" s="260"/>
      <c r="K408" s="169"/>
      <c r="L408" s="170"/>
      <c r="M408" s="171">
        <f t="shared" si="392"/>
        <v>2.5</v>
      </c>
      <c r="N408" s="172">
        <f t="shared" si="385"/>
        <v>0</v>
      </c>
      <c r="O408" s="668">
        <f t="shared" si="386"/>
        <v>0</v>
      </c>
      <c r="P408" s="173">
        <f t="shared" ref="P408" si="445">IF(ISBLANK(I408),0,VLOOKUP(I408,J$14:K$19,2,0))</f>
        <v>0</v>
      </c>
      <c r="Q408" s="174">
        <f t="shared" si="393"/>
        <v>0</v>
      </c>
      <c r="R408" s="175">
        <f t="shared" si="394"/>
        <v>0</v>
      </c>
      <c r="S408" s="176">
        <f t="shared" si="388"/>
        <v>0</v>
      </c>
      <c r="T408" s="261">
        <f t="shared" si="389"/>
        <v>0</v>
      </c>
      <c r="U408" s="175">
        <f t="shared" si="395"/>
        <v>0</v>
      </c>
      <c r="V408" s="176">
        <f t="shared" si="390"/>
        <v>0</v>
      </c>
      <c r="W408" s="178">
        <f t="shared" ref="W408" si="446">IF(P408=0,0,V408/P408)</f>
        <v>0</v>
      </c>
      <c r="X408" s="179">
        <f t="shared" si="396"/>
        <v>0</v>
      </c>
    </row>
    <row r="409" spans="1:24" ht="24.95" customHeight="1">
      <c r="A409" s="272">
        <v>372</v>
      </c>
      <c r="B409" s="259"/>
      <c r="C409" s="263"/>
      <c r="D409" s="163"/>
      <c r="E409" s="163"/>
      <c r="F409" s="251" t="s">
        <v>91</v>
      </c>
      <c r="G409" s="271"/>
      <c r="H409" s="271"/>
      <c r="I409" s="271"/>
      <c r="J409" s="260"/>
      <c r="K409" s="169"/>
      <c r="L409" s="170"/>
      <c r="M409" s="185">
        <f t="shared" si="392"/>
        <v>1.5</v>
      </c>
      <c r="N409" s="186">
        <f t="shared" si="385"/>
        <v>0</v>
      </c>
      <c r="O409" s="669">
        <f t="shared" si="386"/>
        <v>0</v>
      </c>
      <c r="P409" s="187">
        <f>IF(ISBLANK(I409),0,VLOOKUP(I409,J$14:K$19,2,0))</f>
        <v>0</v>
      </c>
      <c r="Q409" s="188">
        <f t="shared" si="393"/>
        <v>0</v>
      </c>
      <c r="R409" s="189">
        <f t="shared" si="394"/>
        <v>0</v>
      </c>
      <c r="S409" s="190">
        <f t="shared" si="388"/>
        <v>0</v>
      </c>
      <c r="T409" s="264">
        <f t="shared" si="389"/>
        <v>0</v>
      </c>
      <c r="U409" s="189">
        <f t="shared" si="395"/>
        <v>0</v>
      </c>
      <c r="V409" s="190">
        <f t="shared" si="390"/>
        <v>0</v>
      </c>
      <c r="W409" s="192">
        <f>IF(P409=0,0,V409/P409)</f>
        <v>0</v>
      </c>
      <c r="X409" s="193">
        <f t="shared" si="396"/>
        <v>0</v>
      </c>
    </row>
    <row r="410" spans="1:24" ht="24.95" customHeight="1">
      <c r="A410" s="272">
        <v>373</v>
      </c>
      <c r="B410" s="259"/>
      <c r="C410" s="263"/>
      <c r="D410" s="163"/>
      <c r="E410" s="163"/>
      <c r="F410" s="252" t="s">
        <v>92</v>
      </c>
      <c r="G410" s="271"/>
      <c r="H410" s="271"/>
      <c r="I410" s="271"/>
      <c r="J410" s="260"/>
      <c r="K410" s="169"/>
      <c r="L410" s="170"/>
      <c r="M410" s="171">
        <f t="shared" si="392"/>
        <v>2.5</v>
      </c>
      <c r="N410" s="172">
        <f t="shared" si="385"/>
        <v>0</v>
      </c>
      <c r="O410" s="668">
        <f t="shared" si="386"/>
        <v>0</v>
      </c>
      <c r="P410" s="173">
        <f t="shared" ref="P410" si="447">IF(ISBLANK(I410),0,VLOOKUP(I410,J$14:K$19,2,0))</f>
        <v>0</v>
      </c>
      <c r="Q410" s="174">
        <f t="shared" si="393"/>
        <v>0</v>
      </c>
      <c r="R410" s="175">
        <f t="shared" si="394"/>
        <v>0</v>
      </c>
      <c r="S410" s="176">
        <f t="shared" si="388"/>
        <v>0</v>
      </c>
      <c r="T410" s="261">
        <f t="shared" si="389"/>
        <v>0</v>
      </c>
      <c r="U410" s="175">
        <f t="shared" si="395"/>
        <v>0</v>
      </c>
      <c r="V410" s="176">
        <f t="shared" si="390"/>
        <v>0</v>
      </c>
      <c r="W410" s="178">
        <f t="shared" ref="W410" si="448">IF(P410=0,0,V410/P410)</f>
        <v>0</v>
      </c>
      <c r="X410" s="179">
        <f t="shared" si="396"/>
        <v>0</v>
      </c>
    </row>
    <row r="411" spans="1:24" ht="24.95" customHeight="1">
      <c r="A411" s="272">
        <v>374</v>
      </c>
      <c r="B411" s="259"/>
      <c r="C411" s="263"/>
      <c r="D411" s="163"/>
      <c r="E411" s="163"/>
      <c r="F411" s="251" t="s">
        <v>91</v>
      </c>
      <c r="G411" s="271"/>
      <c r="H411" s="271"/>
      <c r="I411" s="271"/>
      <c r="J411" s="260"/>
      <c r="K411" s="169"/>
      <c r="L411" s="170"/>
      <c r="M411" s="185">
        <f t="shared" si="392"/>
        <v>1.5</v>
      </c>
      <c r="N411" s="186">
        <f t="shared" si="385"/>
        <v>0</v>
      </c>
      <c r="O411" s="669">
        <f t="shared" si="386"/>
        <v>0</v>
      </c>
      <c r="P411" s="187">
        <f>IF(ISBLANK(I411),0,VLOOKUP(I411,J$14:K$19,2,0))</f>
        <v>0</v>
      </c>
      <c r="Q411" s="188">
        <f t="shared" si="393"/>
        <v>0</v>
      </c>
      <c r="R411" s="189">
        <f t="shared" si="394"/>
        <v>0</v>
      </c>
      <c r="S411" s="190">
        <f t="shared" si="388"/>
        <v>0</v>
      </c>
      <c r="T411" s="264">
        <f t="shared" si="389"/>
        <v>0</v>
      </c>
      <c r="U411" s="189">
        <f t="shared" si="395"/>
        <v>0</v>
      </c>
      <c r="V411" s="190">
        <f t="shared" si="390"/>
        <v>0</v>
      </c>
      <c r="W411" s="192">
        <f>IF(P411=0,0,V411/P411)</f>
        <v>0</v>
      </c>
      <c r="X411" s="193">
        <f t="shared" si="396"/>
        <v>0</v>
      </c>
    </row>
    <row r="412" spans="1:24" ht="24.95" customHeight="1">
      <c r="A412" s="272">
        <v>375</v>
      </c>
      <c r="B412" s="259"/>
      <c r="C412" s="263"/>
      <c r="D412" s="163"/>
      <c r="E412" s="163"/>
      <c r="F412" s="252" t="s">
        <v>92</v>
      </c>
      <c r="G412" s="271"/>
      <c r="H412" s="271"/>
      <c r="I412" s="271"/>
      <c r="J412" s="260"/>
      <c r="K412" s="169"/>
      <c r="L412" s="170"/>
      <c r="M412" s="171">
        <f t="shared" si="392"/>
        <v>2.5</v>
      </c>
      <c r="N412" s="172">
        <f t="shared" si="385"/>
        <v>0</v>
      </c>
      <c r="O412" s="668">
        <f t="shared" si="386"/>
        <v>0</v>
      </c>
      <c r="P412" s="173">
        <f t="shared" ref="P412" si="449">IF(ISBLANK(I412),0,VLOOKUP(I412,J$14:K$19,2,0))</f>
        <v>0</v>
      </c>
      <c r="Q412" s="174">
        <f t="shared" si="393"/>
        <v>0</v>
      </c>
      <c r="R412" s="175">
        <f t="shared" si="394"/>
        <v>0</v>
      </c>
      <c r="S412" s="176">
        <f t="shared" si="388"/>
        <v>0</v>
      </c>
      <c r="T412" s="261">
        <f t="shared" si="389"/>
        <v>0</v>
      </c>
      <c r="U412" s="175">
        <f t="shared" si="395"/>
        <v>0</v>
      </c>
      <c r="V412" s="176">
        <f t="shared" si="390"/>
        <v>0</v>
      </c>
      <c r="W412" s="178">
        <f t="shared" ref="W412" si="450">IF(P412=0,0,V412/P412)</f>
        <v>0</v>
      </c>
      <c r="X412" s="179">
        <f t="shared" si="396"/>
        <v>0</v>
      </c>
    </row>
    <row r="413" spans="1:24" ht="24.95" customHeight="1">
      <c r="A413" s="272">
        <v>376</v>
      </c>
      <c r="B413" s="259"/>
      <c r="C413" s="263"/>
      <c r="D413" s="163"/>
      <c r="E413" s="163"/>
      <c r="F413" s="251" t="s">
        <v>91</v>
      </c>
      <c r="G413" s="271"/>
      <c r="H413" s="271"/>
      <c r="I413" s="271"/>
      <c r="J413" s="260"/>
      <c r="K413" s="169"/>
      <c r="L413" s="170"/>
      <c r="M413" s="185">
        <f t="shared" si="392"/>
        <v>1.5</v>
      </c>
      <c r="N413" s="186">
        <f t="shared" si="385"/>
        <v>0</v>
      </c>
      <c r="O413" s="669">
        <f t="shared" si="386"/>
        <v>0</v>
      </c>
      <c r="P413" s="187">
        <f>IF(ISBLANK(I413),0,VLOOKUP(I413,J$14:K$19,2,0))</f>
        <v>0</v>
      </c>
      <c r="Q413" s="188">
        <f t="shared" si="393"/>
        <v>0</v>
      </c>
      <c r="R413" s="189">
        <f t="shared" si="394"/>
        <v>0</v>
      </c>
      <c r="S413" s="190">
        <f t="shared" si="388"/>
        <v>0</v>
      </c>
      <c r="T413" s="264">
        <f t="shared" si="389"/>
        <v>0</v>
      </c>
      <c r="U413" s="189">
        <f t="shared" si="395"/>
        <v>0</v>
      </c>
      <c r="V413" s="190">
        <f t="shared" si="390"/>
        <v>0</v>
      </c>
      <c r="W413" s="192">
        <f>IF(P413=0,0,V413/P413)</f>
        <v>0</v>
      </c>
      <c r="X413" s="193">
        <f t="shared" si="396"/>
        <v>0</v>
      </c>
    </row>
    <row r="414" spans="1:24" ht="24.95" customHeight="1">
      <c r="A414" s="272">
        <v>377</v>
      </c>
      <c r="B414" s="259"/>
      <c r="C414" s="263"/>
      <c r="D414" s="163"/>
      <c r="E414" s="163"/>
      <c r="F414" s="252" t="s">
        <v>92</v>
      </c>
      <c r="G414" s="271"/>
      <c r="H414" s="271"/>
      <c r="I414" s="271"/>
      <c r="J414" s="260"/>
      <c r="K414" s="169"/>
      <c r="L414" s="170"/>
      <c r="M414" s="171">
        <f t="shared" si="392"/>
        <v>2.5</v>
      </c>
      <c r="N414" s="172">
        <f t="shared" si="385"/>
        <v>0</v>
      </c>
      <c r="O414" s="668">
        <f t="shared" si="386"/>
        <v>0</v>
      </c>
      <c r="P414" s="173">
        <f t="shared" ref="P414" si="451">IF(ISBLANK(I414),0,VLOOKUP(I414,J$14:K$19,2,0))</f>
        <v>0</v>
      </c>
      <c r="Q414" s="174">
        <f t="shared" si="393"/>
        <v>0</v>
      </c>
      <c r="R414" s="175">
        <f t="shared" si="394"/>
        <v>0</v>
      </c>
      <c r="S414" s="176">
        <f t="shared" si="388"/>
        <v>0</v>
      </c>
      <c r="T414" s="261">
        <f t="shared" si="389"/>
        <v>0</v>
      </c>
      <c r="U414" s="175">
        <f t="shared" si="395"/>
        <v>0</v>
      </c>
      <c r="V414" s="176">
        <f t="shared" si="390"/>
        <v>0</v>
      </c>
      <c r="W414" s="178">
        <f t="shared" ref="W414" si="452">IF(P414=0,0,V414/P414)</f>
        <v>0</v>
      </c>
      <c r="X414" s="179">
        <f t="shared" si="396"/>
        <v>0</v>
      </c>
    </row>
    <row r="415" spans="1:24" ht="24.95" customHeight="1">
      <c r="A415" s="272">
        <v>378</v>
      </c>
      <c r="B415" s="259"/>
      <c r="C415" s="263"/>
      <c r="D415" s="163"/>
      <c r="E415" s="163"/>
      <c r="F415" s="251" t="s">
        <v>91</v>
      </c>
      <c r="G415" s="271"/>
      <c r="H415" s="271"/>
      <c r="I415" s="271"/>
      <c r="J415" s="260"/>
      <c r="K415" s="169"/>
      <c r="L415" s="170"/>
      <c r="M415" s="185">
        <f t="shared" si="392"/>
        <v>1.5</v>
      </c>
      <c r="N415" s="186">
        <f t="shared" si="385"/>
        <v>0</v>
      </c>
      <c r="O415" s="669">
        <f t="shared" si="386"/>
        <v>0</v>
      </c>
      <c r="P415" s="187">
        <f>IF(ISBLANK(I415),0,VLOOKUP(I415,J$14:K$19,2,0))</f>
        <v>0</v>
      </c>
      <c r="Q415" s="188">
        <f t="shared" si="393"/>
        <v>0</v>
      </c>
      <c r="R415" s="189">
        <f t="shared" si="394"/>
        <v>0</v>
      </c>
      <c r="S415" s="190">
        <f t="shared" si="388"/>
        <v>0</v>
      </c>
      <c r="T415" s="264">
        <f t="shared" si="389"/>
        <v>0</v>
      </c>
      <c r="U415" s="189">
        <f t="shared" si="395"/>
        <v>0</v>
      </c>
      <c r="V415" s="190">
        <f t="shared" si="390"/>
        <v>0</v>
      </c>
      <c r="W415" s="192">
        <f>IF(P415=0,0,V415/P415)</f>
        <v>0</v>
      </c>
      <c r="X415" s="193">
        <f t="shared" si="396"/>
        <v>0</v>
      </c>
    </row>
    <row r="416" spans="1:24" ht="24.95" customHeight="1">
      <c r="A416" s="272">
        <v>379</v>
      </c>
      <c r="B416" s="259"/>
      <c r="C416" s="263"/>
      <c r="D416" s="163"/>
      <c r="E416" s="163"/>
      <c r="F416" s="252" t="s">
        <v>92</v>
      </c>
      <c r="G416" s="271"/>
      <c r="H416" s="271"/>
      <c r="I416" s="271"/>
      <c r="J416" s="260"/>
      <c r="K416" s="169"/>
      <c r="L416" s="170"/>
      <c r="M416" s="171">
        <f t="shared" si="392"/>
        <v>2.5</v>
      </c>
      <c r="N416" s="172">
        <f t="shared" si="385"/>
        <v>0</v>
      </c>
      <c r="O416" s="668">
        <f t="shared" si="386"/>
        <v>0</v>
      </c>
      <c r="P416" s="173">
        <f t="shared" ref="P416" si="453">IF(ISBLANK(I416),0,VLOOKUP(I416,J$14:K$19,2,0))</f>
        <v>0</v>
      </c>
      <c r="Q416" s="174">
        <f t="shared" si="393"/>
        <v>0</v>
      </c>
      <c r="R416" s="175">
        <f t="shared" si="394"/>
        <v>0</v>
      </c>
      <c r="S416" s="176">
        <f t="shared" si="388"/>
        <v>0</v>
      </c>
      <c r="T416" s="261">
        <f t="shared" si="389"/>
        <v>0</v>
      </c>
      <c r="U416" s="175">
        <f t="shared" si="395"/>
        <v>0</v>
      </c>
      <c r="V416" s="176">
        <f t="shared" si="390"/>
        <v>0</v>
      </c>
      <c r="W416" s="178">
        <f t="shared" ref="W416" si="454">IF(P416=0,0,V416/P416)</f>
        <v>0</v>
      </c>
      <c r="X416" s="179">
        <f t="shared" si="396"/>
        <v>0</v>
      </c>
    </row>
    <row r="417" spans="1:24" ht="24.95" customHeight="1">
      <c r="A417" s="272">
        <v>380</v>
      </c>
      <c r="B417" s="259"/>
      <c r="C417" s="263"/>
      <c r="D417" s="163"/>
      <c r="E417" s="163"/>
      <c r="F417" s="251" t="s">
        <v>91</v>
      </c>
      <c r="G417" s="271"/>
      <c r="H417" s="271"/>
      <c r="I417" s="271"/>
      <c r="J417" s="260"/>
      <c r="K417" s="169"/>
      <c r="L417" s="170"/>
      <c r="M417" s="185">
        <f t="shared" si="392"/>
        <v>1.5</v>
      </c>
      <c r="N417" s="186">
        <f t="shared" si="385"/>
        <v>0</v>
      </c>
      <c r="O417" s="669">
        <f t="shared" si="386"/>
        <v>0</v>
      </c>
      <c r="P417" s="187">
        <f>IF(ISBLANK(I417),0,VLOOKUP(I417,J$14:K$19,2,0))</f>
        <v>0</v>
      </c>
      <c r="Q417" s="188">
        <f t="shared" si="393"/>
        <v>0</v>
      </c>
      <c r="R417" s="189">
        <f t="shared" si="394"/>
        <v>0</v>
      </c>
      <c r="S417" s="190">
        <f t="shared" si="388"/>
        <v>0</v>
      </c>
      <c r="T417" s="264">
        <f t="shared" si="389"/>
        <v>0</v>
      </c>
      <c r="U417" s="189">
        <f t="shared" si="395"/>
        <v>0</v>
      </c>
      <c r="V417" s="190">
        <f t="shared" si="390"/>
        <v>0</v>
      </c>
      <c r="W417" s="192">
        <f>IF(P417=0,0,V417/P417)</f>
        <v>0</v>
      </c>
      <c r="X417" s="193">
        <f t="shared" si="396"/>
        <v>0</v>
      </c>
    </row>
    <row r="418" spans="1:24" ht="24.95" customHeight="1">
      <c r="A418" s="272">
        <v>381</v>
      </c>
      <c r="B418" s="259"/>
      <c r="C418" s="263"/>
      <c r="D418" s="163"/>
      <c r="E418" s="163"/>
      <c r="F418" s="252" t="s">
        <v>92</v>
      </c>
      <c r="G418" s="271"/>
      <c r="H418" s="271"/>
      <c r="I418" s="271"/>
      <c r="J418" s="260"/>
      <c r="K418" s="169"/>
      <c r="L418" s="170"/>
      <c r="M418" s="171">
        <f t="shared" si="392"/>
        <v>2.5</v>
      </c>
      <c r="N418" s="172">
        <f t="shared" si="385"/>
        <v>0</v>
      </c>
      <c r="O418" s="668">
        <f t="shared" si="386"/>
        <v>0</v>
      </c>
      <c r="P418" s="173">
        <f t="shared" ref="P418" si="455">IF(ISBLANK(I418),0,VLOOKUP(I418,J$14:K$19,2,0))</f>
        <v>0</v>
      </c>
      <c r="Q418" s="174">
        <f t="shared" si="393"/>
        <v>0</v>
      </c>
      <c r="R418" s="175">
        <f t="shared" si="394"/>
        <v>0</v>
      </c>
      <c r="S418" s="176">
        <f t="shared" si="388"/>
        <v>0</v>
      </c>
      <c r="T418" s="261">
        <f t="shared" si="389"/>
        <v>0</v>
      </c>
      <c r="U418" s="175">
        <f t="shared" si="395"/>
        <v>0</v>
      </c>
      <c r="V418" s="176">
        <f t="shared" si="390"/>
        <v>0</v>
      </c>
      <c r="W418" s="178">
        <f t="shared" ref="W418" si="456">IF(P418=0,0,V418/P418)</f>
        <v>0</v>
      </c>
      <c r="X418" s="179">
        <f t="shared" si="396"/>
        <v>0</v>
      </c>
    </row>
    <row r="419" spans="1:24" ht="24.95" customHeight="1">
      <c r="A419" s="272">
        <v>382</v>
      </c>
      <c r="B419" s="259"/>
      <c r="C419" s="263"/>
      <c r="D419" s="163"/>
      <c r="E419" s="163"/>
      <c r="F419" s="251" t="s">
        <v>91</v>
      </c>
      <c r="G419" s="271"/>
      <c r="H419" s="271"/>
      <c r="I419" s="271"/>
      <c r="J419" s="260"/>
      <c r="K419" s="169"/>
      <c r="L419" s="170"/>
      <c r="M419" s="185">
        <f t="shared" si="392"/>
        <v>1.5</v>
      </c>
      <c r="N419" s="186">
        <f t="shared" si="385"/>
        <v>0</v>
      </c>
      <c r="O419" s="669">
        <f t="shared" si="386"/>
        <v>0</v>
      </c>
      <c r="P419" s="187">
        <f>IF(ISBLANK(I419),0,VLOOKUP(I419,J$14:K$19,2,0))</f>
        <v>0</v>
      </c>
      <c r="Q419" s="188">
        <f t="shared" si="393"/>
        <v>0</v>
      </c>
      <c r="R419" s="189">
        <f t="shared" si="394"/>
        <v>0</v>
      </c>
      <c r="S419" s="190">
        <f t="shared" si="388"/>
        <v>0</v>
      </c>
      <c r="T419" s="264">
        <f t="shared" si="389"/>
        <v>0</v>
      </c>
      <c r="U419" s="189">
        <f t="shared" si="395"/>
        <v>0</v>
      </c>
      <c r="V419" s="190">
        <f t="shared" si="390"/>
        <v>0</v>
      </c>
      <c r="W419" s="192">
        <f>IF(P419=0,0,V419/P419)</f>
        <v>0</v>
      </c>
      <c r="X419" s="193">
        <f t="shared" si="396"/>
        <v>0</v>
      </c>
    </row>
    <row r="420" spans="1:24" ht="24.95" customHeight="1">
      <c r="A420" s="272">
        <v>383</v>
      </c>
      <c r="B420" s="259"/>
      <c r="C420" s="263"/>
      <c r="D420" s="163"/>
      <c r="E420" s="163"/>
      <c r="F420" s="252" t="s">
        <v>92</v>
      </c>
      <c r="G420" s="271"/>
      <c r="H420" s="271"/>
      <c r="I420" s="271"/>
      <c r="J420" s="260"/>
      <c r="K420" s="169"/>
      <c r="L420" s="170"/>
      <c r="M420" s="171">
        <f t="shared" si="392"/>
        <v>2.5</v>
      </c>
      <c r="N420" s="172">
        <f t="shared" si="385"/>
        <v>0</v>
      </c>
      <c r="O420" s="668">
        <f t="shared" si="386"/>
        <v>0</v>
      </c>
      <c r="P420" s="173">
        <f t="shared" ref="P420" si="457">IF(ISBLANK(I420),0,VLOOKUP(I420,J$14:K$19,2,0))</f>
        <v>0</v>
      </c>
      <c r="Q420" s="174">
        <f t="shared" si="393"/>
        <v>0</v>
      </c>
      <c r="R420" s="175">
        <f t="shared" si="394"/>
        <v>0</v>
      </c>
      <c r="S420" s="176">
        <f t="shared" si="388"/>
        <v>0</v>
      </c>
      <c r="T420" s="261">
        <f t="shared" si="389"/>
        <v>0</v>
      </c>
      <c r="U420" s="175">
        <f t="shared" si="395"/>
        <v>0</v>
      </c>
      <c r="V420" s="176">
        <f t="shared" si="390"/>
        <v>0</v>
      </c>
      <c r="W420" s="178">
        <f t="shared" ref="W420" si="458">IF(P420=0,0,V420/P420)</f>
        <v>0</v>
      </c>
      <c r="X420" s="179">
        <f t="shared" si="396"/>
        <v>0</v>
      </c>
    </row>
    <row r="421" spans="1:24" ht="24.95" customHeight="1">
      <c r="A421" s="272">
        <v>384</v>
      </c>
      <c r="B421" s="259"/>
      <c r="C421" s="263"/>
      <c r="D421" s="163"/>
      <c r="E421" s="163"/>
      <c r="F421" s="251" t="s">
        <v>91</v>
      </c>
      <c r="G421" s="271"/>
      <c r="H421" s="271"/>
      <c r="I421" s="271"/>
      <c r="J421" s="260"/>
      <c r="K421" s="169"/>
      <c r="L421" s="170"/>
      <c r="M421" s="185">
        <f t="shared" si="392"/>
        <v>1.5</v>
      </c>
      <c r="N421" s="186">
        <f t="shared" si="385"/>
        <v>0</v>
      </c>
      <c r="O421" s="669">
        <f t="shared" si="386"/>
        <v>0</v>
      </c>
      <c r="P421" s="187">
        <f>IF(ISBLANK(I421),0,VLOOKUP(I421,J$14:K$19,2,0))</f>
        <v>0</v>
      </c>
      <c r="Q421" s="188">
        <f t="shared" si="393"/>
        <v>0</v>
      </c>
      <c r="R421" s="189">
        <f t="shared" si="394"/>
        <v>0</v>
      </c>
      <c r="S421" s="190">
        <f t="shared" si="388"/>
        <v>0</v>
      </c>
      <c r="T421" s="264">
        <f t="shared" si="389"/>
        <v>0</v>
      </c>
      <c r="U421" s="189">
        <f t="shared" si="395"/>
        <v>0</v>
      </c>
      <c r="V421" s="190">
        <f t="shared" si="390"/>
        <v>0</v>
      </c>
      <c r="W421" s="192">
        <f>IF(P421=0,0,V421/P421)</f>
        <v>0</v>
      </c>
      <c r="X421" s="193">
        <f t="shared" si="396"/>
        <v>0</v>
      </c>
    </row>
    <row r="422" spans="1:24" ht="24.95" customHeight="1">
      <c r="A422" s="272">
        <v>385</v>
      </c>
      <c r="B422" s="259"/>
      <c r="C422" s="263"/>
      <c r="D422" s="163"/>
      <c r="E422" s="163"/>
      <c r="F422" s="252" t="s">
        <v>92</v>
      </c>
      <c r="G422" s="271"/>
      <c r="H422" s="271"/>
      <c r="I422" s="271"/>
      <c r="J422" s="260"/>
      <c r="K422" s="169"/>
      <c r="L422" s="170"/>
      <c r="M422" s="171">
        <f t="shared" si="392"/>
        <v>2.5</v>
      </c>
      <c r="N422" s="172">
        <f t="shared" ref="N422:N485" si="459">M422*O422</f>
        <v>0</v>
      </c>
      <c r="O422" s="668">
        <f t="shared" ref="O422:O485" si="460">IF(L422="",K422,IF(L422&gt;0,L422))</f>
        <v>0</v>
      </c>
      <c r="P422" s="173">
        <f t="shared" ref="P422" si="461">IF(ISBLANK(I422),0,VLOOKUP(I422,J$14:K$19,2,0))</f>
        <v>0</v>
      </c>
      <c r="Q422" s="174">
        <f t="shared" si="393"/>
        <v>0</v>
      </c>
      <c r="R422" s="175">
        <f t="shared" si="394"/>
        <v>0</v>
      </c>
      <c r="S422" s="176">
        <f t="shared" ref="S422:S485" si="462">IF(P422*J422&gt;Q422,0,P422*J422)</f>
        <v>0</v>
      </c>
      <c r="T422" s="261">
        <f t="shared" ref="T422:T485" si="463">R422*J422</f>
        <v>0</v>
      </c>
      <c r="U422" s="175">
        <f t="shared" si="395"/>
        <v>0</v>
      </c>
      <c r="V422" s="176">
        <f t="shared" ref="V422:V485" si="464">(P422*O422)-(P422*J422)*R422</f>
        <v>0</v>
      </c>
      <c r="W422" s="178">
        <f t="shared" ref="W422" si="465">IF(P422=0,0,V422/P422)</f>
        <v>0</v>
      </c>
      <c r="X422" s="179">
        <f t="shared" si="396"/>
        <v>0</v>
      </c>
    </row>
    <row r="423" spans="1:24" ht="24.95" customHeight="1">
      <c r="A423" s="272">
        <v>386</v>
      </c>
      <c r="B423" s="259"/>
      <c r="C423" s="263"/>
      <c r="D423" s="163"/>
      <c r="E423" s="163"/>
      <c r="F423" s="251" t="s">
        <v>91</v>
      </c>
      <c r="G423" s="271"/>
      <c r="H423" s="271"/>
      <c r="I423" s="271"/>
      <c r="J423" s="260"/>
      <c r="K423" s="169"/>
      <c r="L423" s="170"/>
      <c r="M423" s="185">
        <f t="shared" ref="M423:M486" si="466">HLOOKUP(F423,$K$23:$Q$24,2,0)</f>
        <v>1.5</v>
      </c>
      <c r="N423" s="186">
        <f t="shared" si="459"/>
        <v>0</v>
      </c>
      <c r="O423" s="669">
        <f t="shared" si="460"/>
        <v>0</v>
      </c>
      <c r="P423" s="187">
        <f>IF(ISBLANK(I423),0,VLOOKUP(I423,J$14:K$19,2,0))</f>
        <v>0</v>
      </c>
      <c r="Q423" s="188">
        <f t="shared" ref="Q423:Q486" si="467">P423*O423</f>
        <v>0</v>
      </c>
      <c r="R423" s="189">
        <f t="shared" ref="R423:R486" si="468">IF(ISBLANK(J423),0,INT(O423/J423))</f>
        <v>0</v>
      </c>
      <c r="S423" s="190">
        <f t="shared" si="462"/>
        <v>0</v>
      </c>
      <c r="T423" s="264">
        <f t="shared" si="463"/>
        <v>0</v>
      </c>
      <c r="U423" s="189">
        <f t="shared" ref="U423:U486" si="469">IF(ISBLANK(J423),0,ROUNDUP((O423/J423)-INT(O423/J423),0))</f>
        <v>0</v>
      </c>
      <c r="V423" s="190">
        <f t="shared" si="464"/>
        <v>0</v>
      </c>
      <c r="W423" s="192">
        <f>IF(P423=0,0,V423/P423)</f>
        <v>0</v>
      </c>
      <c r="X423" s="193">
        <f t="shared" ref="X423:X486" si="470">R423+U423</f>
        <v>0</v>
      </c>
    </row>
    <row r="424" spans="1:24" ht="24.95" customHeight="1">
      <c r="A424" s="272">
        <v>387</v>
      </c>
      <c r="B424" s="259"/>
      <c r="C424" s="263"/>
      <c r="D424" s="163"/>
      <c r="E424" s="163"/>
      <c r="F424" s="252" t="s">
        <v>92</v>
      </c>
      <c r="G424" s="271"/>
      <c r="H424" s="271"/>
      <c r="I424" s="271"/>
      <c r="J424" s="260"/>
      <c r="K424" s="169"/>
      <c r="L424" s="170"/>
      <c r="M424" s="171">
        <f t="shared" si="466"/>
        <v>2.5</v>
      </c>
      <c r="N424" s="172">
        <f t="shared" si="459"/>
        <v>0</v>
      </c>
      <c r="O424" s="668">
        <f t="shared" si="460"/>
        <v>0</v>
      </c>
      <c r="P424" s="173">
        <f t="shared" ref="P424" si="471">IF(ISBLANK(I424),0,VLOOKUP(I424,J$14:K$19,2,0))</f>
        <v>0</v>
      </c>
      <c r="Q424" s="174">
        <f t="shared" si="467"/>
        <v>0</v>
      </c>
      <c r="R424" s="175">
        <f t="shared" si="468"/>
        <v>0</v>
      </c>
      <c r="S424" s="176">
        <f t="shared" si="462"/>
        <v>0</v>
      </c>
      <c r="T424" s="261">
        <f t="shared" si="463"/>
        <v>0</v>
      </c>
      <c r="U424" s="175">
        <f t="shared" si="469"/>
        <v>0</v>
      </c>
      <c r="V424" s="176">
        <f t="shared" si="464"/>
        <v>0</v>
      </c>
      <c r="W424" s="178">
        <f t="shared" ref="W424" si="472">IF(P424=0,0,V424/P424)</f>
        <v>0</v>
      </c>
      <c r="X424" s="179">
        <f t="shared" si="470"/>
        <v>0</v>
      </c>
    </row>
    <row r="425" spans="1:24" ht="24.95" customHeight="1">
      <c r="A425" s="272">
        <v>388</v>
      </c>
      <c r="B425" s="259"/>
      <c r="C425" s="263"/>
      <c r="D425" s="163"/>
      <c r="E425" s="163"/>
      <c r="F425" s="251" t="s">
        <v>91</v>
      </c>
      <c r="G425" s="271"/>
      <c r="H425" s="271"/>
      <c r="I425" s="271"/>
      <c r="J425" s="260"/>
      <c r="K425" s="169"/>
      <c r="L425" s="170"/>
      <c r="M425" s="185">
        <f t="shared" si="466"/>
        <v>1.5</v>
      </c>
      <c r="N425" s="186">
        <f t="shared" si="459"/>
        <v>0</v>
      </c>
      <c r="O425" s="669">
        <f t="shared" si="460"/>
        <v>0</v>
      </c>
      <c r="P425" s="187">
        <f>IF(ISBLANK(I425),0,VLOOKUP(I425,J$14:K$19,2,0))</f>
        <v>0</v>
      </c>
      <c r="Q425" s="188">
        <f t="shared" si="467"/>
        <v>0</v>
      </c>
      <c r="R425" s="189">
        <f t="shared" si="468"/>
        <v>0</v>
      </c>
      <c r="S425" s="190">
        <f t="shared" si="462"/>
        <v>0</v>
      </c>
      <c r="T425" s="264">
        <f t="shared" si="463"/>
        <v>0</v>
      </c>
      <c r="U425" s="189">
        <f t="shared" si="469"/>
        <v>0</v>
      </c>
      <c r="V425" s="190">
        <f t="shared" si="464"/>
        <v>0</v>
      </c>
      <c r="W425" s="192">
        <f>IF(P425=0,0,V425/P425)</f>
        <v>0</v>
      </c>
      <c r="X425" s="193">
        <f t="shared" si="470"/>
        <v>0</v>
      </c>
    </row>
    <row r="426" spans="1:24" ht="24.95" customHeight="1">
      <c r="A426" s="272">
        <v>389</v>
      </c>
      <c r="B426" s="259"/>
      <c r="C426" s="263"/>
      <c r="D426" s="163"/>
      <c r="E426" s="163"/>
      <c r="F426" s="252" t="s">
        <v>92</v>
      </c>
      <c r="G426" s="271"/>
      <c r="H426" s="271"/>
      <c r="I426" s="271"/>
      <c r="J426" s="260"/>
      <c r="K426" s="169"/>
      <c r="L426" s="170"/>
      <c r="M426" s="171">
        <f t="shared" si="466"/>
        <v>2.5</v>
      </c>
      <c r="N426" s="172">
        <f t="shared" si="459"/>
        <v>0</v>
      </c>
      <c r="O426" s="668">
        <f t="shared" si="460"/>
        <v>0</v>
      </c>
      <c r="P426" s="173">
        <f t="shared" ref="P426" si="473">IF(ISBLANK(I426),0,VLOOKUP(I426,J$14:K$19,2,0))</f>
        <v>0</v>
      </c>
      <c r="Q426" s="174">
        <f t="shared" si="467"/>
        <v>0</v>
      </c>
      <c r="R426" s="175">
        <f t="shared" si="468"/>
        <v>0</v>
      </c>
      <c r="S426" s="176">
        <f t="shared" si="462"/>
        <v>0</v>
      </c>
      <c r="T426" s="261">
        <f t="shared" si="463"/>
        <v>0</v>
      </c>
      <c r="U426" s="175">
        <f t="shared" si="469"/>
        <v>0</v>
      </c>
      <c r="V426" s="176">
        <f t="shared" si="464"/>
        <v>0</v>
      </c>
      <c r="W426" s="178">
        <f t="shared" ref="W426" si="474">IF(P426=0,0,V426/P426)</f>
        <v>0</v>
      </c>
      <c r="X426" s="179">
        <f t="shared" si="470"/>
        <v>0</v>
      </c>
    </row>
    <row r="427" spans="1:24" ht="24.95" customHeight="1">
      <c r="A427" s="272">
        <v>390</v>
      </c>
      <c r="B427" s="259"/>
      <c r="C427" s="263"/>
      <c r="D427" s="163"/>
      <c r="E427" s="163"/>
      <c r="F427" s="251" t="s">
        <v>91</v>
      </c>
      <c r="G427" s="271"/>
      <c r="H427" s="271"/>
      <c r="I427" s="271"/>
      <c r="J427" s="260"/>
      <c r="K427" s="169"/>
      <c r="L427" s="170"/>
      <c r="M427" s="185">
        <f t="shared" si="466"/>
        <v>1.5</v>
      </c>
      <c r="N427" s="186">
        <f t="shared" si="459"/>
        <v>0</v>
      </c>
      <c r="O427" s="669">
        <f t="shared" si="460"/>
        <v>0</v>
      </c>
      <c r="P427" s="187">
        <f>IF(ISBLANK(I427),0,VLOOKUP(I427,J$14:K$19,2,0))</f>
        <v>0</v>
      </c>
      <c r="Q427" s="188">
        <f t="shared" si="467"/>
        <v>0</v>
      </c>
      <c r="R427" s="189">
        <f t="shared" si="468"/>
        <v>0</v>
      </c>
      <c r="S427" s="190">
        <f t="shared" si="462"/>
        <v>0</v>
      </c>
      <c r="T427" s="264">
        <f t="shared" si="463"/>
        <v>0</v>
      </c>
      <c r="U427" s="189">
        <f t="shared" si="469"/>
        <v>0</v>
      </c>
      <c r="V427" s="190">
        <f t="shared" si="464"/>
        <v>0</v>
      </c>
      <c r="W427" s="192">
        <f>IF(P427=0,0,V427/P427)</f>
        <v>0</v>
      </c>
      <c r="X427" s="193">
        <f t="shared" si="470"/>
        <v>0</v>
      </c>
    </row>
    <row r="428" spans="1:24" ht="24.95" customHeight="1">
      <c r="A428" s="272">
        <v>391</v>
      </c>
      <c r="B428" s="259"/>
      <c r="C428" s="263"/>
      <c r="D428" s="163"/>
      <c r="E428" s="163"/>
      <c r="F428" s="252" t="s">
        <v>92</v>
      </c>
      <c r="G428" s="271"/>
      <c r="H428" s="271"/>
      <c r="I428" s="271"/>
      <c r="J428" s="260"/>
      <c r="K428" s="169"/>
      <c r="L428" s="170"/>
      <c r="M428" s="171">
        <f t="shared" si="466"/>
        <v>2.5</v>
      </c>
      <c r="N428" s="172">
        <f t="shared" si="459"/>
        <v>0</v>
      </c>
      <c r="O428" s="668">
        <f t="shared" si="460"/>
        <v>0</v>
      </c>
      <c r="P428" s="173">
        <f t="shared" ref="P428" si="475">IF(ISBLANK(I428),0,VLOOKUP(I428,J$14:K$19,2,0))</f>
        <v>0</v>
      </c>
      <c r="Q428" s="174">
        <f t="shared" si="467"/>
        <v>0</v>
      </c>
      <c r="R428" s="175">
        <f t="shared" si="468"/>
        <v>0</v>
      </c>
      <c r="S428" s="176">
        <f t="shared" si="462"/>
        <v>0</v>
      </c>
      <c r="T428" s="261">
        <f t="shared" si="463"/>
        <v>0</v>
      </c>
      <c r="U428" s="175">
        <f t="shared" si="469"/>
        <v>0</v>
      </c>
      <c r="V428" s="176">
        <f t="shared" si="464"/>
        <v>0</v>
      </c>
      <c r="W428" s="178">
        <f t="shared" ref="W428" si="476">IF(P428=0,0,V428/P428)</f>
        <v>0</v>
      </c>
      <c r="X428" s="179">
        <f t="shared" si="470"/>
        <v>0</v>
      </c>
    </row>
    <row r="429" spans="1:24" ht="24.95" customHeight="1">
      <c r="A429" s="272">
        <v>392</v>
      </c>
      <c r="B429" s="259"/>
      <c r="C429" s="263"/>
      <c r="D429" s="163"/>
      <c r="E429" s="163"/>
      <c r="F429" s="251" t="s">
        <v>91</v>
      </c>
      <c r="G429" s="271"/>
      <c r="H429" s="271"/>
      <c r="I429" s="271"/>
      <c r="J429" s="260"/>
      <c r="K429" s="169"/>
      <c r="L429" s="170"/>
      <c r="M429" s="185">
        <f t="shared" si="466"/>
        <v>1.5</v>
      </c>
      <c r="N429" s="186">
        <f t="shared" si="459"/>
        <v>0</v>
      </c>
      <c r="O429" s="669">
        <f t="shared" si="460"/>
        <v>0</v>
      </c>
      <c r="P429" s="187">
        <f>IF(ISBLANK(I429),0,VLOOKUP(I429,J$14:K$19,2,0))</f>
        <v>0</v>
      </c>
      <c r="Q429" s="188">
        <f t="shared" si="467"/>
        <v>0</v>
      </c>
      <c r="R429" s="189">
        <f t="shared" si="468"/>
        <v>0</v>
      </c>
      <c r="S429" s="190">
        <f t="shared" si="462"/>
        <v>0</v>
      </c>
      <c r="T429" s="264">
        <f t="shared" si="463"/>
        <v>0</v>
      </c>
      <c r="U429" s="189">
        <f t="shared" si="469"/>
        <v>0</v>
      </c>
      <c r="V429" s="190">
        <f t="shared" si="464"/>
        <v>0</v>
      </c>
      <c r="W429" s="192">
        <f>IF(P429=0,0,V429/P429)</f>
        <v>0</v>
      </c>
      <c r="X429" s="193">
        <f t="shared" si="470"/>
        <v>0</v>
      </c>
    </row>
    <row r="430" spans="1:24" ht="24.95" customHeight="1">
      <c r="A430" s="272">
        <v>393</v>
      </c>
      <c r="B430" s="259"/>
      <c r="C430" s="263"/>
      <c r="D430" s="163"/>
      <c r="E430" s="163"/>
      <c r="F430" s="252" t="s">
        <v>92</v>
      </c>
      <c r="G430" s="271"/>
      <c r="H430" s="271"/>
      <c r="I430" s="271"/>
      <c r="J430" s="260"/>
      <c r="K430" s="169"/>
      <c r="L430" s="170"/>
      <c r="M430" s="171">
        <f t="shared" si="466"/>
        <v>2.5</v>
      </c>
      <c r="N430" s="172">
        <f t="shared" si="459"/>
        <v>0</v>
      </c>
      <c r="O430" s="668">
        <f t="shared" si="460"/>
        <v>0</v>
      </c>
      <c r="P430" s="173">
        <f t="shared" ref="P430" si="477">IF(ISBLANK(I430),0,VLOOKUP(I430,J$14:K$19,2,0))</f>
        <v>0</v>
      </c>
      <c r="Q430" s="174">
        <f t="shared" si="467"/>
        <v>0</v>
      </c>
      <c r="R430" s="175">
        <f t="shared" si="468"/>
        <v>0</v>
      </c>
      <c r="S430" s="176">
        <f t="shared" si="462"/>
        <v>0</v>
      </c>
      <c r="T430" s="261">
        <f t="shared" si="463"/>
        <v>0</v>
      </c>
      <c r="U430" s="175">
        <f t="shared" si="469"/>
        <v>0</v>
      </c>
      <c r="V430" s="176">
        <f t="shared" si="464"/>
        <v>0</v>
      </c>
      <c r="W430" s="178">
        <f t="shared" ref="W430" si="478">IF(P430=0,0,V430/P430)</f>
        <v>0</v>
      </c>
      <c r="X430" s="179">
        <f t="shared" si="470"/>
        <v>0</v>
      </c>
    </row>
    <row r="431" spans="1:24" ht="24.95" customHeight="1">
      <c r="A431" s="272">
        <v>394</v>
      </c>
      <c r="B431" s="259"/>
      <c r="C431" s="263"/>
      <c r="D431" s="163"/>
      <c r="E431" s="163"/>
      <c r="F431" s="251" t="s">
        <v>91</v>
      </c>
      <c r="G431" s="271"/>
      <c r="H431" s="271"/>
      <c r="I431" s="271"/>
      <c r="J431" s="260"/>
      <c r="K431" s="169"/>
      <c r="L431" s="170"/>
      <c r="M431" s="185">
        <f t="shared" si="466"/>
        <v>1.5</v>
      </c>
      <c r="N431" s="186">
        <f t="shared" si="459"/>
        <v>0</v>
      </c>
      <c r="O431" s="669">
        <f t="shared" si="460"/>
        <v>0</v>
      </c>
      <c r="P431" s="187">
        <f>IF(ISBLANK(I431),0,VLOOKUP(I431,J$14:K$19,2,0))</f>
        <v>0</v>
      </c>
      <c r="Q431" s="188">
        <f t="shared" si="467"/>
        <v>0</v>
      </c>
      <c r="R431" s="189">
        <f t="shared" si="468"/>
        <v>0</v>
      </c>
      <c r="S431" s="190">
        <f t="shared" si="462"/>
        <v>0</v>
      </c>
      <c r="T431" s="264">
        <f t="shared" si="463"/>
        <v>0</v>
      </c>
      <c r="U431" s="189">
        <f t="shared" si="469"/>
        <v>0</v>
      </c>
      <c r="V431" s="190">
        <f t="shared" si="464"/>
        <v>0</v>
      </c>
      <c r="W431" s="192">
        <f>IF(P431=0,0,V431/P431)</f>
        <v>0</v>
      </c>
      <c r="X431" s="193">
        <f t="shared" si="470"/>
        <v>0</v>
      </c>
    </row>
    <row r="432" spans="1:24" ht="24.95" customHeight="1">
      <c r="A432" s="272">
        <v>395</v>
      </c>
      <c r="B432" s="259"/>
      <c r="C432" s="263"/>
      <c r="D432" s="163"/>
      <c r="E432" s="163"/>
      <c r="F432" s="252" t="s">
        <v>92</v>
      </c>
      <c r="G432" s="271"/>
      <c r="H432" s="271"/>
      <c r="I432" s="271"/>
      <c r="J432" s="260"/>
      <c r="K432" s="169"/>
      <c r="L432" s="170"/>
      <c r="M432" s="171">
        <f t="shared" si="466"/>
        <v>2.5</v>
      </c>
      <c r="N432" s="172">
        <f t="shared" si="459"/>
        <v>0</v>
      </c>
      <c r="O432" s="668">
        <f t="shared" si="460"/>
        <v>0</v>
      </c>
      <c r="P432" s="173">
        <f t="shared" ref="P432" si="479">IF(ISBLANK(I432),0,VLOOKUP(I432,J$14:K$19,2,0))</f>
        <v>0</v>
      </c>
      <c r="Q432" s="174">
        <f t="shared" si="467"/>
        <v>0</v>
      </c>
      <c r="R432" s="175">
        <f t="shared" si="468"/>
        <v>0</v>
      </c>
      <c r="S432" s="176">
        <f t="shared" si="462"/>
        <v>0</v>
      </c>
      <c r="T432" s="261">
        <f t="shared" si="463"/>
        <v>0</v>
      </c>
      <c r="U432" s="175">
        <f t="shared" si="469"/>
        <v>0</v>
      </c>
      <c r="V432" s="176">
        <f t="shared" si="464"/>
        <v>0</v>
      </c>
      <c r="W432" s="178">
        <f t="shared" ref="W432" si="480">IF(P432=0,0,V432/P432)</f>
        <v>0</v>
      </c>
      <c r="X432" s="179">
        <f t="shared" si="470"/>
        <v>0</v>
      </c>
    </row>
    <row r="433" spans="1:24" ht="24.95" customHeight="1">
      <c r="A433" s="272">
        <v>396</v>
      </c>
      <c r="B433" s="259"/>
      <c r="C433" s="263"/>
      <c r="D433" s="163"/>
      <c r="E433" s="163"/>
      <c r="F433" s="251" t="s">
        <v>91</v>
      </c>
      <c r="G433" s="271"/>
      <c r="H433" s="271"/>
      <c r="I433" s="271"/>
      <c r="J433" s="260"/>
      <c r="K433" s="169"/>
      <c r="L433" s="170"/>
      <c r="M433" s="185">
        <f t="shared" si="466"/>
        <v>1.5</v>
      </c>
      <c r="N433" s="186">
        <f t="shared" si="459"/>
        <v>0</v>
      </c>
      <c r="O433" s="669">
        <f t="shared" si="460"/>
        <v>0</v>
      </c>
      <c r="P433" s="187">
        <f>IF(ISBLANK(I433),0,VLOOKUP(I433,J$14:K$19,2,0))</f>
        <v>0</v>
      </c>
      <c r="Q433" s="188">
        <f t="shared" si="467"/>
        <v>0</v>
      </c>
      <c r="R433" s="189">
        <f t="shared" si="468"/>
        <v>0</v>
      </c>
      <c r="S433" s="190">
        <f t="shared" si="462"/>
        <v>0</v>
      </c>
      <c r="T433" s="264">
        <f t="shared" si="463"/>
        <v>0</v>
      </c>
      <c r="U433" s="189">
        <f t="shared" si="469"/>
        <v>0</v>
      </c>
      <c r="V433" s="190">
        <f t="shared" si="464"/>
        <v>0</v>
      </c>
      <c r="W433" s="192">
        <f>IF(P433=0,0,V433/P433)</f>
        <v>0</v>
      </c>
      <c r="X433" s="193">
        <f t="shared" si="470"/>
        <v>0</v>
      </c>
    </row>
    <row r="434" spans="1:24" ht="24.95" customHeight="1">
      <c r="A434" s="272">
        <v>397</v>
      </c>
      <c r="B434" s="259"/>
      <c r="C434" s="263"/>
      <c r="D434" s="163"/>
      <c r="E434" s="163"/>
      <c r="F434" s="252" t="s">
        <v>92</v>
      </c>
      <c r="G434" s="271"/>
      <c r="H434" s="271"/>
      <c r="I434" s="271"/>
      <c r="J434" s="260"/>
      <c r="K434" s="169"/>
      <c r="L434" s="170"/>
      <c r="M434" s="171">
        <f t="shared" si="466"/>
        <v>2.5</v>
      </c>
      <c r="N434" s="172">
        <f t="shared" si="459"/>
        <v>0</v>
      </c>
      <c r="O434" s="668">
        <f t="shared" si="460"/>
        <v>0</v>
      </c>
      <c r="P434" s="173">
        <f t="shared" ref="P434" si="481">IF(ISBLANK(I434),0,VLOOKUP(I434,J$14:K$19,2,0))</f>
        <v>0</v>
      </c>
      <c r="Q434" s="174">
        <f t="shared" si="467"/>
        <v>0</v>
      </c>
      <c r="R434" s="175">
        <f t="shared" si="468"/>
        <v>0</v>
      </c>
      <c r="S434" s="176">
        <f t="shared" si="462"/>
        <v>0</v>
      </c>
      <c r="T434" s="261">
        <f t="shared" si="463"/>
        <v>0</v>
      </c>
      <c r="U434" s="175">
        <f t="shared" si="469"/>
        <v>0</v>
      </c>
      <c r="V434" s="176">
        <f t="shared" si="464"/>
        <v>0</v>
      </c>
      <c r="W434" s="178">
        <f t="shared" ref="W434" si="482">IF(P434=0,0,V434/P434)</f>
        <v>0</v>
      </c>
      <c r="X434" s="179">
        <f t="shared" si="470"/>
        <v>0</v>
      </c>
    </row>
    <row r="435" spans="1:24" ht="24.95" customHeight="1">
      <c r="A435" s="272">
        <v>398</v>
      </c>
      <c r="B435" s="259"/>
      <c r="C435" s="263"/>
      <c r="D435" s="163"/>
      <c r="E435" s="163"/>
      <c r="F435" s="251" t="s">
        <v>91</v>
      </c>
      <c r="G435" s="271"/>
      <c r="H435" s="271"/>
      <c r="I435" s="271"/>
      <c r="J435" s="260"/>
      <c r="K435" s="169"/>
      <c r="L435" s="170"/>
      <c r="M435" s="185">
        <f t="shared" si="466"/>
        <v>1.5</v>
      </c>
      <c r="N435" s="186">
        <f t="shared" si="459"/>
        <v>0</v>
      </c>
      <c r="O435" s="669">
        <f t="shared" si="460"/>
        <v>0</v>
      </c>
      <c r="P435" s="187">
        <f>IF(ISBLANK(I435),0,VLOOKUP(I435,J$14:K$19,2,0))</f>
        <v>0</v>
      </c>
      <c r="Q435" s="188">
        <f t="shared" si="467"/>
        <v>0</v>
      </c>
      <c r="R435" s="189">
        <f t="shared" si="468"/>
        <v>0</v>
      </c>
      <c r="S435" s="190">
        <f t="shared" si="462"/>
        <v>0</v>
      </c>
      <c r="T435" s="264">
        <f t="shared" si="463"/>
        <v>0</v>
      </c>
      <c r="U435" s="189">
        <f t="shared" si="469"/>
        <v>0</v>
      </c>
      <c r="V435" s="190">
        <f t="shared" si="464"/>
        <v>0</v>
      </c>
      <c r="W435" s="192">
        <f>IF(P435=0,0,V435/P435)</f>
        <v>0</v>
      </c>
      <c r="X435" s="193">
        <f t="shared" si="470"/>
        <v>0</v>
      </c>
    </row>
    <row r="436" spans="1:24" ht="24.95" customHeight="1">
      <c r="A436" s="272">
        <v>399</v>
      </c>
      <c r="B436" s="259"/>
      <c r="C436" s="263"/>
      <c r="D436" s="163"/>
      <c r="E436" s="163"/>
      <c r="F436" s="252" t="s">
        <v>92</v>
      </c>
      <c r="G436" s="271"/>
      <c r="H436" s="271"/>
      <c r="I436" s="271"/>
      <c r="J436" s="260"/>
      <c r="K436" s="169"/>
      <c r="L436" s="170"/>
      <c r="M436" s="171">
        <f t="shared" si="466"/>
        <v>2.5</v>
      </c>
      <c r="N436" s="172">
        <f t="shared" si="459"/>
        <v>0</v>
      </c>
      <c r="O436" s="668">
        <f t="shared" si="460"/>
        <v>0</v>
      </c>
      <c r="P436" s="173">
        <f t="shared" ref="P436" si="483">IF(ISBLANK(I436),0,VLOOKUP(I436,J$14:K$19,2,0))</f>
        <v>0</v>
      </c>
      <c r="Q436" s="174">
        <f t="shared" si="467"/>
        <v>0</v>
      </c>
      <c r="R436" s="175">
        <f t="shared" si="468"/>
        <v>0</v>
      </c>
      <c r="S436" s="176">
        <f t="shared" si="462"/>
        <v>0</v>
      </c>
      <c r="T436" s="261">
        <f t="shared" si="463"/>
        <v>0</v>
      </c>
      <c r="U436" s="175">
        <f t="shared" si="469"/>
        <v>0</v>
      </c>
      <c r="V436" s="176">
        <f t="shared" si="464"/>
        <v>0</v>
      </c>
      <c r="W436" s="178">
        <f t="shared" ref="W436" si="484">IF(P436=0,0,V436/P436)</f>
        <v>0</v>
      </c>
      <c r="X436" s="179">
        <f t="shared" si="470"/>
        <v>0</v>
      </c>
    </row>
    <row r="437" spans="1:24" ht="24.95" customHeight="1">
      <c r="A437" s="272">
        <v>400</v>
      </c>
      <c r="B437" s="259"/>
      <c r="C437" s="263"/>
      <c r="D437" s="163"/>
      <c r="E437" s="163"/>
      <c r="F437" s="251" t="s">
        <v>91</v>
      </c>
      <c r="G437" s="271"/>
      <c r="H437" s="271"/>
      <c r="I437" s="271"/>
      <c r="J437" s="260"/>
      <c r="K437" s="169"/>
      <c r="L437" s="170"/>
      <c r="M437" s="185">
        <f t="shared" si="466"/>
        <v>1.5</v>
      </c>
      <c r="N437" s="186">
        <f t="shared" si="459"/>
        <v>0</v>
      </c>
      <c r="O437" s="669">
        <f t="shared" si="460"/>
        <v>0</v>
      </c>
      <c r="P437" s="187">
        <f>IF(ISBLANK(I437),0,VLOOKUP(I437,J$14:K$19,2,0))</f>
        <v>0</v>
      </c>
      <c r="Q437" s="188">
        <f t="shared" si="467"/>
        <v>0</v>
      </c>
      <c r="R437" s="189">
        <f t="shared" si="468"/>
        <v>0</v>
      </c>
      <c r="S437" s="190">
        <f t="shared" si="462"/>
        <v>0</v>
      </c>
      <c r="T437" s="264">
        <f t="shared" si="463"/>
        <v>0</v>
      </c>
      <c r="U437" s="189">
        <f t="shared" si="469"/>
        <v>0</v>
      </c>
      <c r="V437" s="190">
        <f t="shared" si="464"/>
        <v>0</v>
      </c>
      <c r="W437" s="192">
        <f>IF(P437=0,0,V437/P437)</f>
        <v>0</v>
      </c>
      <c r="X437" s="193">
        <f t="shared" si="470"/>
        <v>0</v>
      </c>
    </row>
    <row r="438" spans="1:24" ht="24.95" customHeight="1">
      <c r="A438" s="272">
        <v>401</v>
      </c>
      <c r="B438" s="259"/>
      <c r="C438" s="263"/>
      <c r="D438" s="163"/>
      <c r="E438" s="163"/>
      <c r="F438" s="252" t="s">
        <v>92</v>
      </c>
      <c r="G438" s="271"/>
      <c r="H438" s="271"/>
      <c r="I438" s="271"/>
      <c r="J438" s="260"/>
      <c r="K438" s="169"/>
      <c r="L438" s="170"/>
      <c r="M438" s="171">
        <f t="shared" si="466"/>
        <v>2.5</v>
      </c>
      <c r="N438" s="172">
        <f t="shared" si="459"/>
        <v>0</v>
      </c>
      <c r="O438" s="668">
        <f t="shared" si="460"/>
        <v>0</v>
      </c>
      <c r="P438" s="173">
        <f t="shared" ref="P438" si="485">IF(ISBLANK(I438),0,VLOOKUP(I438,J$14:K$19,2,0))</f>
        <v>0</v>
      </c>
      <c r="Q438" s="174">
        <f t="shared" si="467"/>
        <v>0</v>
      </c>
      <c r="R438" s="175">
        <f t="shared" si="468"/>
        <v>0</v>
      </c>
      <c r="S438" s="176">
        <f t="shared" si="462"/>
        <v>0</v>
      </c>
      <c r="T438" s="261">
        <f t="shared" si="463"/>
        <v>0</v>
      </c>
      <c r="U438" s="175">
        <f t="shared" si="469"/>
        <v>0</v>
      </c>
      <c r="V438" s="176">
        <f t="shared" si="464"/>
        <v>0</v>
      </c>
      <c r="W438" s="178">
        <f t="shared" ref="W438" si="486">IF(P438=0,0,V438/P438)</f>
        <v>0</v>
      </c>
      <c r="X438" s="179">
        <f t="shared" si="470"/>
        <v>0</v>
      </c>
    </row>
    <row r="439" spans="1:24" ht="24.95" customHeight="1">
      <c r="A439" s="272">
        <v>402</v>
      </c>
      <c r="B439" s="259"/>
      <c r="C439" s="263"/>
      <c r="D439" s="163"/>
      <c r="E439" s="163"/>
      <c r="F439" s="251" t="s">
        <v>91</v>
      </c>
      <c r="G439" s="271"/>
      <c r="H439" s="271"/>
      <c r="I439" s="271"/>
      <c r="J439" s="260"/>
      <c r="K439" s="169"/>
      <c r="L439" s="170"/>
      <c r="M439" s="185">
        <f t="shared" si="466"/>
        <v>1.5</v>
      </c>
      <c r="N439" s="186">
        <f t="shared" si="459"/>
        <v>0</v>
      </c>
      <c r="O439" s="669">
        <f t="shared" si="460"/>
        <v>0</v>
      </c>
      <c r="P439" s="187">
        <f>IF(ISBLANK(I439),0,VLOOKUP(I439,J$14:K$19,2,0))</f>
        <v>0</v>
      </c>
      <c r="Q439" s="188">
        <f t="shared" si="467"/>
        <v>0</v>
      </c>
      <c r="R439" s="189">
        <f t="shared" si="468"/>
        <v>0</v>
      </c>
      <c r="S439" s="190">
        <f t="shared" si="462"/>
        <v>0</v>
      </c>
      <c r="T439" s="264">
        <f t="shared" si="463"/>
        <v>0</v>
      </c>
      <c r="U439" s="189">
        <f t="shared" si="469"/>
        <v>0</v>
      </c>
      <c r="V439" s="190">
        <f t="shared" si="464"/>
        <v>0</v>
      </c>
      <c r="W439" s="192">
        <f>IF(P439=0,0,V439/P439)</f>
        <v>0</v>
      </c>
      <c r="X439" s="193">
        <f t="shared" si="470"/>
        <v>0</v>
      </c>
    </row>
    <row r="440" spans="1:24" ht="24.95" customHeight="1">
      <c r="A440" s="272">
        <v>403</v>
      </c>
      <c r="B440" s="259"/>
      <c r="C440" s="263"/>
      <c r="D440" s="163"/>
      <c r="E440" s="163"/>
      <c r="F440" s="252" t="s">
        <v>92</v>
      </c>
      <c r="G440" s="271"/>
      <c r="H440" s="271"/>
      <c r="I440" s="271"/>
      <c r="J440" s="260"/>
      <c r="K440" s="169"/>
      <c r="L440" s="170"/>
      <c r="M440" s="171">
        <f t="shared" si="466"/>
        <v>2.5</v>
      </c>
      <c r="N440" s="172">
        <f t="shared" si="459"/>
        <v>0</v>
      </c>
      <c r="O440" s="668">
        <f t="shared" si="460"/>
        <v>0</v>
      </c>
      <c r="P440" s="173">
        <f t="shared" ref="P440" si="487">IF(ISBLANK(I440),0,VLOOKUP(I440,J$14:K$19,2,0))</f>
        <v>0</v>
      </c>
      <c r="Q440" s="174">
        <f t="shared" si="467"/>
        <v>0</v>
      </c>
      <c r="R440" s="175">
        <f t="shared" si="468"/>
        <v>0</v>
      </c>
      <c r="S440" s="176">
        <f t="shared" si="462"/>
        <v>0</v>
      </c>
      <c r="T440" s="261">
        <f t="shared" si="463"/>
        <v>0</v>
      </c>
      <c r="U440" s="175">
        <f t="shared" si="469"/>
        <v>0</v>
      </c>
      <c r="V440" s="176">
        <f t="shared" si="464"/>
        <v>0</v>
      </c>
      <c r="W440" s="178">
        <f t="shared" ref="W440" si="488">IF(P440=0,0,V440/P440)</f>
        <v>0</v>
      </c>
      <c r="X440" s="179">
        <f t="shared" si="470"/>
        <v>0</v>
      </c>
    </row>
    <row r="441" spans="1:24" ht="24.95" customHeight="1">
      <c r="A441" s="272">
        <v>404</v>
      </c>
      <c r="B441" s="259"/>
      <c r="C441" s="263"/>
      <c r="D441" s="163"/>
      <c r="E441" s="163"/>
      <c r="F441" s="251" t="s">
        <v>91</v>
      </c>
      <c r="G441" s="271"/>
      <c r="H441" s="271"/>
      <c r="I441" s="271"/>
      <c r="J441" s="260"/>
      <c r="K441" s="169"/>
      <c r="L441" s="170"/>
      <c r="M441" s="185">
        <f t="shared" si="466"/>
        <v>1.5</v>
      </c>
      <c r="N441" s="186">
        <f t="shared" si="459"/>
        <v>0</v>
      </c>
      <c r="O441" s="669">
        <f t="shared" si="460"/>
        <v>0</v>
      </c>
      <c r="P441" s="187">
        <f>IF(ISBLANK(I441),0,VLOOKUP(I441,J$14:K$19,2,0))</f>
        <v>0</v>
      </c>
      <c r="Q441" s="188">
        <f t="shared" si="467"/>
        <v>0</v>
      </c>
      <c r="R441" s="189">
        <f t="shared" si="468"/>
        <v>0</v>
      </c>
      <c r="S441" s="190">
        <f t="shared" si="462"/>
        <v>0</v>
      </c>
      <c r="T441" s="264">
        <f t="shared" si="463"/>
        <v>0</v>
      </c>
      <c r="U441" s="189">
        <f t="shared" si="469"/>
        <v>0</v>
      </c>
      <c r="V441" s="190">
        <f t="shared" si="464"/>
        <v>0</v>
      </c>
      <c r="W441" s="192">
        <f>IF(P441=0,0,V441/P441)</f>
        <v>0</v>
      </c>
      <c r="X441" s="193">
        <f t="shared" si="470"/>
        <v>0</v>
      </c>
    </row>
    <row r="442" spans="1:24" ht="24.95" customHeight="1">
      <c r="A442" s="272">
        <v>405</v>
      </c>
      <c r="B442" s="259"/>
      <c r="C442" s="263"/>
      <c r="D442" s="163"/>
      <c r="E442" s="163"/>
      <c r="F442" s="252" t="s">
        <v>92</v>
      </c>
      <c r="G442" s="271"/>
      <c r="H442" s="271"/>
      <c r="I442" s="271"/>
      <c r="J442" s="260"/>
      <c r="K442" s="169"/>
      <c r="L442" s="170"/>
      <c r="M442" s="171">
        <f t="shared" si="466"/>
        <v>2.5</v>
      </c>
      <c r="N442" s="172">
        <f t="shared" si="459"/>
        <v>0</v>
      </c>
      <c r="O442" s="668">
        <f t="shared" si="460"/>
        <v>0</v>
      </c>
      <c r="P442" s="173">
        <f t="shared" ref="P442" si="489">IF(ISBLANK(I442),0,VLOOKUP(I442,J$14:K$19,2,0))</f>
        <v>0</v>
      </c>
      <c r="Q442" s="174">
        <f t="shared" si="467"/>
        <v>0</v>
      </c>
      <c r="R442" s="175">
        <f t="shared" si="468"/>
        <v>0</v>
      </c>
      <c r="S442" s="176">
        <f t="shared" si="462"/>
        <v>0</v>
      </c>
      <c r="T442" s="261">
        <f t="shared" si="463"/>
        <v>0</v>
      </c>
      <c r="U442" s="175">
        <f t="shared" si="469"/>
        <v>0</v>
      </c>
      <c r="V442" s="176">
        <f t="shared" si="464"/>
        <v>0</v>
      </c>
      <c r="W442" s="178">
        <f t="shared" ref="W442" si="490">IF(P442=0,0,V442/P442)</f>
        <v>0</v>
      </c>
      <c r="X442" s="179">
        <f t="shared" si="470"/>
        <v>0</v>
      </c>
    </row>
    <row r="443" spans="1:24" ht="24.95" customHeight="1">
      <c r="A443" s="272">
        <v>406</v>
      </c>
      <c r="B443" s="259"/>
      <c r="C443" s="263"/>
      <c r="D443" s="163"/>
      <c r="E443" s="163"/>
      <c r="F443" s="251" t="s">
        <v>91</v>
      </c>
      <c r="G443" s="271"/>
      <c r="H443" s="271"/>
      <c r="I443" s="271"/>
      <c r="J443" s="260"/>
      <c r="K443" s="169"/>
      <c r="L443" s="170"/>
      <c r="M443" s="185">
        <f t="shared" si="466"/>
        <v>1.5</v>
      </c>
      <c r="N443" s="186">
        <f t="shared" si="459"/>
        <v>0</v>
      </c>
      <c r="O443" s="669">
        <f t="shared" si="460"/>
        <v>0</v>
      </c>
      <c r="P443" s="187">
        <f>IF(ISBLANK(I443),0,VLOOKUP(I443,J$14:K$19,2,0))</f>
        <v>0</v>
      </c>
      <c r="Q443" s="188">
        <f t="shared" si="467"/>
        <v>0</v>
      </c>
      <c r="R443" s="189">
        <f t="shared" si="468"/>
        <v>0</v>
      </c>
      <c r="S443" s="190">
        <f t="shared" si="462"/>
        <v>0</v>
      </c>
      <c r="T443" s="264">
        <f t="shared" si="463"/>
        <v>0</v>
      </c>
      <c r="U443" s="189">
        <f t="shared" si="469"/>
        <v>0</v>
      </c>
      <c r="V443" s="190">
        <f t="shared" si="464"/>
        <v>0</v>
      </c>
      <c r="W443" s="192">
        <f>IF(P443=0,0,V443/P443)</f>
        <v>0</v>
      </c>
      <c r="X443" s="193">
        <f t="shared" si="470"/>
        <v>0</v>
      </c>
    </row>
    <row r="444" spans="1:24" ht="24.95" customHeight="1">
      <c r="A444" s="272">
        <v>407</v>
      </c>
      <c r="B444" s="259"/>
      <c r="C444" s="263"/>
      <c r="D444" s="163"/>
      <c r="E444" s="163"/>
      <c r="F444" s="252" t="s">
        <v>92</v>
      </c>
      <c r="G444" s="271"/>
      <c r="H444" s="271"/>
      <c r="I444" s="271"/>
      <c r="J444" s="260"/>
      <c r="K444" s="169"/>
      <c r="L444" s="170"/>
      <c r="M444" s="171">
        <f t="shared" si="466"/>
        <v>2.5</v>
      </c>
      <c r="N444" s="172">
        <f t="shared" si="459"/>
        <v>0</v>
      </c>
      <c r="O444" s="668">
        <f t="shared" si="460"/>
        <v>0</v>
      </c>
      <c r="P444" s="173">
        <f t="shared" ref="P444" si="491">IF(ISBLANK(I444),0,VLOOKUP(I444,J$14:K$19,2,0))</f>
        <v>0</v>
      </c>
      <c r="Q444" s="174">
        <f t="shared" si="467"/>
        <v>0</v>
      </c>
      <c r="R444" s="175">
        <f t="shared" si="468"/>
        <v>0</v>
      </c>
      <c r="S444" s="176">
        <f t="shared" si="462"/>
        <v>0</v>
      </c>
      <c r="T444" s="261">
        <f t="shared" si="463"/>
        <v>0</v>
      </c>
      <c r="U444" s="175">
        <f t="shared" si="469"/>
        <v>0</v>
      </c>
      <c r="V444" s="176">
        <f t="shared" si="464"/>
        <v>0</v>
      </c>
      <c r="W444" s="178">
        <f t="shared" ref="W444" si="492">IF(P444=0,0,V444/P444)</f>
        <v>0</v>
      </c>
      <c r="X444" s="179">
        <f t="shared" si="470"/>
        <v>0</v>
      </c>
    </row>
    <row r="445" spans="1:24" ht="24.95" customHeight="1">
      <c r="A445" s="272">
        <v>408</v>
      </c>
      <c r="B445" s="259"/>
      <c r="C445" s="263"/>
      <c r="D445" s="163"/>
      <c r="E445" s="163"/>
      <c r="F445" s="251" t="s">
        <v>91</v>
      </c>
      <c r="G445" s="271"/>
      <c r="H445" s="271"/>
      <c r="I445" s="271"/>
      <c r="J445" s="260"/>
      <c r="K445" s="169"/>
      <c r="L445" s="170"/>
      <c r="M445" s="185">
        <f t="shared" si="466"/>
        <v>1.5</v>
      </c>
      <c r="N445" s="186">
        <f t="shared" si="459"/>
        <v>0</v>
      </c>
      <c r="O445" s="669">
        <f t="shared" si="460"/>
        <v>0</v>
      </c>
      <c r="P445" s="187">
        <f>IF(ISBLANK(I445),0,VLOOKUP(I445,J$14:K$19,2,0))</f>
        <v>0</v>
      </c>
      <c r="Q445" s="188">
        <f t="shared" si="467"/>
        <v>0</v>
      </c>
      <c r="R445" s="189">
        <f t="shared" si="468"/>
        <v>0</v>
      </c>
      <c r="S445" s="190">
        <f t="shared" si="462"/>
        <v>0</v>
      </c>
      <c r="T445" s="264">
        <f t="shared" si="463"/>
        <v>0</v>
      </c>
      <c r="U445" s="189">
        <f t="shared" si="469"/>
        <v>0</v>
      </c>
      <c r="V445" s="190">
        <f t="shared" si="464"/>
        <v>0</v>
      </c>
      <c r="W445" s="192">
        <f>IF(P445=0,0,V445/P445)</f>
        <v>0</v>
      </c>
      <c r="X445" s="193">
        <f t="shared" si="470"/>
        <v>0</v>
      </c>
    </row>
    <row r="446" spans="1:24" ht="24.95" customHeight="1">
      <c r="A446" s="272">
        <v>409</v>
      </c>
      <c r="B446" s="259"/>
      <c r="C446" s="263"/>
      <c r="D446" s="163"/>
      <c r="E446" s="163"/>
      <c r="F446" s="252" t="s">
        <v>92</v>
      </c>
      <c r="G446" s="271"/>
      <c r="H446" s="271"/>
      <c r="I446" s="271"/>
      <c r="J446" s="260"/>
      <c r="K446" s="169"/>
      <c r="L446" s="170"/>
      <c r="M446" s="171">
        <f t="shared" si="466"/>
        <v>2.5</v>
      </c>
      <c r="N446" s="172">
        <f t="shared" si="459"/>
        <v>0</v>
      </c>
      <c r="O446" s="668">
        <f t="shared" si="460"/>
        <v>0</v>
      </c>
      <c r="P446" s="173">
        <f t="shared" ref="P446" si="493">IF(ISBLANK(I446),0,VLOOKUP(I446,J$14:K$19,2,0))</f>
        <v>0</v>
      </c>
      <c r="Q446" s="174">
        <f t="shared" si="467"/>
        <v>0</v>
      </c>
      <c r="R446" s="175">
        <f t="shared" si="468"/>
        <v>0</v>
      </c>
      <c r="S446" s="176">
        <f t="shared" si="462"/>
        <v>0</v>
      </c>
      <c r="T446" s="261">
        <f t="shared" si="463"/>
        <v>0</v>
      </c>
      <c r="U446" s="175">
        <f t="shared" si="469"/>
        <v>0</v>
      </c>
      <c r="V446" s="176">
        <f t="shared" si="464"/>
        <v>0</v>
      </c>
      <c r="W446" s="178">
        <f t="shared" ref="W446" si="494">IF(P446=0,0,V446/P446)</f>
        <v>0</v>
      </c>
      <c r="X446" s="179">
        <f t="shared" si="470"/>
        <v>0</v>
      </c>
    </row>
    <row r="447" spans="1:24" ht="24.95" customHeight="1">
      <c r="A447" s="272">
        <v>410</v>
      </c>
      <c r="B447" s="259"/>
      <c r="C447" s="263"/>
      <c r="D447" s="163"/>
      <c r="E447" s="163"/>
      <c r="F447" s="251" t="s">
        <v>91</v>
      </c>
      <c r="G447" s="271"/>
      <c r="H447" s="271"/>
      <c r="I447" s="271"/>
      <c r="J447" s="260"/>
      <c r="K447" s="169"/>
      <c r="L447" s="170"/>
      <c r="M447" s="185">
        <f t="shared" si="466"/>
        <v>1.5</v>
      </c>
      <c r="N447" s="186">
        <f t="shared" si="459"/>
        <v>0</v>
      </c>
      <c r="O447" s="669">
        <f t="shared" si="460"/>
        <v>0</v>
      </c>
      <c r="P447" s="187">
        <f>IF(ISBLANK(I447),0,VLOOKUP(I447,J$14:K$19,2,0))</f>
        <v>0</v>
      </c>
      <c r="Q447" s="188">
        <f t="shared" si="467"/>
        <v>0</v>
      </c>
      <c r="R447" s="189">
        <f t="shared" si="468"/>
        <v>0</v>
      </c>
      <c r="S447" s="190">
        <f t="shared" si="462"/>
        <v>0</v>
      </c>
      <c r="T447" s="264">
        <f t="shared" si="463"/>
        <v>0</v>
      </c>
      <c r="U447" s="189">
        <f t="shared" si="469"/>
        <v>0</v>
      </c>
      <c r="V447" s="190">
        <f t="shared" si="464"/>
        <v>0</v>
      </c>
      <c r="W447" s="192">
        <f>IF(P447=0,0,V447/P447)</f>
        <v>0</v>
      </c>
      <c r="X447" s="193">
        <f t="shared" si="470"/>
        <v>0</v>
      </c>
    </row>
    <row r="448" spans="1:24" ht="24.95" customHeight="1">
      <c r="A448" s="272">
        <v>411</v>
      </c>
      <c r="B448" s="259"/>
      <c r="C448" s="263"/>
      <c r="D448" s="163"/>
      <c r="E448" s="163"/>
      <c r="F448" s="252" t="s">
        <v>92</v>
      </c>
      <c r="G448" s="271"/>
      <c r="H448" s="271"/>
      <c r="I448" s="271"/>
      <c r="J448" s="260"/>
      <c r="K448" s="169"/>
      <c r="L448" s="170"/>
      <c r="M448" s="171">
        <f t="shared" si="466"/>
        <v>2.5</v>
      </c>
      <c r="N448" s="172">
        <f t="shared" si="459"/>
        <v>0</v>
      </c>
      <c r="O448" s="668">
        <f t="shared" si="460"/>
        <v>0</v>
      </c>
      <c r="P448" s="173">
        <f t="shared" ref="P448" si="495">IF(ISBLANK(I448),0,VLOOKUP(I448,J$14:K$19,2,0))</f>
        <v>0</v>
      </c>
      <c r="Q448" s="174">
        <f t="shared" si="467"/>
        <v>0</v>
      </c>
      <c r="R448" s="175">
        <f t="shared" si="468"/>
        <v>0</v>
      </c>
      <c r="S448" s="176">
        <f t="shared" si="462"/>
        <v>0</v>
      </c>
      <c r="T448" s="261">
        <f t="shared" si="463"/>
        <v>0</v>
      </c>
      <c r="U448" s="175">
        <f t="shared" si="469"/>
        <v>0</v>
      </c>
      <c r="V448" s="176">
        <f t="shared" si="464"/>
        <v>0</v>
      </c>
      <c r="W448" s="178">
        <f t="shared" ref="W448" si="496">IF(P448=0,0,V448/P448)</f>
        <v>0</v>
      </c>
      <c r="X448" s="179">
        <f t="shared" si="470"/>
        <v>0</v>
      </c>
    </row>
    <row r="449" spans="1:24" ht="24.95" customHeight="1">
      <c r="A449" s="272">
        <v>412</v>
      </c>
      <c r="B449" s="259"/>
      <c r="C449" s="263"/>
      <c r="D449" s="163"/>
      <c r="E449" s="163"/>
      <c r="F449" s="251" t="s">
        <v>91</v>
      </c>
      <c r="G449" s="271"/>
      <c r="H449" s="271"/>
      <c r="I449" s="271"/>
      <c r="J449" s="260"/>
      <c r="K449" s="169"/>
      <c r="L449" s="170"/>
      <c r="M449" s="185">
        <f t="shared" si="466"/>
        <v>1.5</v>
      </c>
      <c r="N449" s="186">
        <f t="shared" si="459"/>
        <v>0</v>
      </c>
      <c r="O449" s="669">
        <f t="shared" si="460"/>
        <v>0</v>
      </c>
      <c r="P449" s="187">
        <f>IF(ISBLANK(I449),0,VLOOKUP(I449,J$14:K$19,2,0))</f>
        <v>0</v>
      </c>
      <c r="Q449" s="188">
        <f t="shared" si="467"/>
        <v>0</v>
      </c>
      <c r="R449" s="189">
        <f t="shared" si="468"/>
        <v>0</v>
      </c>
      <c r="S449" s="190">
        <f t="shared" si="462"/>
        <v>0</v>
      </c>
      <c r="T449" s="264">
        <f t="shared" si="463"/>
        <v>0</v>
      </c>
      <c r="U449" s="189">
        <f t="shared" si="469"/>
        <v>0</v>
      </c>
      <c r="V449" s="190">
        <f t="shared" si="464"/>
        <v>0</v>
      </c>
      <c r="W449" s="192">
        <f>IF(P449=0,0,V449/P449)</f>
        <v>0</v>
      </c>
      <c r="X449" s="193">
        <f t="shared" si="470"/>
        <v>0</v>
      </c>
    </row>
    <row r="450" spans="1:24" ht="24.95" customHeight="1">
      <c r="A450" s="272">
        <v>413</v>
      </c>
      <c r="B450" s="259"/>
      <c r="C450" s="263"/>
      <c r="D450" s="163"/>
      <c r="E450" s="163"/>
      <c r="F450" s="252" t="s">
        <v>92</v>
      </c>
      <c r="G450" s="271"/>
      <c r="H450" s="271"/>
      <c r="I450" s="271"/>
      <c r="J450" s="260"/>
      <c r="K450" s="169"/>
      <c r="L450" s="170"/>
      <c r="M450" s="171">
        <f t="shared" si="466"/>
        <v>2.5</v>
      </c>
      <c r="N450" s="172">
        <f t="shared" si="459"/>
        <v>0</v>
      </c>
      <c r="O450" s="668">
        <f t="shared" si="460"/>
        <v>0</v>
      </c>
      <c r="P450" s="173">
        <f t="shared" ref="P450" si="497">IF(ISBLANK(I450),0,VLOOKUP(I450,J$14:K$19,2,0))</f>
        <v>0</v>
      </c>
      <c r="Q450" s="174">
        <f t="shared" si="467"/>
        <v>0</v>
      </c>
      <c r="R450" s="175">
        <f t="shared" si="468"/>
        <v>0</v>
      </c>
      <c r="S450" s="176">
        <f t="shared" si="462"/>
        <v>0</v>
      </c>
      <c r="T450" s="261">
        <f t="shared" si="463"/>
        <v>0</v>
      </c>
      <c r="U450" s="175">
        <f t="shared" si="469"/>
        <v>0</v>
      </c>
      <c r="V450" s="176">
        <f t="shared" si="464"/>
        <v>0</v>
      </c>
      <c r="W450" s="178">
        <f t="shared" ref="W450" si="498">IF(P450=0,0,V450/P450)</f>
        <v>0</v>
      </c>
      <c r="X450" s="179">
        <f t="shared" si="470"/>
        <v>0</v>
      </c>
    </row>
    <row r="451" spans="1:24" ht="24.95" customHeight="1">
      <c r="A451" s="272">
        <v>414</v>
      </c>
      <c r="B451" s="259"/>
      <c r="C451" s="263"/>
      <c r="D451" s="163"/>
      <c r="E451" s="163"/>
      <c r="F451" s="251" t="s">
        <v>91</v>
      </c>
      <c r="G451" s="271"/>
      <c r="H451" s="271"/>
      <c r="I451" s="271"/>
      <c r="J451" s="260"/>
      <c r="K451" s="169"/>
      <c r="L451" s="170"/>
      <c r="M451" s="185">
        <f t="shared" si="466"/>
        <v>1.5</v>
      </c>
      <c r="N451" s="186">
        <f t="shared" si="459"/>
        <v>0</v>
      </c>
      <c r="O451" s="669">
        <f t="shared" si="460"/>
        <v>0</v>
      </c>
      <c r="P451" s="187">
        <f>IF(ISBLANK(I451),0,VLOOKUP(I451,J$14:K$19,2,0))</f>
        <v>0</v>
      </c>
      <c r="Q451" s="188">
        <f t="shared" si="467"/>
        <v>0</v>
      </c>
      <c r="R451" s="189">
        <f t="shared" si="468"/>
        <v>0</v>
      </c>
      <c r="S451" s="190">
        <f t="shared" si="462"/>
        <v>0</v>
      </c>
      <c r="T451" s="264">
        <f t="shared" si="463"/>
        <v>0</v>
      </c>
      <c r="U451" s="189">
        <f t="shared" si="469"/>
        <v>0</v>
      </c>
      <c r="V451" s="190">
        <f t="shared" si="464"/>
        <v>0</v>
      </c>
      <c r="W451" s="192">
        <f>IF(P451=0,0,V451/P451)</f>
        <v>0</v>
      </c>
      <c r="X451" s="193">
        <f t="shared" si="470"/>
        <v>0</v>
      </c>
    </row>
    <row r="452" spans="1:24" ht="24.95" customHeight="1">
      <c r="A452" s="272">
        <v>415</v>
      </c>
      <c r="B452" s="259"/>
      <c r="C452" s="263"/>
      <c r="D452" s="163"/>
      <c r="E452" s="163"/>
      <c r="F452" s="252" t="s">
        <v>92</v>
      </c>
      <c r="G452" s="271"/>
      <c r="H452" s="271"/>
      <c r="I452" s="271"/>
      <c r="J452" s="260"/>
      <c r="K452" s="169"/>
      <c r="L452" s="170"/>
      <c r="M452" s="171">
        <f t="shared" si="466"/>
        <v>2.5</v>
      </c>
      <c r="N452" s="172">
        <f t="shared" si="459"/>
        <v>0</v>
      </c>
      <c r="O452" s="668">
        <f t="shared" si="460"/>
        <v>0</v>
      </c>
      <c r="P452" s="173">
        <f t="shared" ref="P452" si="499">IF(ISBLANK(I452),0,VLOOKUP(I452,J$14:K$19,2,0))</f>
        <v>0</v>
      </c>
      <c r="Q452" s="174">
        <f t="shared" si="467"/>
        <v>0</v>
      </c>
      <c r="R452" s="175">
        <f t="shared" si="468"/>
        <v>0</v>
      </c>
      <c r="S452" s="176">
        <f t="shared" si="462"/>
        <v>0</v>
      </c>
      <c r="T452" s="261">
        <f t="shared" si="463"/>
        <v>0</v>
      </c>
      <c r="U452" s="175">
        <f t="shared" si="469"/>
        <v>0</v>
      </c>
      <c r="V452" s="176">
        <f t="shared" si="464"/>
        <v>0</v>
      </c>
      <c r="W452" s="178">
        <f t="shared" ref="W452" si="500">IF(P452=0,0,V452/P452)</f>
        <v>0</v>
      </c>
      <c r="X452" s="179">
        <f t="shared" si="470"/>
        <v>0</v>
      </c>
    </row>
    <row r="453" spans="1:24" ht="24.95" customHeight="1">
      <c r="A453" s="272">
        <v>416</v>
      </c>
      <c r="B453" s="259"/>
      <c r="C453" s="263"/>
      <c r="D453" s="163"/>
      <c r="E453" s="163"/>
      <c r="F453" s="251" t="s">
        <v>91</v>
      </c>
      <c r="G453" s="271"/>
      <c r="H453" s="271"/>
      <c r="I453" s="271"/>
      <c r="J453" s="260"/>
      <c r="K453" s="169"/>
      <c r="L453" s="170"/>
      <c r="M453" s="185">
        <f t="shared" si="466"/>
        <v>1.5</v>
      </c>
      <c r="N453" s="186">
        <f t="shared" si="459"/>
        <v>0</v>
      </c>
      <c r="O453" s="669">
        <f t="shared" si="460"/>
        <v>0</v>
      </c>
      <c r="P453" s="187">
        <f>IF(ISBLANK(I453),0,VLOOKUP(I453,J$14:K$19,2,0))</f>
        <v>0</v>
      </c>
      <c r="Q453" s="188">
        <f t="shared" si="467"/>
        <v>0</v>
      </c>
      <c r="R453" s="189">
        <f t="shared" si="468"/>
        <v>0</v>
      </c>
      <c r="S453" s="190">
        <f t="shared" si="462"/>
        <v>0</v>
      </c>
      <c r="T453" s="264">
        <f t="shared" si="463"/>
        <v>0</v>
      </c>
      <c r="U453" s="189">
        <f t="shared" si="469"/>
        <v>0</v>
      </c>
      <c r="V453" s="190">
        <f t="shared" si="464"/>
        <v>0</v>
      </c>
      <c r="W453" s="192">
        <f>IF(P453=0,0,V453/P453)</f>
        <v>0</v>
      </c>
      <c r="X453" s="193">
        <f t="shared" si="470"/>
        <v>0</v>
      </c>
    </row>
    <row r="454" spans="1:24" ht="24.95" customHeight="1">
      <c r="A454" s="272">
        <v>417</v>
      </c>
      <c r="B454" s="259"/>
      <c r="C454" s="263"/>
      <c r="D454" s="163"/>
      <c r="E454" s="163"/>
      <c r="F454" s="252" t="s">
        <v>92</v>
      </c>
      <c r="G454" s="271"/>
      <c r="H454" s="271"/>
      <c r="I454" s="271"/>
      <c r="J454" s="260"/>
      <c r="K454" s="169"/>
      <c r="L454" s="170"/>
      <c r="M454" s="171">
        <f t="shared" si="466"/>
        <v>2.5</v>
      </c>
      <c r="N454" s="172">
        <f t="shared" si="459"/>
        <v>0</v>
      </c>
      <c r="O454" s="668">
        <f t="shared" si="460"/>
        <v>0</v>
      </c>
      <c r="P454" s="173">
        <f t="shared" ref="P454" si="501">IF(ISBLANK(I454),0,VLOOKUP(I454,J$14:K$19,2,0))</f>
        <v>0</v>
      </c>
      <c r="Q454" s="174">
        <f t="shared" si="467"/>
        <v>0</v>
      </c>
      <c r="R454" s="175">
        <f t="shared" si="468"/>
        <v>0</v>
      </c>
      <c r="S454" s="176">
        <f t="shared" si="462"/>
        <v>0</v>
      </c>
      <c r="T454" s="261">
        <f t="shared" si="463"/>
        <v>0</v>
      </c>
      <c r="U454" s="175">
        <f t="shared" si="469"/>
        <v>0</v>
      </c>
      <c r="V454" s="176">
        <f t="shared" si="464"/>
        <v>0</v>
      </c>
      <c r="W454" s="178">
        <f t="shared" ref="W454" si="502">IF(P454=0,0,V454/P454)</f>
        <v>0</v>
      </c>
      <c r="X454" s="179">
        <f t="shared" si="470"/>
        <v>0</v>
      </c>
    </row>
    <row r="455" spans="1:24" ht="24.95" customHeight="1">
      <c r="A455" s="272">
        <v>418</v>
      </c>
      <c r="B455" s="259"/>
      <c r="C455" s="263"/>
      <c r="D455" s="163"/>
      <c r="E455" s="163"/>
      <c r="F455" s="251" t="s">
        <v>91</v>
      </c>
      <c r="G455" s="271"/>
      <c r="H455" s="271"/>
      <c r="I455" s="271"/>
      <c r="J455" s="260"/>
      <c r="K455" s="169"/>
      <c r="L455" s="170"/>
      <c r="M455" s="185">
        <f t="shared" si="466"/>
        <v>1.5</v>
      </c>
      <c r="N455" s="186">
        <f t="shared" si="459"/>
        <v>0</v>
      </c>
      <c r="O455" s="669">
        <f t="shared" si="460"/>
        <v>0</v>
      </c>
      <c r="P455" s="187">
        <f>IF(ISBLANK(I455),0,VLOOKUP(I455,J$14:K$19,2,0))</f>
        <v>0</v>
      </c>
      <c r="Q455" s="188">
        <f t="shared" si="467"/>
        <v>0</v>
      </c>
      <c r="R455" s="189">
        <f t="shared" si="468"/>
        <v>0</v>
      </c>
      <c r="S455" s="190">
        <f t="shared" si="462"/>
        <v>0</v>
      </c>
      <c r="T455" s="264">
        <f t="shared" si="463"/>
        <v>0</v>
      </c>
      <c r="U455" s="189">
        <f t="shared" si="469"/>
        <v>0</v>
      </c>
      <c r="V455" s="190">
        <f t="shared" si="464"/>
        <v>0</v>
      </c>
      <c r="W455" s="192">
        <f>IF(P455=0,0,V455/P455)</f>
        <v>0</v>
      </c>
      <c r="X455" s="193">
        <f t="shared" si="470"/>
        <v>0</v>
      </c>
    </row>
    <row r="456" spans="1:24" ht="24.95" customHeight="1">
      <c r="A456" s="272">
        <v>419</v>
      </c>
      <c r="B456" s="259"/>
      <c r="C456" s="263"/>
      <c r="D456" s="163"/>
      <c r="E456" s="163"/>
      <c r="F456" s="252" t="s">
        <v>92</v>
      </c>
      <c r="G456" s="271"/>
      <c r="H456" s="271"/>
      <c r="I456" s="271"/>
      <c r="J456" s="260"/>
      <c r="K456" s="169"/>
      <c r="L456" s="170"/>
      <c r="M456" s="171">
        <f t="shared" si="466"/>
        <v>2.5</v>
      </c>
      <c r="N456" s="172">
        <f t="shared" si="459"/>
        <v>0</v>
      </c>
      <c r="O456" s="668">
        <f t="shared" si="460"/>
        <v>0</v>
      </c>
      <c r="P456" s="173">
        <f t="shared" ref="P456" si="503">IF(ISBLANK(I456),0,VLOOKUP(I456,J$14:K$19,2,0))</f>
        <v>0</v>
      </c>
      <c r="Q456" s="174">
        <f t="shared" si="467"/>
        <v>0</v>
      </c>
      <c r="R456" s="175">
        <f t="shared" si="468"/>
        <v>0</v>
      </c>
      <c r="S456" s="176">
        <f t="shared" si="462"/>
        <v>0</v>
      </c>
      <c r="T456" s="261">
        <f t="shared" si="463"/>
        <v>0</v>
      </c>
      <c r="U456" s="175">
        <f t="shared" si="469"/>
        <v>0</v>
      </c>
      <c r="V456" s="176">
        <f t="shared" si="464"/>
        <v>0</v>
      </c>
      <c r="W456" s="178">
        <f t="shared" ref="W456" si="504">IF(P456=0,0,V456/P456)</f>
        <v>0</v>
      </c>
      <c r="X456" s="179">
        <f t="shared" si="470"/>
        <v>0</v>
      </c>
    </row>
    <row r="457" spans="1:24" ht="24.95" customHeight="1">
      <c r="A457" s="272">
        <v>420</v>
      </c>
      <c r="B457" s="259"/>
      <c r="C457" s="263"/>
      <c r="D457" s="163"/>
      <c r="E457" s="163"/>
      <c r="F457" s="251" t="s">
        <v>91</v>
      </c>
      <c r="G457" s="271"/>
      <c r="H457" s="271"/>
      <c r="I457" s="271"/>
      <c r="J457" s="260"/>
      <c r="K457" s="169"/>
      <c r="L457" s="170"/>
      <c r="M457" s="185">
        <f t="shared" si="466"/>
        <v>1.5</v>
      </c>
      <c r="N457" s="186">
        <f t="shared" si="459"/>
        <v>0</v>
      </c>
      <c r="O457" s="669">
        <f t="shared" si="460"/>
        <v>0</v>
      </c>
      <c r="P457" s="187">
        <f>IF(ISBLANK(I457),0,VLOOKUP(I457,J$14:K$19,2,0))</f>
        <v>0</v>
      </c>
      <c r="Q457" s="188">
        <f t="shared" si="467"/>
        <v>0</v>
      </c>
      <c r="R457" s="189">
        <f t="shared" si="468"/>
        <v>0</v>
      </c>
      <c r="S457" s="190">
        <f t="shared" si="462"/>
        <v>0</v>
      </c>
      <c r="T457" s="264">
        <f t="shared" si="463"/>
        <v>0</v>
      </c>
      <c r="U457" s="189">
        <f t="shared" si="469"/>
        <v>0</v>
      </c>
      <c r="V457" s="190">
        <f t="shared" si="464"/>
        <v>0</v>
      </c>
      <c r="W457" s="192">
        <f>IF(P457=0,0,V457/P457)</f>
        <v>0</v>
      </c>
      <c r="X457" s="193">
        <f t="shared" si="470"/>
        <v>0</v>
      </c>
    </row>
    <row r="458" spans="1:24" ht="24.95" customHeight="1">
      <c r="A458" s="272">
        <v>421</v>
      </c>
      <c r="B458" s="259"/>
      <c r="C458" s="263"/>
      <c r="D458" s="163"/>
      <c r="E458" s="163"/>
      <c r="F458" s="252" t="s">
        <v>92</v>
      </c>
      <c r="G458" s="271"/>
      <c r="H458" s="271"/>
      <c r="I458" s="271"/>
      <c r="J458" s="260"/>
      <c r="K458" s="169"/>
      <c r="L458" s="170"/>
      <c r="M458" s="171">
        <f t="shared" si="466"/>
        <v>2.5</v>
      </c>
      <c r="N458" s="172">
        <f t="shared" si="459"/>
        <v>0</v>
      </c>
      <c r="O458" s="668">
        <f t="shared" si="460"/>
        <v>0</v>
      </c>
      <c r="P458" s="173">
        <f t="shared" ref="P458" si="505">IF(ISBLANK(I458),0,VLOOKUP(I458,J$14:K$19,2,0))</f>
        <v>0</v>
      </c>
      <c r="Q458" s="174">
        <f t="shared" si="467"/>
        <v>0</v>
      </c>
      <c r="R458" s="175">
        <f t="shared" si="468"/>
        <v>0</v>
      </c>
      <c r="S458" s="176">
        <f t="shared" si="462"/>
        <v>0</v>
      </c>
      <c r="T458" s="261">
        <f t="shared" si="463"/>
        <v>0</v>
      </c>
      <c r="U458" s="175">
        <f t="shared" si="469"/>
        <v>0</v>
      </c>
      <c r="V458" s="176">
        <f t="shared" si="464"/>
        <v>0</v>
      </c>
      <c r="W458" s="178">
        <f t="shared" ref="W458" si="506">IF(P458=0,0,V458/P458)</f>
        <v>0</v>
      </c>
      <c r="X458" s="179">
        <f t="shared" si="470"/>
        <v>0</v>
      </c>
    </row>
    <row r="459" spans="1:24" ht="24.95" customHeight="1">
      <c r="A459" s="272">
        <v>422</v>
      </c>
      <c r="B459" s="259"/>
      <c r="C459" s="263"/>
      <c r="D459" s="163"/>
      <c r="E459" s="163"/>
      <c r="F459" s="251" t="s">
        <v>91</v>
      </c>
      <c r="G459" s="271"/>
      <c r="H459" s="271"/>
      <c r="I459" s="271"/>
      <c r="J459" s="260"/>
      <c r="K459" s="169"/>
      <c r="L459" s="170"/>
      <c r="M459" s="185">
        <f t="shared" si="466"/>
        <v>1.5</v>
      </c>
      <c r="N459" s="186">
        <f t="shared" si="459"/>
        <v>0</v>
      </c>
      <c r="O459" s="669">
        <f t="shared" si="460"/>
        <v>0</v>
      </c>
      <c r="P459" s="187">
        <f>IF(ISBLANK(I459),0,VLOOKUP(I459,J$14:K$19,2,0))</f>
        <v>0</v>
      </c>
      <c r="Q459" s="188">
        <f t="shared" si="467"/>
        <v>0</v>
      </c>
      <c r="R459" s="189">
        <f t="shared" si="468"/>
        <v>0</v>
      </c>
      <c r="S459" s="190">
        <f t="shared" si="462"/>
        <v>0</v>
      </c>
      <c r="T459" s="264">
        <f t="shared" si="463"/>
        <v>0</v>
      </c>
      <c r="U459" s="189">
        <f t="shared" si="469"/>
        <v>0</v>
      </c>
      <c r="V459" s="190">
        <f t="shared" si="464"/>
        <v>0</v>
      </c>
      <c r="W459" s="192">
        <f>IF(P459=0,0,V459/P459)</f>
        <v>0</v>
      </c>
      <c r="X459" s="193">
        <f t="shared" si="470"/>
        <v>0</v>
      </c>
    </row>
    <row r="460" spans="1:24" ht="24.95" customHeight="1">
      <c r="A460" s="272">
        <v>423</v>
      </c>
      <c r="B460" s="259"/>
      <c r="C460" s="263"/>
      <c r="D460" s="163"/>
      <c r="E460" s="163"/>
      <c r="F460" s="252" t="s">
        <v>92</v>
      </c>
      <c r="G460" s="271"/>
      <c r="H460" s="271"/>
      <c r="I460" s="271"/>
      <c r="J460" s="260"/>
      <c r="K460" s="169"/>
      <c r="L460" s="170"/>
      <c r="M460" s="171">
        <f t="shared" si="466"/>
        <v>2.5</v>
      </c>
      <c r="N460" s="172">
        <f t="shared" si="459"/>
        <v>0</v>
      </c>
      <c r="O460" s="668">
        <f t="shared" si="460"/>
        <v>0</v>
      </c>
      <c r="P460" s="173">
        <f t="shared" ref="P460" si="507">IF(ISBLANK(I460),0,VLOOKUP(I460,J$14:K$19,2,0))</f>
        <v>0</v>
      </c>
      <c r="Q460" s="174">
        <f t="shared" si="467"/>
        <v>0</v>
      </c>
      <c r="R460" s="175">
        <f t="shared" si="468"/>
        <v>0</v>
      </c>
      <c r="S460" s="176">
        <f t="shared" si="462"/>
        <v>0</v>
      </c>
      <c r="T460" s="261">
        <f t="shared" si="463"/>
        <v>0</v>
      </c>
      <c r="U460" s="175">
        <f t="shared" si="469"/>
        <v>0</v>
      </c>
      <c r="V460" s="176">
        <f t="shared" si="464"/>
        <v>0</v>
      </c>
      <c r="W460" s="178">
        <f t="shared" ref="W460" si="508">IF(P460=0,0,V460/P460)</f>
        <v>0</v>
      </c>
      <c r="X460" s="179">
        <f t="shared" si="470"/>
        <v>0</v>
      </c>
    </row>
    <row r="461" spans="1:24" ht="24.95" customHeight="1">
      <c r="A461" s="272">
        <v>424</v>
      </c>
      <c r="B461" s="259"/>
      <c r="C461" s="263"/>
      <c r="D461" s="163"/>
      <c r="E461" s="163"/>
      <c r="F461" s="251" t="s">
        <v>91</v>
      </c>
      <c r="G461" s="271"/>
      <c r="H461" s="271"/>
      <c r="I461" s="271"/>
      <c r="J461" s="260"/>
      <c r="K461" s="169"/>
      <c r="L461" s="170"/>
      <c r="M461" s="185">
        <f t="shared" si="466"/>
        <v>1.5</v>
      </c>
      <c r="N461" s="186">
        <f t="shared" si="459"/>
        <v>0</v>
      </c>
      <c r="O461" s="669">
        <f t="shared" si="460"/>
        <v>0</v>
      </c>
      <c r="P461" s="187">
        <f>IF(ISBLANK(I461),0,VLOOKUP(I461,J$14:K$19,2,0))</f>
        <v>0</v>
      </c>
      <c r="Q461" s="188">
        <f t="shared" si="467"/>
        <v>0</v>
      </c>
      <c r="R461" s="189">
        <f t="shared" si="468"/>
        <v>0</v>
      </c>
      <c r="S461" s="190">
        <f t="shared" si="462"/>
        <v>0</v>
      </c>
      <c r="T461" s="264">
        <f t="shared" si="463"/>
        <v>0</v>
      </c>
      <c r="U461" s="189">
        <f t="shared" si="469"/>
        <v>0</v>
      </c>
      <c r="V461" s="190">
        <f t="shared" si="464"/>
        <v>0</v>
      </c>
      <c r="W461" s="192">
        <f>IF(P461=0,0,V461/P461)</f>
        <v>0</v>
      </c>
      <c r="X461" s="193">
        <f t="shared" si="470"/>
        <v>0</v>
      </c>
    </row>
    <row r="462" spans="1:24" ht="24.95" customHeight="1">
      <c r="A462" s="272">
        <v>425</v>
      </c>
      <c r="B462" s="259"/>
      <c r="C462" s="263"/>
      <c r="D462" s="163"/>
      <c r="E462" s="163"/>
      <c r="F462" s="252" t="s">
        <v>92</v>
      </c>
      <c r="G462" s="271"/>
      <c r="H462" s="271"/>
      <c r="I462" s="271"/>
      <c r="J462" s="260"/>
      <c r="K462" s="169"/>
      <c r="L462" s="170"/>
      <c r="M462" s="171">
        <f t="shared" si="466"/>
        <v>2.5</v>
      </c>
      <c r="N462" s="172">
        <f t="shared" si="459"/>
        <v>0</v>
      </c>
      <c r="O462" s="668">
        <f t="shared" si="460"/>
        <v>0</v>
      </c>
      <c r="P462" s="173">
        <f t="shared" ref="P462" si="509">IF(ISBLANK(I462),0,VLOOKUP(I462,J$14:K$19,2,0))</f>
        <v>0</v>
      </c>
      <c r="Q462" s="174">
        <f t="shared" si="467"/>
        <v>0</v>
      </c>
      <c r="R462" s="175">
        <f t="shared" si="468"/>
        <v>0</v>
      </c>
      <c r="S462" s="176">
        <f t="shared" si="462"/>
        <v>0</v>
      </c>
      <c r="T462" s="261">
        <f t="shared" si="463"/>
        <v>0</v>
      </c>
      <c r="U462" s="175">
        <f t="shared" si="469"/>
        <v>0</v>
      </c>
      <c r="V462" s="176">
        <f t="shared" si="464"/>
        <v>0</v>
      </c>
      <c r="W462" s="178">
        <f t="shared" ref="W462" si="510">IF(P462=0,0,V462/P462)</f>
        <v>0</v>
      </c>
      <c r="X462" s="179">
        <f t="shared" si="470"/>
        <v>0</v>
      </c>
    </row>
    <row r="463" spans="1:24" ht="24.95" customHeight="1">
      <c r="A463" s="272">
        <v>426</v>
      </c>
      <c r="B463" s="259"/>
      <c r="C463" s="263"/>
      <c r="D463" s="163"/>
      <c r="E463" s="163"/>
      <c r="F463" s="251" t="s">
        <v>91</v>
      </c>
      <c r="G463" s="271"/>
      <c r="H463" s="271"/>
      <c r="I463" s="271"/>
      <c r="J463" s="260"/>
      <c r="K463" s="169"/>
      <c r="L463" s="170"/>
      <c r="M463" s="185">
        <f t="shared" si="466"/>
        <v>1.5</v>
      </c>
      <c r="N463" s="186">
        <f t="shared" si="459"/>
        <v>0</v>
      </c>
      <c r="O463" s="669">
        <f t="shared" si="460"/>
        <v>0</v>
      </c>
      <c r="P463" s="187">
        <f>IF(ISBLANK(I463),0,VLOOKUP(I463,J$14:K$19,2,0))</f>
        <v>0</v>
      </c>
      <c r="Q463" s="188">
        <f t="shared" si="467"/>
        <v>0</v>
      </c>
      <c r="R463" s="189">
        <f t="shared" si="468"/>
        <v>0</v>
      </c>
      <c r="S463" s="190">
        <f t="shared" si="462"/>
        <v>0</v>
      </c>
      <c r="T463" s="264">
        <f t="shared" si="463"/>
        <v>0</v>
      </c>
      <c r="U463" s="189">
        <f t="shared" si="469"/>
        <v>0</v>
      </c>
      <c r="V463" s="190">
        <f t="shared" si="464"/>
        <v>0</v>
      </c>
      <c r="W463" s="192">
        <f>IF(P463=0,0,V463/P463)</f>
        <v>0</v>
      </c>
      <c r="X463" s="193">
        <f t="shared" si="470"/>
        <v>0</v>
      </c>
    </row>
    <row r="464" spans="1:24" ht="24.95" customHeight="1">
      <c r="A464" s="272">
        <v>427</v>
      </c>
      <c r="B464" s="259"/>
      <c r="C464" s="263"/>
      <c r="D464" s="163"/>
      <c r="E464" s="163"/>
      <c r="F464" s="252" t="s">
        <v>92</v>
      </c>
      <c r="G464" s="271"/>
      <c r="H464" s="271"/>
      <c r="I464" s="271"/>
      <c r="J464" s="260"/>
      <c r="K464" s="169"/>
      <c r="L464" s="170"/>
      <c r="M464" s="171">
        <f t="shared" si="466"/>
        <v>2.5</v>
      </c>
      <c r="N464" s="172">
        <f t="shared" si="459"/>
        <v>0</v>
      </c>
      <c r="O464" s="668">
        <f t="shared" si="460"/>
        <v>0</v>
      </c>
      <c r="P464" s="173">
        <f t="shared" ref="P464" si="511">IF(ISBLANK(I464),0,VLOOKUP(I464,J$14:K$19,2,0))</f>
        <v>0</v>
      </c>
      <c r="Q464" s="174">
        <f t="shared" si="467"/>
        <v>0</v>
      </c>
      <c r="R464" s="175">
        <f t="shared" si="468"/>
        <v>0</v>
      </c>
      <c r="S464" s="176">
        <f t="shared" si="462"/>
        <v>0</v>
      </c>
      <c r="T464" s="261">
        <f t="shared" si="463"/>
        <v>0</v>
      </c>
      <c r="U464" s="175">
        <f t="shared" si="469"/>
        <v>0</v>
      </c>
      <c r="V464" s="176">
        <f t="shared" si="464"/>
        <v>0</v>
      </c>
      <c r="W464" s="178">
        <f t="shared" ref="W464" si="512">IF(P464=0,0,V464/P464)</f>
        <v>0</v>
      </c>
      <c r="X464" s="179">
        <f t="shared" si="470"/>
        <v>0</v>
      </c>
    </row>
    <row r="465" spans="1:24" ht="24.95" customHeight="1">
      <c r="A465" s="272">
        <v>428</v>
      </c>
      <c r="B465" s="259"/>
      <c r="C465" s="263"/>
      <c r="D465" s="163"/>
      <c r="E465" s="163"/>
      <c r="F465" s="251" t="s">
        <v>91</v>
      </c>
      <c r="G465" s="271"/>
      <c r="H465" s="271"/>
      <c r="I465" s="271"/>
      <c r="J465" s="260"/>
      <c r="K465" s="169"/>
      <c r="L465" s="170"/>
      <c r="M465" s="185">
        <f t="shared" si="466"/>
        <v>1.5</v>
      </c>
      <c r="N465" s="186">
        <f t="shared" si="459"/>
        <v>0</v>
      </c>
      <c r="O465" s="669">
        <f t="shared" si="460"/>
        <v>0</v>
      </c>
      <c r="P465" s="187">
        <f>IF(ISBLANK(I465),0,VLOOKUP(I465,J$14:K$19,2,0))</f>
        <v>0</v>
      </c>
      <c r="Q465" s="188">
        <f t="shared" si="467"/>
        <v>0</v>
      </c>
      <c r="R465" s="189">
        <f t="shared" si="468"/>
        <v>0</v>
      </c>
      <c r="S465" s="190">
        <f t="shared" si="462"/>
        <v>0</v>
      </c>
      <c r="T465" s="264">
        <f t="shared" si="463"/>
        <v>0</v>
      </c>
      <c r="U465" s="189">
        <f t="shared" si="469"/>
        <v>0</v>
      </c>
      <c r="V465" s="190">
        <f t="shared" si="464"/>
        <v>0</v>
      </c>
      <c r="W465" s="192">
        <f>IF(P465=0,0,V465/P465)</f>
        <v>0</v>
      </c>
      <c r="X465" s="193">
        <f t="shared" si="470"/>
        <v>0</v>
      </c>
    </row>
    <row r="466" spans="1:24" ht="24.95" customHeight="1">
      <c r="A466" s="272">
        <v>429</v>
      </c>
      <c r="B466" s="259"/>
      <c r="C466" s="263"/>
      <c r="D466" s="163"/>
      <c r="E466" s="163"/>
      <c r="F466" s="252" t="s">
        <v>92</v>
      </c>
      <c r="G466" s="271"/>
      <c r="H466" s="271"/>
      <c r="I466" s="271"/>
      <c r="J466" s="260"/>
      <c r="K466" s="169"/>
      <c r="L466" s="170"/>
      <c r="M466" s="171">
        <f t="shared" si="466"/>
        <v>2.5</v>
      </c>
      <c r="N466" s="172">
        <f t="shared" si="459"/>
        <v>0</v>
      </c>
      <c r="O466" s="668">
        <f t="shared" si="460"/>
        <v>0</v>
      </c>
      <c r="P466" s="173">
        <f t="shared" ref="P466" si="513">IF(ISBLANK(I466),0,VLOOKUP(I466,J$14:K$19,2,0))</f>
        <v>0</v>
      </c>
      <c r="Q466" s="174">
        <f t="shared" si="467"/>
        <v>0</v>
      </c>
      <c r="R466" s="175">
        <f t="shared" si="468"/>
        <v>0</v>
      </c>
      <c r="S466" s="176">
        <f t="shared" si="462"/>
        <v>0</v>
      </c>
      <c r="T466" s="261">
        <f t="shared" si="463"/>
        <v>0</v>
      </c>
      <c r="U466" s="175">
        <f t="shared" si="469"/>
        <v>0</v>
      </c>
      <c r="V466" s="176">
        <f t="shared" si="464"/>
        <v>0</v>
      </c>
      <c r="W466" s="178">
        <f t="shared" ref="W466" si="514">IF(P466=0,0,V466/P466)</f>
        <v>0</v>
      </c>
      <c r="X466" s="179">
        <f t="shared" si="470"/>
        <v>0</v>
      </c>
    </row>
    <row r="467" spans="1:24" ht="24.95" customHeight="1">
      <c r="A467" s="272">
        <v>430</v>
      </c>
      <c r="B467" s="259"/>
      <c r="C467" s="263"/>
      <c r="D467" s="163"/>
      <c r="E467" s="163"/>
      <c r="F467" s="251" t="s">
        <v>91</v>
      </c>
      <c r="G467" s="271"/>
      <c r="H467" s="271"/>
      <c r="I467" s="271"/>
      <c r="J467" s="260"/>
      <c r="K467" s="169"/>
      <c r="L467" s="170"/>
      <c r="M467" s="185">
        <f t="shared" si="466"/>
        <v>1.5</v>
      </c>
      <c r="N467" s="186">
        <f t="shared" si="459"/>
        <v>0</v>
      </c>
      <c r="O467" s="669">
        <f t="shared" si="460"/>
        <v>0</v>
      </c>
      <c r="P467" s="187">
        <f>IF(ISBLANK(I467),0,VLOOKUP(I467,J$14:K$19,2,0))</f>
        <v>0</v>
      </c>
      <c r="Q467" s="188">
        <f t="shared" si="467"/>
        <v>0</v>
      </c>
      <c r="R467" s="189">
        <f t="shared" si="468"/>
        <v>0</v>
      </c>
      <c r="S467" s="190">
        <f t="shared" si="462"/>
        <v>0</v>
      </c>
      <c r="T467" s="264">
        <f t="shared" si="463"/>
        <v>0</v>
      </c>
      <c r="U467" s="189">
        <f t="shared" si="469"/>
        <v>0</v>
      </c>
      <c r="V467" s="190">
        <f t="shared" si="464"/>
        <v>0</v>
      </c>
      <c r="W467" s="192">
        <f>IF(P467=0,0,V467/P467)</f>
        <v>0</v>
      </c>
      <c r="X467" s="193">
        <f t="shared" si="470"/>
        <v>0</v>
      </c>
    </row>
    <row r="468" spans="1:24" ht="24.95" customHeight="1">
      <c r="A468" s="272">
        <v>431</v>
      </c>
      <c r="B468" s="259"/>
      <c r="C468" s="263"/>
      <c r="D468" s="163"/>
      <c r="E468" s="163"/>
      <c r="F468" s="252" t="s">
        <v>92</v>
      </c>
      <c r="G468" s="271"/>
      <c r="H468" s="271"/>
      <c r="I468" s="271"/>
      <c r="J468" s="260"/>
      <c r="K468" s="169"/>
      <c r="L468" s="170"/>
      <c r="M468" s="171">
        <f t="shared" si="466"/>
        <v>2.5</v>
      </c>
      <c r="N468" s="172">
        <f t="shared" si="459"/>
        <v>0</v>
      </c>
      <c r="O468" s="668">
        <f t="shared" si="460"/>
        <v>0</v>
      </c>
      <c r="P468" s="173">
        <f t="shared" ref="P468" si="515">IF(ISBLANK(I468),0,VLOOKUP(I468,J$14:K$19,2,0))</f>
        <v>0</v>
      </c>
      <c r="Q468" s="174">
        <f t="shared" si="467"/>
        <v>0</v>
      </c>
      <c r="R468" s="175">
        <f t="shared" si="468"/>
        <v>0</v>
      </c>
      <c r="S468" s="176">
        <f t="shared" si="462"/>
        <v>0</v>
      </c>
      <c r="T468" s="261">
        <f t="shared" si="463"/>
        <v>0</v>
      </c>
      <c r="U468" s="175">
        <f t="shared" si="469"/>
        <v>0</v>
      </c>
      <c r="V468" s="176">
        <f t="shared" si="464"/>
        <v>0</v>
      </c>
      <c r="W468" s="178">
        <f t="shared" ref="W468" si="516">IF(P468=0,0,V468/P468)</f>
        <v>0</v>
      </c>
      <c r="X468" s="179">
        <f t="shared" si="470"/>
        <v>0</v>
      </c>
    </row>
    <row r="469" spans="1:24" ht="24.95" customHeight="1">
      <c r="A469" s="272">
        <v>432</v>
      </c>
      <c r="B469" s="259"/>
      <c r="C469" s="263"/>
      <c r="D469" s="163"/>
      <c r="E469" s="163"/>
      <c r="F469" s="251" t="s">
        <v>91</v>
      </c>
      <c r="G469" s="271"/>
      <c r="H469" s="271"/>
      <c r="I469" s="271"/>
      <c r="J469" s="260"/>
      <c r="K469" s="169"/>
      <c r="L469" s="170"/>
      <c r="M469" s="185">
        <f t="shared" si="466"/>
        <v>1.5</v>
      </c>
      <c r="N469" s="186">
        <f t="shared" si="459"/>
        <v>0</v>
      </c>
      <c r="O469" s="669">
        <f t="shared" si="460"/>
        <v>0</v>
      </c>
      <c r="P469" s="187">
        <f>IF(ISBLANK(I469),0,VLOOKUP(I469,J$14:K$19,2,0))</f>
        <v>0</v>
      </c>
      <c r="Q469" s="188">
        <f t="shared" si="467"/>
        <v>0</v>
      </c>
      <c r="R469" s="189">
        <f t="shared" si="468"/>
        <v>0</v>
      </c>
      <c r="S469" s="190">
        <f t="shared" si="462"/>
        <v>0</v>
      </c>
      <c r="T469" s="264">
        <f t="shared" si="463"/>
        <v>0</v>
      </c>
      <c r="U469" s="189">
        <f t="shared" si="469"/>
        <v>0</v>
      </c>
      <c r="V469" s="190">
        <f t="shared" si="464"/>
        <v>0</v>
      </c>
      <c r="W469" s="192">
        <f>IF(P469=0,0,V469/P469)</f>
        <v>0</v>
      </c>
      <c r="X469" s="193">
        <f t="shared" si="470"/>
        <v>0</v>
      </c>
    </row>
    <row r="470" spans="1:24" ht="24.95" customHeight="1">
      <c r="A470" s="272">
        <v>433</v>
      </c>
      <c r="B470" s="259"/>
      <c r="C470" s="263"/>
      <c r="D470" s="163"/>
      <c r="E470" s="163"/>
      <c r="F470" s="252" t="s">
        <v>92</v>
      </c>
      <c r="G470" s="271"/>
      <c r="H470" s="271"/>
      <c r="I470" s="271"/>
      <c r="J470" s="260"/>
      <c r="K470" s="169"/>
      <c r="L470" s="170"/>
      <c r="M470" s="171">
        <f t="shared" si="466"/>
        <v>2.5</v>
      </c>
      <c r="N470" s="172">
        <f t="shared" si="459"/>
        <v>0</v>
      </c>
      <c r="O470" s="668">
        <f t="shared" si="460"/>
        <v>0</v>
      </c>
      <c r="P470" s="173">
        <f t="shared" ref="P470" si="517">IF(ISBLANK(I470),0,VLOOKUP(I470,J$14:K$19,2,0))</f>
        <v>0</v>
      </c>
      <c r="Q470" s="174">
        <f t="shared" si="467"/>
        <v>0</v>
      </c>
      <c r="R470" s="175">
        <f t="shared" si="468"/>
        <v>0</v>
      </c>
      <c r="S470" s="176">
        <f t="shared" si="462"/>
        <v>0</v>
      </c>
      <c r="T470" s="261">
        <f t="shared" si="463"/>
        <v>0</v>
      </c>
      <c r="U470" s="175">
        <f t="shared" si="469"/>
        <v>0</v>
      </c>
      <c r="V470" s="176">
        <f t="shared" si="464"/>
        <v>0</v>
      </c>
      <c r="W470" s="178">
        <f t="shared" ref="W470" si="518">IF(P470=0,0,V470/P470)</f>
        <v>0</v>
      </c>
      <c r="X470" s="179">
        <f t="shared" si="470"/>
        <v>0</v>
      </c>
    </row>
    <row r="471" spans="1:24" ht="24.95" customHeight="1">
      <c r="A471" s="272">
        <v>434</v>
      </c>
      <c r="B471" s="259"/>
      <c r="C471" s="263"/>
      <c r="D471" s="163"/>
      <c r="E471" s="163"/>
      <c r="F471" s="251" t="s">
        <v>91</v>
      </c>
      <c r="G471" s="271"/>
      <c r="H471" s="271"/>
      <c r="I471" s="271"/>
      <c r="J471" s="260"/>
      <c r="K471" s="169"/>
      <c r="L471" s="170"/>
      <c r="M471" s="185">
        <f t="shared" si="466"/>
        <v>1.5</v>
      </c>
      <c r="N471" s="186">
        <f t="shared" si="459"/>
        <v>0</v>
      </c>
      <c r="O471" s="669">
        <f t="shared" si="460"/>
        <v>0</v>
      </c>
      <c r="P471" s="187">
        <f>IF(ISBLANK(I471),0,VLOOKUP(I471,J$14:K$19,2,0))</f>
        <v>0</v>
      </c>
      <c r="Q471" s="188">
        <f t="shared" si="467"/>
        <v>0</v>
      </c>
      <c r="R471" s="189">
        <f t="shared" si="468"/>
        <v>0</v>
      </c>
      <c r="S471" s="190">
        <f t="shared" si="462"/>
        <v>0</v>
      </c>
      <c r="T471" s="264">
        <f t="shared" si="463"/>
        <v>0</v>
      </c>
      <c r="U471" s="189">
        <f t="shared" si="469"/>
        <v>0</v>
      </c>
      <c r="V471" s="190">
        <f t="shared" si="464"/>
        <v>0</v>
      </c>
      <c r="W471" s="192">
        <f>IF(P471=0,0,V471/P471)</f>
        <v>0</v>
      </c>
      <c r="X471" s="193">
        <f t="shared" si="470"/>
        <v>0</v>
      </c>
    </row>
    <row r="472" spans="1:24" ht="24.95" customHeight="1">
      <c r="A472" s="272">
        <v>435</v>
      </c>
      <c r="B472" s="259"/>
      <c r="C472" s="263"/>
      <c r="D472" s="163"/>
      <c r="E472" s="163"/>
      <c r="F472" s="252" t="s">
        <v>92</v>
      </c>
      <c r="G472" s="271"/>
      <c r="H472" s="271"/>
      <c r="I472" s="271"/>
      <c r="J472" s="260"/>
      <c r="K472" s="169"/>
      <c r="L472" s="170"/>
      <c r="M472" s="171">
        <f t="shared" si="466"/>
        <v>2.5</v>
      </c>
      <c r="N472" s="172">
        <f t="shared" si="459"/>
        <v>0</v>
      </c>
      <c r="O472" s="668">
        <f t="shared" si="460"/>
        <v>0</v>
      </c>
      <c r="P472" s="173">
        <f t="shared" ref="P472" si="519">IF(ISBLANK(I472),0,VLOOKUP(I472,J$14:K$19,2,0))</f>
        <v>0</v>
      </c>
      <c r="Q472" s="174">
        <f t="shared" si="467"/>
        <v>0</v>
      </c>
      <c r="R472" s="175">
        <f t="shared" si="468"/>
        <v>0</v>
      </c>
      <c r="S472" s="176">
        <f t="shared" si="462"/>
        <v>0</v>
      </c>
      <c r="T472" s="261">
        <f t="shared" si="463"/>
        <v>0</v>
      </c>
      <c r="U472" s="175">
        <f t="shared" si="469"/>
        <v>0</v>
      </c>
      <c r="V472" s="176">
        <f t="shared" si="464"/>
        <v>0</v>
      </c>
      <c r="W472" s="178">
        <f t="shared" ref="W472" si="520">IF(P472=0,0,V472/P472)</f>
        <v>0</v>
      </c>
      <c r="X472" s="179">
        <f t="shared" si="470"/>
        <v>0</v>
      </c>
    </row>
    <row r="473" spans="1:24" ht="24.95" customHeight="1">
      <c r="A473" s="272">
        <v>436</v>
      </c>
      <c r="B473" s="259"/>
      <c r="C473" s="263"/>
      <c r="D473" s="163"/>
      <c r="E473" s="163"/>
      <c r="F473" s="251" t="s">
        <v>91</v>
      </c>
      <c r="G473" s="271"/>
      <c r="H473" s="271"/>
      <c r="I473" s="271"/>
      <c r="J473" s="260"/>
      <c r="K473" s="169"/>
      <c r="L473" s="170"/>
      <c r="M473" s="185">
        <f t="shared" si="466"/>
        <v>1.5</v>
      </c>
      <c r="N473" s="186">
        <f t="shared" si="459"/>
        <v>0</v>
      </c>
      <c r="O473" s="669">
        <f t="shared" si="460"/>
        <v>0</v>
      </c>
      <c r="P473" s="187">
        <f>IF(ISBLANK(I473),0,VLOOKUP(I473,J$14:K$19,2,0))</f>
        <v>0</v>
      </c>
      <c r="Q473" s="188">
        <f t="shared" si="467"/>
        <v>0</v>
      </c>
      <c r="R473" s="189">
        <f t="shared" si="468"/>
        <v>0</v>
      </c>
      <c r="S473" s="190">
        <f t="shared" si="462"/>
        <v>0</v>
      </c>
      <c r="T473" s="264">
        <f t="shared" si="463"/>
        <v>0</v>
      </c>
      <c r="U473" s="189">
        <f t="shared" si="469"/>
        <v>0</v>
      </c>
      <c r="V473" s="190">
        <f t="shared" si="464"/>
        <v>0</v>
      </c>
      <c r="W473" s="192">
        <f>IF(P473=0,0,V473/P473)</f>
        <v>0</v>
      </c>
      <c r="X473" s="193">
        <f t="shared" si="470"/>
        <v>0</v>
      </c>
    </row>
    <row r="474" spans="1:24" ht="24.95" customHeight="1">
      <c r="A474" s="272">
        <v>437</v>
      </c>
      <c r="B474" s="259"/>
      <c r="C474" s="263"/>
      <c r="D474" s="163"/>
      <c r="E474" s="163"/>
      <c r="F474" s="252" t="s">
        <v>92</v>
      </c>
      <c r="G474" s="271"/>
      <c r="H474" s="271"/>
      <c r="I474" s="271"/>
      <c r="J474" s="260"/>
      <c r="K474" s="169"/>
      <c r="L474" s="170"/>
      <c r="M474" s="171">
        <f t="shared" si="466"/>
        <v>2.5</v>
      </c>
      <c r="N474" s="172">
        <f t="shared" si="459"/>
        <v>0</v>
      </c>
      <c r="O474" s="668">
        <f t="shared" si="460"/>
        <v>0</v>
      </c>
      <c r="P474" s="173">
        <f t="shared" ref="P474" si="521">IF(ISBLANK(I474),0,VLOOKUP(I474,J$14:K$19,2,0))</f>
        <v>0</v>
      </c>
      <c r="Q474" s="174">
        <f t="shared" si="467"/>
        <v>0</v>
      </c>
      <c r="R474" s="175">
        <f t="shared" si="468"/>
        <v>0</v>
      </c>
      <c r="S474" s="176">
        <f t="shared" si="462"/>
        <v>0</v>
      </c>
      <c r="T474" s="261">
        <f t="shared" si="463"/>
        <v>0</v>
      </c>
      <c r="U474" s="175">
        <f t="shared" si="469"/>
        <v>0</v>
      </c>
      <c r="V474" s="176">
        <f t="shared" si="464"/>
        <v>0</v>
      </c>
      <c r="W474" s="178">
        <f t="shared" ref="W474" si="522">IF(P474=0,0,V474/P474)</f>
        <v>0</v>
      </c>
      <c r="X474" s="179">
        <f t="shared" si="470"/>
        <v>0</v>
      </c>
    </row>
    <row r="475" spans="1:24" ht="24.95" customHeight="1">
      <c r="A475" s="272">
        <v>438</v>
      </c>
      <c r="B475" s="259"/>
      <c r="C475" s="263"/>
      <c r="D475" s="163"/>
      <c r="E475" s="163"/>
      <c r="F475" s="251" t="s">
        <v>91</v>
      </c>
      <c r="G475" s="271"/>
      <c r="H475" s="271"/>
      <c r="I475" s="271"/>
      <c r="J475" s="260"/>
      <c r="K475" s="169"/>
      <c r="L475" s="170"/>
      <c r="M475" s="185">
        <f t="shared" si="466"/>
        <v>1.5</v>
      </c>
      <c r="N475" s="186">
        <f t="shared" si="459"/>
        <v>0</v>
      </c>
      <c r="O475" s="669">
        <f t="shared" si="460"/>
        <v>0</v>
      </c>
      <c r="P475" s="187">
        <f>IF(ISBLANK(I475),0,VLOOKUP(I475,J$14:K$19,2,0))</f>
        <v>0</v>
      </c>
      <c r="Q475" s="188">
        <f t="shared" si="467"/>
        <v>0</v>
      </c>
      <c r="R475" s="189">
        <f t="shared" si="468"/>
        <v>0</v>
      </c>
      <c r="S475" s="190">
        <f t="shared" si="462"/>
        <v>0</v>
      </c>
      <c r="T475" s="264">
        <f t="shared" si="463"/>
        <v>0</v>
      </c>
      <c r="U475" s="189">
        <f t="shared" si="469"/>
        <v>0</v>
      </c>
      <c r="V475" s="190">
        <f t="shared" si="464"/>
        <v>0</v>
      </c>
      <c r="W475" s="192">
        <f>IF(P475=0,0,V475/P475)</f>
        <v>0</v>
      </c>
      <c r="X475" s="193">
        <f t="shared" si="470"/>
        <v>0</v>
      </c>
    </row>
    <row r="476" spans="1:24" ht="24.95" customHeight="1">
      <c r="A476" s="272">
        <v>439</v>
      </c>
      <c r="B476" s="259"/>
      <c r="C476" s="263"/>
      <c r="D476" s="163"/>
      <c r="E476" s="163"/>
      <c r="F476" s="252" t="s">
        <v>92</v>
      </c>
      <c r="G476" s="271"/>
      <c r="H476" s="271"/>
      <c r="I476" s="271"/>
      <c r="J476" s="260"/>
      <c r="K476" s="169"/>
      <c r="L476" s="170"/>
      <c r="M476" s="171">
        <f t="shared" si="466"/>
        <v>2.5</v>
      </c>
      <c r="N476" s="172">
        <f t="shared" si="459"/>
        <v>0</v>
      </c>
      <c r="O476" s="668">
        <f t="shared" si="460"/>
        <v>0</v>
      </c>
      <c r="P476" s="173">
        <f t="shared" ref="P476" si="523">IF(ISBLANK(I476),0,VLOOKUP(I476,J$14:K$19,2,0))</f>
        <v>0</v>
      </c>
      <c r="Q476" s="174">
        <f t="shared" si="467"/>
        <v>0</v>
      </c>
      <c r="R476" s="175">
        <f t="shared" si="468"/>
        <v>0</v>
      </c>
      <c r="S476" s="176">
        <f t="shared" si="462"/>
        <v>0</v>
      </c>
      <c r="T476" s="261">
        <f t="shared" si="463"/>
        <v>0</v>
      </c>
      <c r="U476" s="175">
        <f t="shared" si="469"/>
        <v>0</v>
      </c>
      <c r="V476" s="176">
        <f t="shared" si="464"/>
        <v>0</v>
      </c>
      <c r="W476" s="178">
        <f t="shared" ref="W476" si="524">IF(P476=0,0,V476/P476)</f>
        <v>0</v>
      </c>
      <c r="X476" s="179">
        <f t="shared" si="470"/>
        <v>0</v>
      </c>
    </row>
    <row r="477" spans="1:24" ht="24.95" customHeight="1">
      <c r="A477" s="272">
        <v>440</v>
      </c>
      <c r="B477" s="259"/>
      <c r="C477" s="263"/>
      <c r="D477" s="163"/>
      <c r="E477" s="163"/>
      <c r="F477" s="251" t="s">
        <v>91</v>
      </c>
      <c r="G477" s="271"/>
      <c r="H477" s="271"/>
      <c r="I477" s="271"/>
      <c r="J477" s="260"/>
      <c r="K477" s="169"/>
      <c r="L477" s="170"/>
      <c r="M477" s="185">
        <f t="shared" si="466"/>
        <v>1.5</v>
      </c>
      <c r="N477" s="186">
        <f t="shared" si="459"/>
        <v>0</v>
      </c>
      <c r="O477" s="669">
        <f t="shared" si="460"/>
        <v>0</v>
      </c>
      <c r="P477" s="187">
        <f>IF(ISBLANK(I477),0,VLOOKUP(I477,J$14:K$19,2,0))</f>
        <v>0</v>
      </c>
      <c r="Q477" s="188">
        <f t="shared" si="467"/>
        <v>0</v>
      </c>
      <c r="R477" s="189">
        <f t="shared" si="468"/>
        <v>0</v>
      </c>
      <c r="S477" s="190">
        <f t="shared" si="462"/>
        <v>0</v>
      </c>
      <c r="T477" s="264">
        <f t="shared" si="463"/>
        <v>0</v>
      </c>
      <c r="U477" s="189">
        <f t="shared" si="469"/>
        <v>0</v>
      </c>
      <c r="V477" s="190">
        <f t="shared" si="464"/>
        <v>0</v>
      </c>
      <c r="W477" s="192">
        <f>IF(P477=0,0,V477/P477)</f>
        <v>0</v>
      </c>
      <c r="X477" s="193">
        <f t="shared" si="470"/>
        <v>0</v>
      </c>
    </row>
    <row r="478" spans="1:24" ht="24.95" customHeight="1">
      <c r="A478" s="272">
        <v>441</v>
      </c>
      <c r="B478" s="259"/>
      <c r="C478" s="263"/>
      <c r="D478" s="163"/>
      <c r="E478" s="163"/>
      <c r="F478" s="252" t="s">
        <v>92</v>
      </c>
      <c r="G478" s="271"/>
      <c r="H478" s="271"/>
      <c r="I478" s="271"/>
      <c r="J478" s="260"/>
      <c r="K478" s="169"/>
      <c r="L478" s="170"/>
      <c r="M478" s="171">
        <f t="shared" si="466"/>
        <v>2.5</v>
      </c>
      <c r="N478" s="172">
        <f t="shared" si="459"/>
        <v>0</v>
      </c>
      <c r="O478" s="668">
        <f t="shared" si="460"/>
        <v>0</v>
      </c>
      <c r="P478" s="173">
        <f t="shared" ref="P478" si="525">IF(ISBLANK(I478),0,VLOOKUP(I478,J$14:K$19,2,0))</f>
        <v>0</v>
      </c>
      <c r="Q478" s="174">
        <f t="shared" si="467"/>
        <v>0</v>
      </c>
      <c r="R478" s="175">
        <f t="shared" si="468"/>
        <v>0</v>
      </c>
      <c r="S478" s="176">
        <f t="shared" si="462"/>
        <v>0</v>
      </c>
      <c r="T478" s="261">
        <f t="shared" si="463"/>
        <v>0</v>
      </c>
      <c r="U478" s="175">
        <f t="shared" si="469"/>
        <v>0</v>
      </c>
      <c r="V478" s="176">
        <f t="shared" si="464"/>
        <v>0</v>
      </c>
      <c r="W478" s="178">
        <f t="shared" ref="W478" si="526">IF(P478=0,0,V478/P478)</f>
        <v>0</v>
      </c>
      <c r="X478" s="179">
        <f t="shared" si="470"/>
        <v>0</v>
      </c>
    </row>
    <row r="479" spans="1:24" ht="24.95" customHeight="1">
      <c r="A479" s="272">
        <v>442</v>
      </c>
      <c r="B479" s="259"/>
      <c r="C479" s="263"/>
      <c r="D479" s="163"/>
      <c r="E479" s="163"/>
      <c r="F479" s="251" t="s">
        <v>91</v>
      </c>
      <c r="G479" s="271"/>
      <c r="H479" s="271"/>
      <c r="I479" s="271"/>
      <c r="J479" s="260"/>
      <c r="K479" s="169"/>
      <c r="L479" s="170"/>
      <c r="M479" s="185">
        <f t="shared" si="466"/>
        <v>1.5</v>
      </c>
      <c r="N479" s="186">
        <f t="shared" si="459"/>
        <v>0</v>
      </c>
      <c r="O479" s="669">
        <f t="shared" si="460"/>
        <v>0</v>
      </c>
      <c r="P479" s="187">
        <f>IF(ISBLANK(I479),0,VLOOKUP(I479,J$14:K$19,2,0))</f>
        <v>0</v>
      </c>
      <c r="Q479" s="188">
        <f t="shared" si="467"/>
        <v>0</v>
      </c>
      <c r="R479" s="189">
        <f t="shared" si="468"/>
        <v>0</v>
      </c>
      <c r="S479" s="190">
        <f t="shared" si="462"/>
        <v>0</v>
      </c>
      <c r="T479" s="264">
        <f t="shared" si="463"/>
        <v>0</v>
      </c>
      <c r="U479" s="189">
        <f t="shared" si="469"/>
        <v>0</v>
      </c>
      <c r="V479" s="190">
        <f t="shared" si="464"/>
        <v>0</v>
      </c>
      <c r="W479" s="192">
        <f>IF(P479=0,0,V479/P479)</f>
        <v>0</v>
      </c>
      <c r="X479" s="193">
        <f t="shared" si="470"/>
        <v>0</v>
      </c>
    </row>
    <row r="480" spans="1:24" ht="24.95" customHeight="1">
      <c r="A480" s="272">
        <v>443</v>
      </c>
      <c r="B480" s="259"/>
      <c r="C480" s="263"/>
      <c r="D480" s="163"/>
      <c r="E480" s="163"/>
      <c r="F480" s="252" t="s">
        <v>92</v>
      </c>
      <c r="G480" s="271"/>
      <c r="H480" s="271"/>
      <c r="I480" s="271"/>
      <c r="J480" s="260"/>
      <c r="K480" s="169"/>
      <c r="L480" s="170"/>
      <c r="M480" s="171">
        <f t="shared" si="466"/>
        <v>2.5</v>
      </c>
      <c r="N480" s="172">
        <f t="shared" si="459"/>
        <v>0</v>
      </c>
      <c r="O480" s="668">
        <f t="shared" si="460"/>
        <v>0</v>
      </c>
      <c r="P480" s="173">
        <f t="shared" ref="P480" si="527">IF(ISBLANK(I480),0,VLOOKUP(I480,J$14:K$19,2,0))</f>
        <v>0</v>
      </c>
      <c r="Q480" s="174">
        <f t="shared" si="467"/>
        <v>0</v>
      </c>
      <c r="R480" s="175">
        <f t="shared" si="468"/>
        <v>0</v>
      </c>
      <c r="S480" s="176">
        <f t="shared" si="462"/>
        <v>0</v>
      </c>
      <c r="T480" s="261">
        <f t="shared" si="463"/>
        <v>0</v>
      </c>
      <c r="U480" s="175">
        <f t="shared" si="469"/>
        <v>0</v>
      </c>
      <c r="V480" s="176">
        <f t="shared" si="464"/>
        <v>0</v>
      </c>
      <c r="W480" s="178">
        <f t="shared" ref="W480" si="528">IF(P480=0,0,V480/P480)</f>
        <v>0</v>
      </c>
      <c r="X480" s="179">
        <f t="shared" si="470"/>
        <v>0</v>
      </c>
    </row>
    <row r="481" spans="1:24" ht="24.95" customHeight="1">
      <c r="A481" s="272">
        <v>444</v>
      </c>
      <c r="B481" s="259"/>
      <c r="C481" s="263"/>
      <c r="D481" s="163"/>
      <c r="E481" s="163"/>
      <c r="F481" s="251" t="s">
        <v>91</v>
      </c>
      <c r="G481" s="271"/>
      <c r="H481" s="271"/>
      <c r="I481" s="271"/>
      <c r="J481" s="260"/>
      <c r="K481" s="169"/>
      <c r="L481" s="170"/>
      <c r="M481" s="185">
        <f t="shared" si="466"/>
        <v>1.5</v>
      </c>
      <c r="N481" s="186">
        <f t="shared" si="459"/>
        <v>0</v>
      </c>
      <c r="O481" s="669">
        <f t="shared" si="460"/>
        <v>0</v>
      </c>
      <c r="P481" s="187">
        <f>IF(ISBLANK(I481),0,VLOOKUP(I481,J$14:K$19,2,0))</f>
        <v>0</v>
      </c>
      <c r="Q481" s="188">
        <f t="shared" si="467"/>
        <v>0</v>
      </c>
      <c r="R481" s="189">
        <f t="shared" si="468"/>
        <v>0</v>
      </c>
      <c r="S481" s="190">
        <f t="shared" si="462"/>
        <v>0</v>
      </c>
      <c r="T481" s="264">
        <f t="shared" si="463"/>
        <v>0</v>
      </c>
      <c r="U481" s="189">
        <f t="shared" si="469"/>
        <v>0</v>
      </c>
      <c r="V481" s="190">
        <f t="shared" si="464"/>
        <v>0</v>
      </c>
      <c r="W481" s="192">
        <f>IF(P481=0,0,V481/P481)</f>
        <v>0</v>
      </c>
      <c r="X481" s="193">
        <f t="shared" si="470"/>
        <v>0</v>
      </c>
    </row>
    <row r="482" spans="1:24" ht="24.95" customHeight="1">
      <c r="A482" s="272">
        <v>445</v>
      </c>
      <c r="B482" s="259"/>
      <c r="C482" s="263"/>
      <c r="D482" s="163"/>
      <c r="E482" s="163"/>
      <c r="F482" s="252" t="s">
        <v>92</v>
      </c>
      <c r="G482" s="271"/>
      <c r="H482" s="271"/>
      <c r="I482" s="271"/>
      <c r="J482" s="260"/>
      <c r="K482" s="169"/>
      <c r="L482" s="170"/>
      <c r="M482" s="171">
        <f t="shared" si="466"/>
        <v>2.5</v>
      </c>
      <c r="N482" s="172">
        <f t="shared" si="459"/>
        <v>0</v>
      </c>
      <c r="O482" s="668">
        <f t="shared" si="460"/>
        <v>0</v>
      </c>
      <c r="P482" s="173">
        <f t="shared" ref="P482" si="529">IF(ISBLANK(I482),0,VLOOKUP(I482,J$14:K$19,2,0))</f>
        <v>0</v>
      </c>
      <c r="Q482" s="174">
        <f t="shared" si="467"/>
        <v>0</v>
      </c>
      <c r="R482" s="175">
        <f t="shared" si="468"/>
        <v>0</v>
      </c>
      <c r="S482" s="176">
        <f t="shared" si="462"/>
        <v>0</v>
      </c>
      <c r="T482" s="261">
        <f t="shared" si="463"/>
        <v>0</v>
      </c>
      <c r="U482" s="175">
        <f t="shared" si="469"/>
        <v>0</v>
      </c>
      <c r="V482" s="176">
        <f t="shared" si="464"/>
        <v>0</v>
      </c>
      <c r="W482" s="178">
        <f t="shared" ref="W482" si="530">IF(P482=0,0,V482/P482)</f>
        <v>0</v>
      </c>
      <c r="X482" s="179">
        <f t="shared" si="470"/>
        <v>0</v>
      </c>
    </row>
    <row r="483" spans="1:24" ht="24.95" customHeight="1">
      <c r="A483" s="272">
        <v>446</v>
      </c>
      <c r="B483" s="259"/>
      <c r="C483" s="263"/>
      <c r="D483" s="163"/>
      <c r="E483" s="163"/>
      <c r="F483" s="251" t="s">
        <v>91</v>
      </c>
      <c r="G483" s="271"/>
      <c r="H483" s="271"/>
      <c r="I483" s="271"/>
      <c r="J483" s="260"/>
      <c r="K483" s="169"/>
      <c r="L483" s="170"/>
      <c r="M483" s="185">
        <f t="shared" si="466"/>
        <v>1.5</v>
      </c>
      <c r="N483" s="186">
        <f t="shared" si="459"/>
        <v>0</v>
      </c>
      <c r="O483" s="669">
        <f t="shared" si="460"/>
        <v>0</v>
      </c>
      <c r="P483" s="187">
        <f>IF(ISBLANK(I483),0,VLOOKUP(I483,J$14:K$19,2,0))</f>
        <v>0</v>
      </c>
      <c r="Q483" s="188">
        <f t="shared" si="467"/>
        <v>0</v>
      </c>
      <c r="R483" s="189">
        <f t="shared" si="468"/>
        <v>0</v>
      </c>
      <c r="S483" s="190">
        <f t="shared" si="462"/>
        <v>0</v>
      </c>
      <c r="T483" s="264">
        <f t="shared" si="463"/>
        <v>0</v>
      </c>
      <c r="U483" s="189">
        <f t="shared" si="469"/>
        <v>0</v>
      </c>
      <c r="V483" s="190">
        <f t="shared" si="464"/>
        <v>0</v>
      </c>
      <c r="W483" s="192">
        <f>IF(P483=0,0,V483/P483)</f>
        <v>0</v>
      </c>
      <c r="X483" s="193">
        <f t="shared" si="470"/>
        <v>0</v>
      </c>
    </row>
    <row r="484" spans="1:24" ht="24.95" customHeight="1">
      <c r="A484" s="272">
        <v>447</v>
      </c>
      <c r="B484" s="259"/>
      <c r="C484" s="263"/>
      <c r="D484" s="163"/>
      <c r="E484" s="163"/>
      <c r="F484" s="252" t="s">
        <v>92</v>
      </c>
      <c r="G484" s="271"/>
      <c r="H484" s="271"/>
      <c r="I484" s="271"/>
      <c r="J484" s="260"/>
      <c r="K484" s="169"/>
      <c r="L484" s="170"/>
      <c r="M484" s="171">
        <f t="shared" si="466"/>
        <v>2.5</v>
      </c>
      <c r="N484" s="172">
        <f t="shared" si="459"/>
        <v>0</v>
      </c>
      <c r="O484" s="668">
        <f t="shared" si="460"/>
        <v>0</v>
      </c>
      <c r="P484" s="173">
        <f t="shared" ref="P484" si="531">IF(ISBLANK(I484),0,VLOOKUP(I484,J$14:K$19,2,0))</f>
        <v>0</v>
      </c>
      <c r="Q484" s="174">
        <f t="shared" si="467"/>
        <v>0</v>
      </c>
      <c r="R484" s="175">
        <f t="shared" si="468"/>
        <v>0</v>
      </c>
      <c r="S484" s="176">
        <f t="shared" si="462"/>
        <v>0</v>
      </c>
      <c r="T484" s="261">
        <f t="shared" si="463"/>
        <v>0</v>
      </c>
      <c r="U484" s="175">
        <f t="shared" si="469"/>
        <v>0</v>
      </c>
      <c r="V484" s="176">
        <f t="shared" si="464"/>
        <v>0</v>
      </c>
      <c r="W484" s="178">
        <f t="shared" ref="W484" si="532">IF(P484=0,0,V484/P484)</f>
        <v>0</v>
      </c>
      <c r="X484" s="179">
        <f t="shared" si="470"/>
        <v>0</v>
      </c>
    </row>
    <row r="485" spans="1:24" ht="24.95" customHeight="1">
      <c r="A485" s="272">
        <v>448</v>
      </c>
      <c r="B485" s="259"/>
      <c r="C485" s="263"/>
      <c r="D485" s="163"/>
      <c r="E485" s="163"/>
      <c r="F485" s="251" t="s">
        <v>91</v>
      </c>
      <c r="G485" s="271"/>
      <c r="H485" s="271"/>
      <c r="I485" s="271"/>
      <c r="J485" s="260"/>
      <c r="K485" s="169"/>
      <c r="L485" s="170"/>
      <c r="M485" s="185">
        <f t="shared" si="466"/>
        <v>1.5</v>
      </c>
      <c r="N485" s="186">
        <f t="shared" si="459"/>
        <v>0</v>
      </c>
      <c r="O485" s="669">
        <f t="shared" si="460"/>
        <v>0</v>
      </c>
      <c r="P485" s="187">
        <f>IF(ISBLANK(I485),0,VLOOKUP(I485,J$14:K$19,2,0))</f>
        <v>0</v>
      </c>
      <c r="Q485" s="188">
        <f t="shared" si="467"/>
        <v>0</v>
      </c>
      <c r="R485" s="189">
        <f t="shared" si="468"/>
        <v>0</v>
      </c>
      <c r="S485" s="190">
        <f t="shared" si="462"/>
        <v>0</v>
      </c>
      <c r="T485" s="264">
        <f t="shared" si="463"/>
        <v>0</v>
      </c>
      <c r="U485" s="189">
        <f t="shared" si="469"/>
        <v>0</v>
      </c>
      <c r="V485" s="190">
        <f t="shared" si="464"/>
        <v>0</v>
      </c>
      <c r="W485" s="192">
        <f>IF(P485=0,0,V485/P485)</f>
        <v>0</v>
      </c>
      <c r="X485" s="193">
        <f t="shared" si="470"/>
        <v>0</v>
      </c>
    </row>
    <row r="486" spans="1:24" ht="24.95" customHeight="1">
      <c r="A486" s="272">
        <v>449</v>
      </c>
      <c r="B486" s="259"/>
      <c r="C486" s="263"/>
      <c r="D486" s="163"/>
      <c r="E486" s="163"/>
      <c r="F486" s="252" t="s">
        <v>92</v>
      </c>
      <c r="G486" s="271"/>
      <c r="H486" s="271"/>
      <c r="I486" s="271"/>
      <c r="J486" s="260"/>
      <c r="K486" s="169"/>
      <c r="L486" s="170"/>
      <c r="M486" s="171">
        <f t="shared" si="466"/>
        <v>2.5</v>
      </c>
      <c r="N486" s="172">
        <f t="shared" ref="N486:N537" si="533">M486*O486</f>
        <v>0</v>
      </c>
      <c r="O486" s="668">
        <f t="shared" ref="O486:O537" si="534">IF(L486="",K486,IF(L486&gt;0,L486))</f>
        <v>0</v>
      </c>
      <c r="P486" s="173">
        <f t="shared" ref="P486" si="535">IF(ISBLANK(I486),0,VLOOKUP(I486,J$14:K$19,2,0))</f>
        <v>0</v>
      </c>
      <c r="Q486" s="174">
        <f t="shared" si="467"/>
        <v>0</v>
      </c>
      <c r="R486" s="175">
        <f t="shared" si="468"/>
        <v>0</v>
      </c>
      <c r="S486" s="176">
        <f t="shared" ref="S486:S537" si="536">IF(P486*J486&gt;Q486,0,P486*J486)</f>
        <v>0</v>
      </c>
      <c r="T486" s="261">
        <f t="shared" ref="T486:T537" si="537">R486*J486</f>
        <v>0</v>
      </c>
      <c r="U486" s="175">
        <f t="shared" si="469"/>
        <v>0</v>
      </c>
      <c r="V486" s="176">
        <f t="shared" ref="V486:V537" si="538">(P486*O486)-(P486*J486)*R486</f>
        <v>0</v>
      </c>
      <c r="W486" s="178">
        <f t="shared" ref="W486" si="539">IF(P486=0,0,V486/P486)</f>
        <v>0</v>
      </c>
      <c r="X486" s="179">
        <f t="shared" si="470"/>
        <v>0</v>
      </c>
    </row>
    <row r="487" spans="1:24" ht="24.95" customHeight="1">
      <c r="A487" s="272">
        <v>450</v>
      </c>
      <c r="B487" s="259"/>
      <c r="C487" s="263"/>
      <c r="D487" s="163"/>
      <c r="E487" s="163"/>
      <c r="F487" s="251" t="s">
        <v>91</v>
      </c>
      <c r="G487" s="271"/>
      <c r="H487" s="271"/>
      <c r="I487" s="271"/>
      <c r="J487" s="260"/>
      <c r="K487" s="169"/>
      <c r="L487" s="170"/>
      <c r="M487" s="185">
        <f t="shared" ref="M487:M537" si="540">HLOOKUP(F487,$K$23:$Q$24,2,0)</f>
        <v>1.5</v>
      </c>
      <c r="N487" s="186">
        <f t="shared" si="533"/>
        <v>0</v>
      </c>
      <c r="O487" s="669">
        <f t="shared" si="534"/>
        <v>0</v>
      </c>
      <c r="P487" s="187">
        <f>IF(ISBLANK(I487),0,VLOOKUP(I487,J$14:K$19,2,0))</f>
        <v>0</v>
      </c>
      <c r="Q487" s="188">
        <f t="shared" ref="Q487:Q537" si="541">P487*O487</f>
        <v>0</v>
      </c>
      <c r="R487" s="189">
        <f t="shared" ref="R487:R537" si="542">IF(ISBLANK(J487),0,INT(O487/J487))</f>
        <v>0</v>
      </c>
      <c r="S487" s="190">
        <f t="shared" si="536"/>
        <v>0</v>
      </c>
      <c r="T487" s="264">
        <f t="shared" si="537"/>
        <v>0</v>
      </c>
      <c r="U487" s="189">
        <f t="shared" ref="U487:U537" si="543">IF(ISBLANK(J487),0,ROUNDUP((O487/J487)-INT(O487/J487),0))</f>
        <v>0</v>
      </c>
      <c r="V487" s="190">
        <f t="shared" si="538"/>
        <v>0</v>
      </c>
      <c r="W487" s="192">
        <f>IF(P487=0,0,V487/P487)</f>
        <v>0</v>
      </c>
      <c r="X487" s="193">
        <f t="shared" ref="X487:X537" si="544">R487+U487</f>
        <v>0</v>
      </c>
    </row>
    <row r="488" spans="1:24" ht="24.95" customHeight="1">
      <c r="A488" s="272">
        <v>451</v>
      </c>
      <c r="B488" s="259"/>
      <c r="C488" s="263"/>
      <c r="D488" s="163"/>
      <c r="E488" s="163"/>
      <c r="F488" s="252" t="s">
        <v>92</v>
      </c>
      <c r="G488" s="271"/>
      <c r="H488" s="271"/>
      <c r="I488" s="271"/>
      <c r="J488" s="260"/>
      <c r="K488" s="169"/>
      <c r="L488" s="170"/>
      <c r="M488" s="171">
        <f t="shared" si="540"/>
        <v>2.5</v>
      </c>
      <c r="N488" s="172">
        <f t="shared" si="533"/>
        <v>0</v>
      </c>
      <c r="O488" s="668">
        <f t="shared" si="534"/>
        <v>0</v>
      </c>
      <c r="P488" s="173">
        <f t="shared" ref="P488" si="545">IF(ISBLANK(I488),0,VLOOKUP(I488,J$14:K$19,2,0))</f>
        <v>0</v>
      </c>
      <c r="Q488" s="174">
        <f t="shared" si="541"/>
        <v>0</v>
      </c>
      <c r="R488" s="175">
        <f t="shared" si="542"/>
        <v>0</v>
      </c>
      <c r="S488" s="176">
        <f t="shared" si="536"/>
        <v>0</v>
      </c>
      <c r="T488" s="261">
        <f t="shared" si="537"/>
        <v>0</v>
      </c>
      <c r="U488" s="175">
        <f t="shared" si="543"/>
        <v>0</v>
      </c>
      <c r="V488" s="176">
        <f t="shared" si="538"/>
        <v>0</v>
      </c>
      <c r="W488" s="178">
        <f t="shared" ref="W488" si="546">IF(P488=0,0,V488/P488)</f>
        <v>0</v>
      </c>
      <c r="X488" s="179">
        <f t="shared" si="544"/>
        <v>0</v>
      </c>
    </row>
    <row r="489" spans="1:24" ht="24.95" customHeight="1">
      <c r="A489" s="272">
        <v>452</v>
      </c>
      <c r="B489" s="259"/>
      <c r="C489" s="263"/>
      <c r="D489" s="163"/>
      <c r="E489" s="163"/>
      <c r="F489" s="251" t="s">
        <v>91</v>
      </c>
      <c r="G489" s="271"/>
      <c r="H489" s="271"/>
      <c r="I489" s="271"/>
      <c r="J489" s="260"/>
      <c r="K489" s="169"/>
      <c r="L489" s="170"/>
      <c r="M489" s="185">
        <f t="shared" si="540"/>
        <v>1.5</v>
      </c>
      <c r="N489" s="186">
        <f t="shared" si="533"/>
        <v>0</v>
      </c>
      <c r="O489" s="669">
        <f t="shared" si="534"/>
        <v>0</v>
      </c>
      <c r="P489" s="187">
        <f>IF(ISBLANK(I489),0,VLOOKUP(I489,J$14:K$19,2,0))</f>
        <v>0</v>
      </c>
      <c r="Q489" s="188">
        <f t="shared" si="541"/>
        <v>0</v>
      </c>
      <c r="R489" s="189">
        <f t="shared" si="542"/>
        <v>0</v>
      </c>
      <c r="S489" s="190">
        <f t="shared" si="536"/>
        <v>0</v>
      </c>
      <c r="T489" s="264">
        <f t="shared" si="537"/>
        <v>0</v>
      </c>
      <c r="U489" s="189">
        <f t="shared" si="543"/>
        <v>0</v>
      </c>
      <c r="V489" s="190">
        <f t="shared" si="538"/>
        <v>0</v>
      </c>
      <c r="W489" s="192">
        <f>IF(P489=0,0,V489/P489)</f>
        <v>0</v>
      </c>
      <c r="X489" s="193">
        <f t="shared" si="544"/>
        <v>0</v>
      </c>
    </row>
    <row r="490" spans="1:24" ht="24.95" customHeight="1">
      <c r="A490" s="272">
        <v>453</v>
      </c>
      <c r="B490" s="259"/>
      <c r="C490" s="263"/>
      <c r="D490" s="163"/>
      <c r="E490" s="163"/>
      <c r="F490" s="252" t="s">
        <v>92</v>
      </c>
      <c r="G490" s="271"/>
      <c r="H490" s="271"/>
      <c r="I490" s="271"/>
      <c r="J490" s="260"/>
      <c r="K490" s="169"/>
      <c r="L490" s="170"/>
      <c r="M490" s="171">
        <f t="shared" si="540"/>
        <v>2.5</v>
      </c>
      <c r="N490" s="172">
        <f t="shared" si="533"/>
        <v>0</v>
      </c>
      <c r="O490" s="668">
        <f t="shared" si="534"/>
        <v>0</v>
      </c>
      <c r="P490" s="173">
        <f t="shared" ref="P490" si="547">IF(ISBLANK(I490),0,VLOOKUP(I490,J$14:K$19,2,0))</f>
        <v>0</v>
      </c>
      <c r="Q490" s="174">
        <f t="shared" si="541"/>
        <v>0</v>
      </c>
      <c r="R490" s="175">
        <f t="shared" si="542"/>
        <v>0</v>
      </c>
      <c r="S490" s="176">
        <f t="shared" si="536"/>
        <v>0</v>
      </c>
      <c r="T490" s="261">
        <f t="shared" si="537"/>
        <v>0</v>
      </c>
      <c r="U490" s="175">
        <f t="shared" si="543"/>
        <v>0</v>
      </c>
      <c r="V490" s="176">
        <f t="shared" si="538"/>
        <v>0</v>
      </c>
      <c r="W490" s="178">
        <f t="shared" ref="W490" si="548">IF(P490=0,0,V490/P490)</f>
        <v>0</v>
      </c>
      <c r="X490" s="179">
        <f t="shared" si="544"/>
        <v>0</v>
      </c>
    </row>
    <row r="491" spans="1:24" ht="24.95" customHeight="1">
      <c r="A491" s="272">
        <v>454</v>
      </c>
      <c r="B491" s="259"/>
      <c r="C491" s="263"/>
      <c r="D491" s="163"/>
      <c r="E491" s="163"/>
      <c r="F491" s="251" t="s">
        <v>91</v>
      </c>
      <c r="G491" s="271"/>
      <c r="H491" s="271"/>
      <c r="I491" s="271"/>
      <c r="J491" s="260"/>
      <c r="K491" s="169"/>
      <c r="L491" s="170"/>
      <c r="M491" s="185">
        <f t="shared" si="540"/>
        <v>1.5</v>
      </c>
      <c r="N491" s="186">
        <f t="shared" si="533"/>
        <v>0</v>
      </c>
      <c r="O491" s="669">
        <f t="shared" si="534"/>
        <v>0</v>
      </c>
      <c r="P491" s="187">
        <f>IF(ISBLANK(I491),0,VLOOKUP(I491,J$14:K$19,2,0))</f>
        <v>0</v>
      </c>
      <c r="Q491" s="188">
        <f t="shared" si="541"/>
        <v>0</v>
      </c>
      <c r="R491" s="189">
        <f t="shared" si="542"/>
        <v>0</v>
      </c>
      <c r="S491" s="190">
        <f t="shared" si="536"/>
        <v>0</v>
      </c>
      <c r="T491" s="264">
        <f t="shared" si="537"/>
        <v>0</v>
      </c>
      <c r="U491" s="189">
        <f t="shared" si="543"/>
        <v>0</v>
      </c>
      <c r="V491" s="190">
        <f t="shared" si="538"/>
        <v>0</v>
      </c>
      <c r="W491" s="192">
        <f>IF(P491=0,0,V491/P491)</f>
        <v>0</v>
      </c>
      <c r="X491" s="193">
        <f t="shared" si="544"/>
        <v>0</v>
      </c>
    </row>
    <row r="492" spans="1:24" ht="24.95" customHeight="1">
      <c r="A492" s="272">
        <v>455</v>
      </c>
      <c r="B492" s="259"/>
      <c r="C492" s="263"/>
      <c r="D492" s="163"/>
      <c r="E492" s="163"/>
      <c r="F492" s="252" t="s">
        <v>92</v>
      </c>
      <c r="G492" s="271"/>
      <c r="H492" s="271"/>
      <c r="I492" s="271"/>
      <c r="J492" s="260"/>
      <c r="K492" s="169"/>
      <c r="L492" s="170"/>
      <c r="M492" s="171">
        <f t="shared" si="540"/>
        <v>2.5</v>
      </c>
      <c r="N492" s="172">
        <f t="shared" si="533"/>
        <v>0</v>
      </c>
      <c r="O492" s="668">
        <f t="shared" si="534"/>
        <v>0</v>
      </c>
      <c r="P492" s="173">
        <f t="shared" ref="P492" si="549">IF(ISBLANK(I492),0,VLOOKUP(I492,J$14:K$19,2,0))</f>
        <v>0</v>
      </c>
      <c r="Q492" s="174">
        <f t="shared" si="541"/>
        <v>0</v>
      </c>
      <c r="R492" s="175">
        <f t="shared" si="542"/>
        <v>0</v>
      </c>
      <c r="S492" s="176">
        <f t="shared" si="536"/>
        <v>0</v>
      </c>
      <c r="T492" s="261">
        <f t="shared" si="537"/>
        <v>0</v>
      </c>
      <c r="U492" s="175">
        <f t="shared" si="543"/>
        <v>0</v>
      </c>
      <c r="V492" s="176">
        <f t="shared" si="538"/>
        <v>0</v>
      </c>
      <c r="W492" s="178">
        <f t="shared" ref="W492" si="550">IF(P492=0,0,V492/P492)</f>
        <v>0</v>
      </c>
      <c r="X492" s="179">
        <f t="shared" si="544"/>
        <v>0</v>
      </c>
    </row>
    <row r="493" spans="1:24" ht="24.95" customHeight="1">
      <c r="A493" s="272">
        <v>456</v>
      </c>
      <c r="B493" s="259"/>
      <c r="C493" s="263"/>
      <c r="D493" s="163"/>
      <c r="E493" s="163"/>
      <c r="F493" s="251" t="s">
        <v>91</v>
      </c>
      <c r="G493" s="271"/>
      <c r="H493" s="271"/>
      <c r="I493" s="271"/>
      <c r="J493" s="260"/>
      <c r="K493" s="169"/>
      <c r="L493" s="170"/>
      <c r="M493" s="185">
        <f t="shared" si="540"/>
        <v>1.5</v>
      </c>
      <c r="N493" s="186">
        <f t="shared" si="533"/>
        <v>0</v>
      </c>
      <c r="O493" s="669">
        <f t="shared" si="534"/>
        <v>0</v>
      </c>
      <c r="P493" s="187">
        <f>IF(ISBLANK(I493),0,VLOOKUP(I493,J$14:K$19,2,0))</f>
        <v>0</v>
      </c>
      <c r="Q493" s="188">
        <f t="shared" si="541"/>
        <v>0</v>
      </c>
      <c r="R493" s="189">
        <f t="shared" si="542"/>
        <v>0</v>
      </c>
      <c r="S493" s="190">
        <f t="shared" si="536"/>
        <v>0</v>
      </c>
      <c r="T493" s="264">
        <f t="shared" si="537"/>
        <v>0</v>
      </c>
      <c r="U493" s="189">
        <f t="shared" si="543"/>
        <v>0</v>
      </c>
      <c r="V493" s="190">
        <f t="shared" si="538"/>
        <v>0</v>
      </c>
      <c r="W493" s="192">
        <f>IF(P493=0,0,V493/P493)</f>
        <v>0</v>
      </c>
      <c r="X493" s="193">
        <f t="shared" si="544"/>
        <v>0</v>
      </c>
    </row>
    <row r="494" spans="1:24" ht="24.95" customHeight="1">
      <c r="A494" s="272">
        <v>457</v>
      </c>
      <c r="B494" s="259"/>
      <c r="C494" s="263"/>
      <c r="D494" s="163"/>
      <c r="E494" s="163"/>
      <c r="F494" s="252" t="s">
        <v>92</v>
      </c>
      <c r="G494" s="271"/>
      <c r="H494" s="271"/>
      <c r="I494" s="271"/>
      <c r="J494" s="260"/>
      <c r="K494" s="169"/>
      <c r="L494" s="170"/>
      <c r="M494" s="171">
        <f t="shared" si="540"/>
        <v>2.5</v>
      </c>
      <c r="N494" s="172">
        <f t="shared" si="533"/>
        <v>0</v>
      </c>
      <c r="O494" s="668">
        <f t="shared" si="534"/>
        <v>0</v>
      </c>
      <c r="P494" s="173">
        <f t="shared" ref="P494" si="551">IF(ISBLANK(I494),0,VLOOKUP(I494,J$14:K$19,2,0))</f>
        <v>0</v>
      </c>
      <c r="Q494" s="174">
        <f t="shared" si="541"/>
        <v>0</v>
      </c>
      <c r="R494" s="175">
        <f t="shared" si="542"/>
        <v>0</v>
      </c>
      <c r="S494" s="176">
        <f t="shared" si="536"/>
        <v>0</v>
      </c>
      <c r="T494" s="261">
        <f t="shared" si="537"/>
        <v>0</v>
      </c>
      <c r="U494" s="175">
        <f t="shared" si="543"/>
        <v>0</v>
      </c>
      <c r="V494" s="176">
        <f t="shared" si="538"/>
        <v>0</v>
      </c>
      <c r="W494" s="178">
        <f t="shared" ref="W494" si="552">IF(P494=0,0,V494/P494)</f>
        <v>0</v>
      </c>
      <c r="X494" s="179">
        <f t="shared" si="544"/>
        <v>0</v>
      </c>
    </row>
    <row r="495" spans="1:24" ht="24.95" customHeight="1">
      <c r="A495" s="272">
        <v>458</v>
      </c>
      <c r="B495" s="259"/>
      <c r="C495" s="263"/>
      <c r="D495" s="163"/>
      <c r="E495" s="163"/>
      <c r="F495" s="251" t="s">
        <v>91</v>
      </c>
      <c r="G495" s="271"/>
      <c r="H495" s="271"/>
      <c r="I495" s="271"/>
      <c r="J495" s="260"/>
      <c r="K495" s="169"/>
      <c r="L495" s="170"/>
      <c r="M495" s="185">
        <f t="shared" si="540"/>
        <v>1.5</v>
      </c>
      <c r="N495" s="186">
        <f t="shared" si="533"/>
        <v>0</v>
      </c>
      <c r="O495" s="669">
        <f t="shared" si="534"/>
        <v>0</v>
      </c>
      <c r="P495" s="187">
        <f>IF(ISBLANK(I495),0,VLOOKUP(I495,J$14:K$19,2,0))</f>
        <v>0</v>
      </c>
      <c r="Q495" s="188">
        <f t="shared" si="541"/>
        <v>0</v>
      </c>
      <c r="R495" s="189">
        <f t="shared" si="542"/>
        <v>0</v>
      </c>
      <c r="S495" s="190">
        <f t="shared" si="536"/>
        <v>0</v>
      </c>
      <c r="T495" s="264">
        <f t="shared" si="537"/>
        <v>0</v>
      </c>
      <c r="U495" s="189">
        <f t="shared" si="543"/>
        <v>0</v>
      </c>
      <c r="V495" s="190">
        <f t="shared" si="538"/>
        <v>0</v>
      </c>
      <c r="W495" s="192">
        <f>IF(P495=0,0,V495/P495)</f>
        <v>0</v>
      </c>
      <c r="X495" s="193">
        <f t="shared" si="544"/>
        <v>0</v>
      </c>
    </row>
    <row r="496" spans="1:24" ht="24.95" customHeight="1">
      <c r="A496" s="272">
        <v>459</v>
      </c>
      <c r="B496" s="259"/>
      <c r="C496" s="263"/>
      <c r="D496" s="163"/>
      <c r="E496" s="163"/>
      <c r="F496" s="252" t="s">
        <v>92</v>
      </c>
      <c r="G496" s="271"/>
      <c r="H496" s="271"/>
      <c r="I496" s="271"/>
      <c r="J496" s="260"/>
      <c r="K496" s="169"/>
      <c r="L496" s="170"/>
      <c r="M496" s="171">
        <f t="shared" si="540"/>
        <v>2.5</v>
      </c>
      <c r="N496" s="172">
        <f t="shared" si="533"/>
        <v>0</v>
      </c>
      <c r="O496" s="668">
        <f t="shared" si="534"/>
        <v>0</v>
      </c>
      <c r="P496" s="173">
        <f t="shared" ref="P496" si="553">IF(ISBLANK(I496),0,VLOOKUP(I496,J$14:K$19,2,0))</f>
        <v>0</v>
      </c>
      <c r="Q496" s="174">
        <f t="shared" si="541"/>
        <v>0</v>
      </c>
      <c r="R496" s="175">
        <f t="shared" si="542"/>
        <v>0</v>
      </c>
      <c r="S496" s="176">
        <f t="shared" si="536"/>
        <v>0</v>
      </c>
      <c r="T496" s="261">
        <f t="shared" si="537"/>
        <v>0</v>
      </c>
      <c r="U496" s="175">
        <f t="shared" si="543"/>
        <v>0</v>
      </c>
      <c r="V496" s="176">
        <f t="shared" si="538"/>
        <v>0</v>
      </c>
      <c r="W496" s="178">
        <f t="shared" ref="W496" si="554">IF(P496=0,0,V496/P496)</f>
        <v>0</v>
      </c>
      <c r="X496" s="179">
        <f t="shared" si="544"/>
        <v>0</v>
      </c>
    </row>
    <row r="497" spans="1:24" ht="24.95" customHeight="1">
      <c r="A497" s="272">
        <v>460</v>
      </c>
      <c r="B497" s="259"/>
      <c r="C497" s="263"/>
      <c r="D497" s="163"/>
      <c r="E497" s="163"/>
      <c r="F497" s="251" t="s">
        <v>91</v>
      </c>
      <c r="G497" s="271"/>
      <c r="H497" s="271"/>
      <c r="I497" s="271"/>
      <c r="J497" s="260"/>
      <c r="K497" s="169"/>
      <c r="L497" s="170"/>
      <c r="M497" s="185">
        <f t="shared" si="540"/>
        <v>1.5</v>
      </c>
      <c r="N497" s="186">
        <f t="shared" si="533"/>
        <v>0</v>
      </c>
      <c r="O497" s="669">
        <f t="shared" si="534"/>
        <v>0</v>
      </c>
      <c r="P497" s="187">
        <f>IF(ISBLANK(I497),0,VLOOKUP(I497,J$14:K$19,2,0))</f>
        <v>0</v>
      </c>
      <c r="Q497" s="188">
        <f t="shared" si="541"/>
        <v>0</v>
      </c>
      <c r="R497" s="189">
        <f t="shared" si="542"/>
        <v>0</v>
      </c>
      <c r="S497" s="190">
        <f t="shared" si="536"/>
        <v>0</v>
      </c>
      <c r="T497" s="264">
        <f t="shared" si="537"/>
        <v>0</v>
      </c>
      <c r="U497" s="189">
        <f t="shared" si="543"/>
        <v>0</v>
      </c>
      <c r="V497" s="190">
        <f t="shared" si="538"/>
        <v>0</v>
      </c>
      <c r="W497" s="192">
        <f>IF(P497=0,0,V497/P497)</f>
        <v>0</v>
      </c>
      <c r="X497" s="193">
        <f t="shared" si="544"/>
        <v>0</v>
      </c>
    </row>
    <row r="498" spans="1:24" ht="24.95" customHeight="1">
      <c r="A498" s="272">
        <v>461</v>
      </c>
      <c r="B498" s="259"/>
      <c r="C498" s="263"/>
      <c r="D498" s="163"/>
      <c r="E498" s="163"/>
      <c r="F498" s="252" t="s">
        <v>92</v>
      </c>
      <c r="G498" s="271"/>
      <c r="H498" s="271"/>
      <c r="I498" s="271"/>
      <c r="J498" s="260"/>
      <c r="K498" s="169"/>
      <c r="L498" s="170"/>
      <c r="M498" s="171">
        <f t="shared" si="540"/>
        <v>2.5</v>
      </c>
      <c r="N498" s="172">
        <f t="shared" si="533"/>
        <v>0</v>
      </c>
      <c r="O498" s="668">
        <f t="shared" si="534"/>
        <v>0</v>
      </c>
      <c r="P498" s="173">
        <f t="shared" ref="P498" si="555">IF(ISBLANK(I498),0,VLOOKUP(I498,J$14:K$19,2,0))</f>
        <v>0</v>
      </c>
      <c r="Q498" s="174">
        <f t="shared" si="541"/>
        <v>0</v>
      </c>
      <c r="R498" s="175">
        <f t="shared" si="542"/>
        <v>0</v>
      </c>
      <c r="S498" s="176">
        <f t="shared" si="536"/>
        <v>0</v>
      </c>
      <c r="T498" s="261">
        <f t="shared" si="537"/>
        <v>0</v>
      </c>
      <c r="U498" s="175">
        <f t="shared" si="543"/>
        <v>0</v>
      </c>
      <c r="V498" s="176">
        <f t="shared" si="538"/>
        <v>0</v>
      </c>
      <c r="W498" s="178">
        <f t="shared" ref="W498" si="556">IF(P498=0,0,V498/P498)</f>
        <v>0</v>
      </c>
      <c r="X498" s="179">
        <f t="shared" si="544"/>
        <v>0</v>
      </c>
    </row>
    <row r="499" spans="1:24" ht="24.95" customHeight="1">
      <c r="A499" s="272">
        <v>462</v>
      </c>
      <c r="B499" s="259"/>
      <c r="C499" s="263"/>
      <c r="D499" s="163"/>
      <c r="E499" s="163"/>
      <c r="F499" s="251" t="s">
        <v>91</v>
      </c>
      <c r="G499" s="271"/>
      <c r="H499" s="271"/>
      <c r="I499" s="271"/>
      <c r="J499" s="260"/>
      <c r="K499" s="169"/>
      <c r="L499" s="170"/>
      <c r="M499" s="185">
        <f t="shared" si="540"/>
        <v>1.5</v>
      </c>
      <c r="N499" s="186">
        <f t="shared" si="533"/>
        <v>0</v>
      </c>
      <c r="O499" s="669">
        <f t="shared" si="534"/>
        <v>0</v>
      </c>
      <c r="P499" s="187">
        <f>IF(ISBLANK(I499),0,VLOOKUP(I499,J$14:K$19,2,0))</f>
        <v>0</v>
      </c>
      <c r="Q499" s="188">
        <f t="shared" si="541"/>
        <v>0</v>
      </c>
      <c r="R499" s="189">
        <f t="shared" si="542"/>
        <v>0</v>
      </c>
      <c r="S499" s="190">
        <f t="shared" si="536"/>
        <v>0</v>
      </c>
      <c r="T499" s="264">
        <f t="shared" si="537"/>
        <v>0</v>
      </c>
      <c r="U499" s="189">
        <f t="shared" si="543"/>
        <v>0</v>
      </c>
      <c r="V499" s="190">
        <f t="shared" si="538"/>
        <v>0</v>
      </c>
      <c r="W499" s="192">
        <f>IF(P499=0,0,V499/P499)</f>
        <v>0</v>
      </c>
      <c r="X499" s="193">
        <f t="shared" si="544"/>
        <v>0</v>
      </c>
    </row>
    <row r="500" spans="1:24" ht="24.95" customHeight="1">
      <c r="A500" s="272">
        <v>463</v>
      </c>
      <c r="B500" s="259"/>
      <c r="C500" s="263"/>
      <c r="D500" s="163"/>
      <c r="E500" s="163"/>
      <c r="F500" s="252" t="s">
        <v>92</v>
      </c>
      <c r="G500" s="271"/>
      <c r="H500" s="271"/>
      <c r="I500" s="271"/>
      <c r="J500" s="260"/>
      <c r="K500" s="169"/>
      <c r="L500" s="170"/>
      <c r="M500" s="171">
        <f t="shared" si="540"/>
        <v>2.5</v>
      </c>
      <c r="N500" s="172">
        <f t="shared" si="533"/>
        <v>0</v>
      </c>
      <c r="O500" s="668">
        <f t="shared" si="534"/>
        <v>0</v>
      </c>
      <c r="P500" s="173">
        <f t="shared" ref="P500" si="557">IF(ISBLANK(I500),0,VLOOKUP(I500,J$14:K$19,2,0))</f>
        <v>0</v>
      </c>
      <c r="Q500" s="174">
        <f t="shared" si="541"/>
        <v>0</v>
      </c>
      <c r="R500" s="175">
        <f t="shared" si="542"/>
        <v>0</v>
      </c>
      <c r="S500" s="176">
        <f t="shared" si="536"/>
        <v>0</v>
      </c>
      <c r="T500" s="261">
        <f t="shared" si="537"/>
        <v>0</v>
      </c>
      <c r="U500" s="175">
        <f t="shared" si="543"/>
        <v>0</v>
      </c>
      <c r="V500" s="176">
        <f t="shared" si="538"/>
        <v>0</v>
      </c>
      <c r="W500" s="178">
        <f t="shared" ref="W500" si="558">IF(P500=0,0,V500/P500)</f>
        <v>0</v>
      </c>
      <c r="X500" s="179">
        <f t="shared" si="544"/>
        <v>0</v>
      </c>
    </row>
    <row r="501" spans="1:24" ht="24.95" customHeight="1">
      <c r="A501" s="272">
        <v>464</v>
      </c>
      <c r="B501" s="259"/>
      <c r="C501" s="263"/>
      <c r="D501" s="163"/>
      <c r="E501" s="163"/>
      <c r="F501" s="251" t="s">
        <v>91</v>
      </c>
      <c r="G501" s="271"/>
      <c r="H501" s="271"/>
      <c r="I501" s="271"/>
      <c r="J501" s="260"/>
      <c r="K501" s="169"/>
      <c r="L501" s="170"/>
      <c r="M501" s="185">
        <f t="shared" si="540"/>
        <v>1.5</v>
      </c>
      <c r="N501" s="186">
        <f t="shared" si="533"/>
        <v>0</v>
      </c>
      <c r="O501" s="669">
        <f t="shared" si="534"/>
        <v>0</v>
      </c>
      <c r="P501" s="187">
        <f>IF(ISBLANK(I501),0,VLOOKUP(I501,J$14:K$19,2,0))</f>
        <v>0</v>
      </c>
      <c r="Q501" s="188">
        <f t="shared" si="541"/>
        <v>0</v>
      </c>
      <c r="R501" s="189">
        <f t="shared" si="542"/>
        <v>0</v>
      </c>
      <c r="S501" s="190">
        <f t="shared" si="536"/>
        <v>0</v>
      </c>
      <c r="T501" s="264">
        <f t="shared" si="537"/>
        <v>0</v>
      </c>
      <c r="U501" s="189">
        <f t="shared" si="543"/>
        <v>0</v>
      </c>
      <c r="V501" s="190">
        <f t="shared" si="538"/>
        <v>0</v>
      </c>
      <c r="W501" s="192">
        <f>IF(P501=0,0,V501/P501)</f>
        <v>0</v>
      </c>
      <c r="X501" s="193">
        <f t="shared" si="544"/>
        <v>0</v>
      </c>
    </row>
    <row r="502" spans="1:24" ht="24.95" customHeight="1">
      <c r="A502" s="272">
        <v>465</v>
      </c>
      <c r="B502" s="259"/>
      <c r="C502" s="263"/>
      <c r="D502" s="163"/>
      <c r="E502" s="163"/>
      <c r="F502" s="252" t="s">
        <v>92</v>
      </c>
      <c r="G502" s="271"/>
      <c r="H502" s="271"/>
      <c r="I502" s="271"/>
      <c r="J502" s="260"/>
      <c r="K502" s="169"/>
      <c r="L502" s="170"/>
      <c r="M502" s="171">
        <f t="shared" si="540"/>
        <v>2.5</v>
      </c>
      <c r="N502" s="172">
        <f t="shared" si="533"/>
        <v>0</v>
      </c>
      <c r="O502" s="668">
        <f t="shared" si="534"/>
        <v>0</v>
      </c>
      <c r="P502" s="173">
        <f t="shared" ref="P502" si="559">IF(ISBLANK(I502),0,VLOOKUP(I502,J$14:K$19,2,0))</f>
        <v>0</v>
      </c>
      <c r="Q502" s="174">
        <f t="shared" si="541"/>
        <v>0</v>
      </c>
      <c r="R502" s="175">
        <f t="shared" si="542"/>
        <v>0</v>
      </c>
      <c r="S502" s="176">
        <f t="shared" si="536"/>
        <v>0</v>
      </c>
      <c r="T502" s="261">
        <f t="shared" si="537"/>
        <v>0</v>
      </c>
      <c r="U502" s="175">
        <f t="shared" si="543"/>
        <v>0</v>
      </c>
      <c r="V502" s="176">
        <f t="shared" si="538"/>
        <v>0</v>
      </c>
      <c r="W502" s="178">
        <f t="shared" ref="W502" si="560">IF(P502=0,0,V502/P502)</f>
        <v>0</v>
      </c>
      <c r="X502" s="179">
        <f t="shared" si="544"/>
        <v>0</v>
      </c>
    </row>
    <row r="503" spans="1:24" ht="24.95" customHeight="1">
      <c r="A503" s="272">
        <v>466</v>
      </c>
      <c r="B503" s="259"/>
      <c r="C503" s="263"/>
      <c r="D503" s="163"/>
      <c r="E503" s="163"/>
      <c r="F503" s="251" t="s">
        <v>91</v>
      </c>
      <c r="G503" s="271"/>
      <c r="H503" s="271"/>
      <c r="I503" s="271"/>
      <c r="J503" s="260"/>
      <c r="K503" s="169"/>
      <c r="L503" s="170"/>
      <c r="M503" s="185">
        <f t="shared" si="540"/>
        <v>1.5</v>
      </c>
      <c r="N503" s="186">
        <f t="shared" si="533"/>
        <v>0</v>
      </c>
      <c r="O503" s="669">
        <f t="shared" si="534"/>
        <v>0</v>
      </c>
      <c r="P503" s="187">
        <f>IF(ISBLANK(I503),0,VLOOKUP(I503,J$14:K$19,2,0))</f>
        <v>0</v>
      </c>
      <c r="Q503" s="188">
        <f t="shared" si="541"/>
        <v>0</v>
      </c>
      <c r="R503" s="189">
        <f t="shared" si="542"/>
        <v>0</v>
      </c>
      <c r="S503" s="190">
        <f t="shared" si="536"/>
        <v>0</v>
      </c>
      <c r="T503" s="264">
        <f t="shared" si="537"/>
        <v>0</v>
      </c>
      <c r="U503" s="189">
        <f t="shared" si="543"/>
        <v>0</v>
      </c>
      <c r="V503" s="190">
        <f t="shared" si="538"/>
        <v>0</v>
      </c>
      <c r="W503" s="192">
        <f>IF(P503=0,0,V503/P503)</f>
        <v>0</v>
      </c>
      <c r="X503" s="193">
        <f t="shared" si="544"/>
        <v>0</v>
      </c>
    </row>
    <row r="504" spans="1:24" ht="24.95" customHeight="1">
      <c r="A504" s="272">
        <v>467</v>
      </c>
      <c r="B504" s="259"/>
      <c r="C504" s="263"/>
      <c r="D504" s="163"/>
      <c r="E504" s="163"/>
      <c r="F504" s="252" t="s">
        <v>92</v>
      </c>
      <c r="G504" s="271"/>
      <c r="H504" s="271"/>
      <c r="I504" s="271"/>
      <c r="J504" s="260"/>
      <c r="K504" s="169"/>
      <c r="L504" s="170"/>
      <c r="M504" s="171">
        <f t="shared" si="540"/>
        <v>2.5</v>
      </c>
      <c r="N504" s="172">
        <f t="shared" si="533"/>
        <v>0</v>
      </c>
      <c r="O504" s="668">
        <f t="shared" si="534"/>
        <v>0</v>
      </c>
      <c r="P504" s="173">
        <f t="shared" ref="P504" si="561">IF(ISBLANK(I504),0,VLOOKUP(I504,J$14:K$19,2,0))</f>
        <v>0</v>
      </c>
      <c r="Q504" s="174">
        <f t="shared" si="541"/>
        <v>0</v>
      </c>
      <c r="R504" s="175">
        <f t="shared" si="542"/>
        <v>0</v>
      </c>
      <c r="S504" s="176">
        <f t="shared" si="536"/>
        <v>0</v>
      </c>
      <c r="T504" s="261">
        <f t="shared" si="537"/>
        <v>0</v>
      </c>
      <c r="U504" s="175">
        <f t="shared" si="543"/>
        <v>0</v>
      </c>
      <c r="V504" s="176">
        <f t="shared" si="538"/>
        <v>0</v>
      </c>
      <c r="W504" s="178">
        <f t="shared" ref="W504" si="562">IF(P504=0,0,V504/P504)</f>
        <v>0</v>
      </c>
      <c r="X504" s="179">
        <f t="shared" si="544"/>
        <v>0</v>
      </c>
    </row>
    <row r="505" spans="1:24" ht="24.95" customHeight="1">
      <c r="A505" s="272">
        <v>468</v>
      </c>
      <c r="B505" s="259"/>
      <c r="C505" s="263"/>
      <c r="D505" s="163"/>
      <c r="E505" s="163"/>
      <c r="F505" s="251" t="s">
        <v>91</v>
      </c>
      <c r="G505" s="271"/>
      <c r="H505" s="271"/>
      <c r="I505" s="271"/>
      <c r="J505" s="260"/>
      <c r="K505" s="169"/>
      <c r="L505" s="170"/>
      <c r="M505" s="185">
        <f t="shared" si="540"/>
        <v>1.5</v>
      </c>
      <c r="N505" s="186">
        <f t="shared" si="533"/>
        <v>0</v>
      </c>
      <c r="O505" s="669">
        <f t="shared" si="534"/>
        <v>0</v>
      </c>
      <c r="P505" s="187">
        <f>IF(ISBLANK(I505),0,VLOOKUP(I505,J$14:K$19,2,0))</f>
        <v>0</v>
      </c>
      <c r="Q505" s="188">
        <f t="shared" si="541"/>
        <v>0</v>
      </c>
      <c r="R505" s="189">
        <f t="shared" si="542"/>
        <v>0</v>
      </c>
      <c r="S505" s="190">
        <f t="shared" si="536"/>
        <v>0</v>
      </c>
      <c r="T505" s="264">
        <f t="shared" si="537"/>
        <v>0</v>
      </c>
      <c r="U505" s="189">
        <f t="shared" si="543"/>
        <v>0</v>
      </c>
      <c r="V505" s="190">
        <f t="shared" si="538"/>
        <v>0</v>
      </c>
      <c r="W505" s="192">
        <f>IF(P505=0,0,V505/P505)</f>
        <v>0</v>
      </c>
      <c r="X505" s="193">
        <f t="shared" si="544"/>
        <v>0</v>
      </c>
    </row>
    <row r="506" spans="1:24" ht="24.95" customHeight="1">
      <c r="A506" s="272">
        <v>469</v>
      </c>
      <c r="B506" s="259"/>
      <c r="C506" s="263"/>
      <c r="D506" s="163"/>
      <c r="E506" s="163"/>
      <c r="F506" s="252" t="s">
        <v>92</v>
      </c>
      <c r="G506" s="271"/>
      <c r="H506" s="271"/>
      <c r="I506" s="271"/>
      <c r="J506" s="260"/>
      <c r="K506" s="169"/>
      <c r="L506" s="170"/>
      <c r="M506" s="171">
        <f t="shared" si="540"/>
        <v>2.5</v>
      </c>
      <c r="N506" s="172">
        <f t="shared" si="533"/>
        <v>0</v>
      </c>
      <c r="O506" s="668">
        <f t="shared" si="534"/>
        <v>0</v>
      </c>
      <c r="P506" s="173">
        <f t="shared" ref="P506" si="563">IF(ISBLANK(I506),0,VLOOKUP(I506,J$14:K$19,2,0))</f>
        <v>0</v>
      </c>
      <c r="Q506" s="174">
        <f t="shared" si="541"/>
        <v>0</v>
      </c>
      <c r="R506" s="175">
        <f t="shared" si="542"/>
        <v>0</v>
      </c>
      <c r="S506" s="176">
        <f t="shared" si="536"/>
        <v>0</v>
      </c>
      <c r="T506" s="261">
        <f t="shared" si="537"/>
        <v>0</v>
      </c>
      <c r="U506" s="175">
        <f t="shared" si="543"/>
        <v>0</v>
      </c>
      <c r="V506" s="176">
        <f t="shared" si="538"/>
        <v>0</v>
      </c>
      <c r="W506" s="178">
        <f t="shared" ref="W506" si="564">IF(P506=0,0,V506/P506)</f>
        <v>0</v>
      </c>
      <c r="X506" s="179">
        <f t="shared" si="544"/>
        <v>0</v>
      </c>
    </row>
    <row r="507" spans="1:24" ht="24.95" customHeight="1">
      <c r="A507" s="272">
        <v>470</v>
      </c>
      <c r="B507" s="259"/>
      <c r="C507" s="263"/>
      <c r="D507" s="163"/>
      <c r="E507" s="163"/>
      <c r="F507" s="251" t="s">
        <v>91</v>
      </c>
      <c r="G507" s="271"/>
      <c r="H507" s="271"/>
      <c r="I507" s="271"/>
      <c r="J507" s="260"/>
      <c r="K507" s="169"/>
      <c r="L507" s="170"/>
      <c r="M507" s="185">
        <f t="shared" si="540"/>
        <v>1.5</v>
      </c>
      <c r="N507" s="186">
        <f t="shared" si="533"/>
        <v>0</v>
      </c>
      <c r="O507" s="669">
        <f t="shared" si="534"/>
        <v>0</v>
      </c>
      <c r="P507" s="187">
        <f>IF(ISBLANK(I507),0,VLOOKUP(I507,J$14:K$19,2,0))</f>
        <v>0</v>
      </c>
      <c r="Q507" s="188">
        <f t="shared" si="541"/>
        <v>0</v>
      </c>
      <c r="R507" s="189">
        <f t="shared" si="542"/>
        <v>0</v>
      </c>
      <c r="S507" s="190">
        <f t="shared" si="536"/>
        <v>0</v>
      </c>
      <c r="T507" s="264">
        <f t="shared" si="537"/>
        <v>0</v>
      </c>
      <c r="U507" s="189">
        <f t="shared" si="543"/>
        <v>0</v>
      </c>
      <c r="V507" s="190">
        <f t="shared" si="538"/>
        <v>0</v>
      </c>
      <c r="W507" s="192">
        <f>IF(P507=0,0,V507/P507)</f>
        <v>0</v>
      </c>
      <c r="X507" s="193">
        <f t="shared" si="544"/>
        <v>0</v>
      </c>
    </row>
    <row r="508" spans="1:24" ht="24.95" customHeight="1">
      <c r="A508" s="272">
        <v>471</v>
      </c>
      <c r="B508" s="259"/>
      <c r="C508" s="263"/>
      <c r="D508" s="163"/>
      <c r="E508" s="163"/>
      <c r="F508" s="252" t="s">
        <v>92</v>
      </c>
      <c r="G508" s="271"/>
      <c r="H508" s="271"/>
      <c r="I508" s="271"/>
      <c r="J508" s="260"/>
      <c r="K508" s="169"/>
      <c r="L508" s="170"/>
      <c r="M508" s="171">
        <f t="shared" si="540"/>
        <v>2.5</v>
      </c>
      <c r="N508" s="172">
        <f t="shared" si="533"/>
        <v>0</v>
      </c>
      <c r="O508" s="668">
        <f t="shared" si="534"/>
        <v>0</v>
      </c>
      <c r="P508" s="173">
        <f t="shared" ref="P508" si="565">IF(ISBLANK(I508),0,VLOOKUP(I508,J$14:K$19,2,0))</f>
        <v>0</v>
      </c>
      <c r="Q508" s="174">
        <f t="shared" si="541"/>
        <v>0</v>
      </c>
      <c r="R508" s="175">
        <f t="shared" si="542"/>
        <v>0</v>
      </c>
      <c r="S508" s="176">
        <f t="shared" si="536"/>
        <v>0</v>
      </c>
      <c r="T508" s="261">
        <f t="shared" si="537"/>
        <v>0</v>
      </c>
      <c r="U508" s="175">
        <f t="shared" si="543"/>
        <v>0</v>
      </c>
      <c r="V508" s="176">
        <f t="shared" si="538"/>
        <v>0</v>
      </c>
      <c r="W508" s="178">
        <f t="shared" ref="W508" si="566">IF(P508=0,0,V508/P508)</f>
        <v>0</v>
      </c>
      <c r="X508" s="179">
        <f t="shared" si="544"/>
        <v>0</v>
      </c>
    </row>
    <row r="509" spans="1:24" ht="24.95" customHeight="1">
      <c r="A509" s="272">
        <v>472</v>
      </c>
      <c r="B509" s="259"/>
      <c r="C509" s="263"/>
      <c r="D509" s="163"/>
      <c r="E509" s="163"/>
      <c r="F509" s="251" t="s">
        <v>91</v>
      </c>
      <c r="G509" s="271"/>
      <c r="H509" s="271"/>
      <c r="I509" s="271"/>
      <c r="J509" s="260"/>
      <c r="K509" s="169"/>
      <c r="L509" s="170"/>
      <c r="M509" s="185">
        <f t="shared" si="540"/>
        <v>1.5</v>
      </c>
      <c r="N509" s="186">
        <f t="shared" si="533"/>
        <v>0</v>
      </c>
      <c r="O509" s="669">
        <f t="shared" si="534"/>
        <v>0</v>
      </c>
      <c r="P509" s="187">
        <f>IF(ISBLANK(I509),0,VLOOKUP(I509,J$14:K$19,2,0))</f>
        <v>0</v>
      </c>
      <c r="Q509" s="188">
        <f t="shared" si="541"/>
        <v>0</v>
      </c>
      <c r="R509" s="189">
        <f t="shared" si="542"/>
        <v>0</v>
      </c>
      <c r="S509" s="190">
        <f t="shared" si="536"/>
        <v>0</v>
      </c>
      <c r="T509" s="264">
        <f t="shared" si="537"/>
        <v>0</v>
      </c>
      <c r="U509" s="189">
        <f t="shared" si="543"/>
        <v>0</v>
      </c>
      <c r="V509" s="190">
        <f t="shared" si="538"/>
        <v>0</v>
      </c>
      <c r="W509" s="192">
        <f>IF(P509=0,0,V509/P509)</f>
        <v>0</v>
      </c>
      <c r="X509" s="193">
        <f t="shared" si="544"/>
        <v>0</v>
      </c>
    </row>
    <row r="510" spans="1:24" ht="24.95" customHeight="1">
      <c r="A510" s="272">
        <v>473</v>
      </c>
      <c r="B510" s="259"/>
      <c r="C510" s="263"/>
      <c r="D510" s="163"/>
      <c r="E510" s="163"/>
      <c r="F510" s="252" t="s">
        <v>92</v>
      </c>
      <c r="G510" s="271"/>
      <c r="H510" s="271"/>
      <c r="I510" s="271"/>
      <c r="J510" s="260"/>
      <c r="K510" s="169"/>
      <c r="L510" s="170"/>
      <c r="M510" s="171">
        <f t="shared" si="540"/>
        <v>2.5</v>
      </c>
      <c r="N510" s="172">
        <f t="shared" si="533"/>
        <v>0</v>
      </c>
      <c r="O510" s="668">
        <f t="shared" si="534"/>
        <v>0</v>
      </c>
      <c r="P510" s="173">
        <f t="shared" ref="P510" si="567">IF(ISBLANK(I510),0,VLOOKUP(I510,J$14:K$19,2,0))</f>
        <v>0</v>
      </c>
      <c r="Q510" s="174">
        <f t="shared" si="541"/>
        <v>0</v>
      </c>
      <c r="R510" s="175">
        <f t="shared" si="542"/>
        <v>0</v>
      </c>
      <c r="S510" s="176">
        <f t="shared" si="536"/>
        <v>0</v>
      </c>
      <c r="T510" s="261">
        <f t="shared" si="537"/>
        <v>0</v>
      </c>
      <c r="U510" s="175">
        <f t="shared" si="543"/>
        <v>0</v>
      </c>
      <c r="V510" s="176">
        <f t="shared" si="538"/>
        <v>0</v>
      </c>
      <c r="W510" s="178">
        <f t="shared" ref="W510" si="568">IF(P510=0,0,V510/P510)</f>
        <v>0</v>
      </c>
      <c r="X510" s="179">
        <f t="shared" si="544"/>
        <v>0</v>
      </c>
    </row>
    <row r="511" spans="1:24" ht="24.95" customHeight="1">
      <c r="A511" s="272">
        <v>474</v>
      </c>
      <c r="B511" s="259"/>
      <c r="C511" s="263"/>
      <c r="D511" s="163"/>
      <c r="E511" s="163"/>
      <c r="F511" s="251" t="s">
        <v>91</v>
      </c>
      <c r="G511" s="271"/>
      <c r="H511" s="271"/>
      <c r="I511" s="271"/>
      <c r="J511" s="260"/>
      <c r="K511" s="169"/>
      <c r="L511" s="170"/>
      <c r="M511" s="185">
        <f t="shared" si="540"/>
        <v>1.5</v>
      </c>
      <c r="N511" s="186">
        <f t="shared" si="533"/>
        <v>0</v>
      </c>
      <c r="O511" s="669">
        <f t="shared" si="534"/>
        <v>0</v>
      </c>
      <c r="P511" s="187">
        <f>IF(ISBLANK(I511),0,VLOOKUP(I511,J$14:K$19,2,0))</f>
        <v>0</v>
      </c>
      <c r="Q511" s="188">
        <f t="shared" si="541"/>
        <v>0</v>
      </c>
      <c r="R511" s="189">
        <f t="shared" si="542"/>
        <v>0</v>
      </c>
      <c r="S511" s="190">
        <f t="shared" si="536"/>
        <v>0</v>
      </c>
      <c r="T511" s="264">
        <f t="shared" si="537"/>
        <v>0</v>
      </c>
      <c r="U511" s="189">
        <f t="shared" si="543"/>
        <v>0</v>
      </c>
      <c r="V511" s="190">
        <f t="shared" si="538"/>
        <v>0</v>
      </c>
      <c r="W511" s="192">
        <f>IF(P511=0,0,V511/P511)</f>
        <v>0</v>
      </c>
      <c r="X511" s="193">
        <f t="shared" si="544"/>
        <v>0</v>
      </c>
    </row>
    <row r="512" spans="1:24" ht="24.95" customHeight="1">
      <c r="A512" s="272">
        <v>475</v>
      </c>
      <c r="B512" s="259"/>
      <c r="C512" s="263"/>
      <c r="D512" s="163"/>
      <c r="E512" s="163"/>
      <c r="F512" s="252" t="s">
        <v>92</v>
      </c>
      <c r="G512" s="271"/>
      <c r="H512" s="271"/>
      <c r="I512" s="271"/>
      <c r="J512" s="260"/>
      <c r="K512" s="169"/>
      <c r="L512" s="170"/>
      <c r="M512" s="171">
        <f t="shared" si="540"/>
        <v>2.5</v>
      </c>
      <c r="N512" s="172">
        <f t="shared" si="533"/>
        <v>0</v>
      </c>
      <c r="O512" s="668">
        <f t="shared" si="534"/>
        <v>0</v>
      </c>
      <c r="P512" s="173">
        <f t="shared" ref="P512" si="569">IF(ISBLANK(I512),0,VLOOKUP(I512,J$14:K$19,2,0))</f>
        <v>0</v>
      </c>
      <c r="Q512" s="174">
        <f t="shared" si="541"/>
        <v>0</v>
      </c>
      <c r="R512" s="175">
        <f t="shared" si="542"/>
        <v>0</v>
      </c>
      <c r="S512" s="176">
        <f t="shared" si="536"/>
        <v>0</v>
      </c>
      <c r="T512" s="261">
        <f t="shared" si="537"/>
        <v>0</v>
      </c>
      <c r="U512" s="175">
        <f t="shared" si="543"/>
        <v>0</v>
      </c>
      <c r="V512" s="176">
        <f t="shared" si="538"/>
        <v>0</v>
      </c>
      <c r="W512" s="178">
        <f t="shared" ref="W512" si="570">IF(P512=0,0,V512/P512)</f>
        <v>0</v>
      </c>
      <c r="X512" s="179">
        <f t="shared" si="544"/>
        <v>0</v>
      </c>
    </row>
    <row r="513" spans="1:24" ht="24.95" customHeight="1">
      <c r="A513" s="272">
        <v>476</v>
      </c>
      <c r="B513" s="259"/>
      <c r="C513" s="263"/>
      <c r="D513" s="163"/>
      <c r="E513" s="163"/>
      <c r="F513" s="251" t="s">
        <v>91</v>
      </c>
      <c r="G513" s="271"/>
      <c r="H513" s="271"/>
      <c r="I513" s="271"/>
      <c r="J513" s="260"/>
      <c r="K513" s="169"/>
      <c r="L513" s="170"/>
      <c r="M513" s="185">
        <f t="shared" si="540"/>
        <v>1.5</v>
      </c>
      <c r="N513" s="186">
        <f t="shared" si="533"/>
        <v>0</v>
      </c>
      <c r="O513" s="669">
        <f t="shared" si="534"/>
        <v>0</v>
      </c>
      <c r="P513" s="187">
        <f>IF(ISBLANK(I513),0,VLOOKUP(I513,J$14:K$19,2,0))</f>
        <v>0</v>
      </c>
      <c r="Q513" s="188">
        <f t="shared" si="541"/>
        <v>0</v>
      </c>
      <c r="R513" s="189">
        <f t="shared" si="542"/>
        <v>0</v>
      </c>
      <c r="S513" s="190">
        <f t="shared" si="536"/>
        <v>0</v>
      </c>
      <c r="T513" s="264">
        <f t="shared" si="537"/>
        <v>0</v>
      </c>
      <c r="U513" s="189">
        <f t="shared" si="543"/>
        <v>0</v>
      </c>
      <c r="V513" s="190">
        <f t="shared" si="538"/>
        <v>0</v>
      </c>
      <c r="W513" s="192">
        <f>IF(P513=0,0,V513/P513)</f>
        <v>0</v>
      </c>
      <c r="X513" s="193">
        <f t="shared" si="544"/>
        <v>0</v>
      </c>
    </row>
    <row r="514" spans="1:24" ht="24.95" customHeight="1">
      <c r="A514" s="272">
        <v>477</v>
      </c>
      <c r="B514" s="259"/>
      <c r="C514" s="263"/>
      <c r="D514" s="163"/>
      <c r="E514" s="163"/>
      <c r="F514" s="252" t="s">
        <v>92</v>
      </c>
      <c r="G514" s="271"/>
      <c r="H514" s="271"/>
      <c r="I514" s="271"/>
      <c r="J514" s="260"/>
      <c r="K514" s="169"/>
      <c r="L514" s="170"/>
      <c r="M514" s="171">
        <f t="shared" si="540"/>
        <v>2.5</v>
      </c>
      <c r="N514" s="172">
        <f t="shared" si="533"/>
        <v>0</v>
      </c>
      <c r="O514" s="668">
        <f t="shared" si="534"/>
        <v>0</v>
      </c>
      <c r="P514" s="173">
        <f t="shared" ref="P514" si="571">IF(ISBLANK(I514),0,VLOOKUP(I514,J$14:K$19,2,0))</f>
        <v>0</v>
      </c>
      <c r="Q514" s="174">
        <f t="shared" si="541"/>
        <v>0</v>
      </c>
      <c r="R514" s="175">
        <f t="shared" si="542"/>
        <v>0</v>
      </c>
      <c r="S514" s="176">
        <f t="shared" si="536"/>
        <v>0</v>
      </c>
      <c r="T514" s="261">
        <f t="shared" si="537"/>
        <v>0</v>
      </c>
      <c r="U514" s="175">
        <f t="shared" si="543"/>
        <v>0</v>
      </c>
      <c r="V514" s="176">
        <f t="shared" si="538"/>
        <v>0</v>
      </c>
      <c r="W514" s="178">
        <f t="shared" ref="W514" si="572">IF(P514=0,0,V514/P514)</f>
        <v>0</v>
      </c>
      <c r="X514" s="179">
        <f t="shared" si="544"/>
        <v>0</v>
      </c>
    </row>
    <row r="515" spans="1:24" ht="24.95" customHeight="1">
      <c r="A515" s="272">
        <v>478</v>
      </c>
      <c r="B515" s="259"/>
      <c r="C515" s="263"/>
      <c r="D515" s="163"/>
      <c r="E515" s="163"/>
      <c r="F515" s="251" t="s">
        <v>91</v>
      </c>
      <c r="G515" s="271"/>
      <c r="H515" s="271"/>
      <c r="I515" s="271"/>
      <c r="J515" s="260"/>
      <c r="K515" s="169"/>
      <c r="L515" s="170"/>
      <c r="M515" s="185">
        <f t="shared" si="540"/>
        <v>1.5</v>
      </c>
      <c r="N515" s="186">
        <f t="shared" si="533"/>
        <v>0</v>
      </c>
      <c r="O515" s="669">
        <f t="shared" si="534"/>
        <v>0</v>
      </c>
      <c r="P515" s="187">
        <f>IF(ISBLANK(I515),0,VLOOKUP(I515,J$14:K$19,2,0))</f>
        <v>0</v>
      </c>
      <c r="Q515" s="188">
        <f t="shared" si="541"/>
        <v>0</v>
      </c>
      <c r="R515" s="189">
        <f t="shared" si="542"/>
        <v>0</v>
      </c>
      <c r="S515" s="190">
        <f t="shared" si="536"/>
        <v>0</v>
      </c>
      <c r="T515" s="264">
        <f t="shared" si="537"/>
        <v>0</v>
      </c>
      <c r="U515" s="189">
        <f t="shared" si="543"/>
        <v>0</v>
      </c>
      <c r="V515" s="190">
        <f t="shared" si="538"/>
        <v>0</v>
      </c>
      <c r="W515" s="192">
        <f>IF(P515=0,0,V515/P515)</f>
        <v>0</v>
      </c>
      <c r="X515" s="193">
        <f t="shared" si="544"/>
        <v>0</v>
      </c>
    </row>
    <row r="516" spans="1:24" ht="24.95" customHeight="1">
      <c r="A516" s="272">
        <v>479</v>
      </c>
      <c r="B516" s="259"/>
      <c r="C516" s="263"/>
      <c r="D516" s="163"/>
      <c r="E516" s="163"/>
      <c r="F516" s="252" t="s">
        <v>92</v>
      </c>
      <c r="G516" s="271"/>
      <c r="H516" s="271"/>
      <c r="I516" s="271"/>
      <c r="J516" s="260"/>
      <c r="K516" s="169"/>
      <c r="L516" s="170"/>
      <c r="M516" s="171">
        <f t="shared" si="540"/>
        <v>2.5</v>
      </c>
      <c r="N516" s="172">
        <f t="shared" si="533"/>
        <v>0</v>
      </c>
      <c r="O516" s="668">
        <f t="shared" si="534"/>
        <v>0</v>
      </c>
      <c r="P516" s="173">
        <f t="shared" ref="P516" si="573">IF(ISBLANK(I516),0,VLOOKUP(I516,J$14:K$19,2,0))</f>
        <v>0</v>
      </c>
      <c r="Q516" s="174">
        <f t="shared" si="541"/>
        <v>0</v>
      </c>
      <c r="R516" s="175">
        <f t="shared" si="542"/>
        <v>0</v>
      </c>
      <c r="S516" s="176">
        <f t="shared" si="536"/>
        <v>0</v>
      </c>
      <c r="T516" s="261">
        <f t="shared" si="537"/>
        <v>0</v>
      </c>
      <c r="U516" s="175">
        <f t="shared" si="543"/>
        <v>0</v>
      </c>
      <c r="V516" s="176">
        <f t="shared" si="538"/>
        <v>0</v>
      </c>
      <c r="W516" s="178">
        <f t="shared" ref="W516" si="574">IF(P516=0,0,V516/P516)</f>
        <v>0</v>
      </c>
      <c r="X516" s="179">
        <f t="shared" si="544"/>
        <v>0</v>
      </c>
    </row>
    <row r="517" spans="1:24" ht="24.95" customHeight="1">
      <c r="A517" s="272">
        <v>480</v>
      </c>
      <c r="B517" s="259"/>
      <c r="C517" s="263"/>
      <c r="D517" s="163"/>
      <c r="E517" s="163"/>
      <c r="F517" s="251" t="s">
        <v>91</v>
      </c>
      <c r="G517" s="271"/>
      <c r="H517" s="271"/>
      <c r="I517" s="271"/>
      <c r="J517" s="260"/>
      <c r="K517" s="169"/>
      <c r="L517" s="170"/>
      <c r="M517" s="185">
        <f t="shared" si="540"/>
        <v>1.5</v>
      </c>
      <c r="N517" s="186">
        <f t="shared" si="533"/>
        <v>0</v>
      </c>
      <c r="O517" s="669">
        <f t="shared" si="534"/>
        <v>0</v>
      </c>
      <c r="P517" s="187">
        <f>IF(ISBLANK(I517),0,VLOOKUP(I517,J$14:K$19,2,0))</f>
        <v>0</v>
      </c>
      <c r="Q517" s="188">
        <f t="shared" si="541"/>
        <v>0</v>
      </c>
      <c r="R517" s="189">
        <f t="shared" si="542"/>
        <v>0</v>
      </c>
      <c r="S517" s="190">
        <f t="shared" si="536"/>
        <v>0</v>
      </c>
      <c r="T517" s="264">
        <f t="shared" si="537"/>
        <v>0</v>
      </c>
      <c r="U517" s="189">
        <f t="shared" si="543"/>
        <v>0</v>
      </c>
      <c r="V517" s="190">
        <f t="shared" si="538"/>
        <v>0</v>
      </c>
      <c r="W517" s="192">
        <f>IF(P517=0,0,V517/P517)</f>
        <v>0</v>
      </c>
      <c r="X517" s="193">
        <f t="shared" si="544"/>
        <v>0</v>
      </c>
    </row>
    <row r="518" spans="1:24" ht="24.95" customHeight="1">
      <c r="A518" s="272">
        <v>481</v>
      </c>
      <c r="B518" s="259"/>
      <c r="C518" s="263"/>
      <c r="D518" s="163"/>
      <c r="E518" s="163"/>
      <c r="F518" s="252" t="s">
        <v>92</v>
      </c>
      <c r="G518" s="271"/>
      <c r="H518" s="271"/>
      <c r="I518" s="271"/>
      <c r="J518" s="260"/>
      <c r="K518" s="169"/>
      <c r="L518" s="170"/>
      <c r="M518" s="171">
        <f t="shared" si="540"/>
        <v>2.5</v>
      </c>
      <c r="N518" s="172">
        <f t="shared" si="533"/>
        <v>0</v>
      </c>
      <c r="O518" s="668">
        <f t="shared" si="534"/>
        <v>0</v>
      </c>
      <c r="P518" s="173">
        <f t="shared" ref="P518" si="575">IF(ISBLANK(I518),0,VLOOKUP(I518,J$14:K$19,2,0))</f>
        <v>0</v>
      </c>
      <c r="Q518" s="174">
        <f t="shared" si="541"/>
        <v>0</v>
      </c>
      <c r="R518" s="175">
        <f t="shared" si="542"/>
        <v>0</v>
      </c>
      <c r="S518" s="176">
        <f t="shared" si="536"/>
        <v>0</v>
      </c>
      <c r="T518" s="261">
        <f t="shared" si="537"/>
        <v>0</v>
      </c>
      <c r="U518" s="175">
        <f t="shared" si="543"/>
        <v>0</v>
      </c>
      <c r="V518" s="176">
        <f t="shared" si="538"/>
        <v>0</v>
      </c>
      <c r="W518" s="178">
        <f t="shared" ref="W518" si="576">IF(P518=0,0,V518/P518)</f>
        <v>0</v>
      </c>
      <c r="X518" s="179">
        <f t="shared" si="544"/>
        <v>0</v>
      </c>
    </row>
    <row r="519" spans="1:24" ht="24.95" customHeight="1">
      <c r="A519" s="272">
        <v>482</v>
      </c>
      <c r="B519" s="259"/>
      <c r="C519" s="263"/>
      <c r="D519" s="163"/>
      <c r="E519" s="163"/>
      <c r="F519" s="251" t="s">
        <v>91</v>
      </c>
      <c r="G519" s="271"/>
      <c r="H519" s="271"/>
      <c r="I519" s="271"/>
      <c r="J519" s="260"/>
      <c r="K519" s="169"/>
      <c r="L519" s="170"/>
      <c r="M519" s="185">
        <f t="shared" si="540"/>
        <v>1.5</v>
      </c>
      <c r="N519" s="186">
        <f t="shared" si="533"/>
        <v>0</v>
      </c>
      <c r="O519" s="669">
        <f t="shared" si="534"/>
        <v>0</v>
      </c>
      <c r="P519" s="187">
        <f>IF(ISBLANK(I519),0,VLOOKUP(I519,J$14:K$19,2,0))</f>
        <v>0</v>
      </c>
      <c r="Q519" s="188">
        <f t="shared" si="541"/>
        <v>0</v>
      </c>
      <c r="R519" s="189">
        <f t="shared" si="542"/>
        <v>0</v>
      </c>
      <c r="S519" s="190">
        <f t="shared" si="536"/>
        <v>0</v>
      </c>
      <c r="T519" s="264">
        <f t="shared" si="537"/>
        <v>0</v>
      </c>
      <c r="U519" s="189">
        <f t="shared" si="543"/>
        <v>0</v>
      </c>
      <c r="V519" s="190">
        <f t="shared" si="538"/>
        <v>0</v>
      </c>
      <c r="W519" s="192">
        <f>IF(P519=0,0,V519/P519)</f>
        <v>0</v>
      </c>
      <c r="X519" s="193">
        <f t="shared" si="544"/>
        <v>0</v>
      </c>
    </row>
    <row r="520" spans="1:24" ht="24.95" customHeight="1">
      <c r="A520" s="272">
        <v>483</v>
      </c>
      <c r="B520" s="259"/>
      <c r="C520" s="263"/>
      <c r="D520" s="163"/>
      <c r="E520" s="163"/>
      <c r="F520" s="252" t="s">
        <v>92</v>
      </c>
      <c r="G520" s="271"/>
      <c r="H520" s="271"/>
      <c r="I520" s="271"/>
      <c r="J520" s="260"/>
      <c r="K520" s="169"/>
      <c r="L520" s="170"/>
      <c r="M520" s="171">
        <f t="shared" si="540"/>
        <v>2.5</v>
      </c>
      <c r="N520" s="172">
        <f t="shared" si="533"/>
        <v>0</v>
      </c>
      <c r="O520" s="668">
        <f t="shared" si="534"/>
        <v>0</v>
      </c>
      <c r="P520" s="173">
        <f t="shared" ref="P520" si="577">IF(ISBLANK(I520),0,VLOOKUP(I520,J$14:K$19,2,0))</f>
        <v>0</v>
      </c>
      <c r="Q520" s="174">
        <f t="shared" si="541"/>
        <v>0</v>
      </c>
      <c r="R520" s="175">
        <f t="shared" si="542"/>
        <v>0</v>
      </c>
      <c r="S520" s="176">
        <f t="shared" si="536"/>
        <v>0</v>
      </c>
      <c r="T520" s="261">
        <f t="shared" si="537"/>
        <v>0</v>
      </c>
      <c r="U520" s="175">
        <f t="shared" si="543"/>
        <v>0</v>
      </c>
      <c r="V520" s="176">
        <f t="shared" si="538"/>
        <v>0</v>
      </c>
      <c r="W520" s="178">
        <f t="shared" ref="W520" si="578">IF(P520=0,0,V520/P520)</f>
        <v>0</v>
      </c>
      <c r="X520" s="179">
        <f t="shared" si="544"/>
        <v>0</v>
      </c>
    </row>
    <row r="521" spans="1:24" ht="24.95" customHeight="1">
      <c r="A521" s="272">
        <v>484</v>
      </c>
      <c r="B521" s="259"/>
      <c r="C521" s="263"/>
      <c r="D521" s="163"/>
      <c r="E521" s="163"/>
      <c r="F521" s="251" t="s">
        <v>91</v>
      </c>
      <c r="G521" s="271"/>
      <c r="H521" s="271"/>
      <c r="I521" s="271"/>
      <c r="J521" s="260"/>
      <c r="K521" s="169"/>
      <c r="L521" s="170"/>
      <c r="M521" s="185">
        <f t="shared" si="540"/>
        <v>1.5</v>
      </c>
      <c r="N521" s="186">
        <f t="shared" si="533"/>
        <v>0</v>
      </c>
      <c r="O521" s="669">
        <f t="shared" si="534"/>
        <v>0</v>
      </c>
      <c r="P521" s="187">
        <f>IF(ISBLANK(I521),0,VLOOKUP(I521,J$14:K$19,2,0))</f>
        <v>0</v>
      </c>
      <c r="Q521" s="188">
        <f t="shared" si="541"/>
        <v>0</v>
      </c>
      <c r="R521" s="189">
        <f t="shared" si="542"/>
        <v>0</v>
      </c>
      <c r="S521" s="190">
        <f t="shared" si="536"/>
        <v>0</v>
      </c>
      <c r="T521" s="264">
        <f t="shared" si="537"/>
        <v>0</v>
      </c>
      <c r="U521" s="189">
        <f t="shared" si="543"/>
        <v>0</v>
      </c>
      <c r="V521" s="190">
        <f t="shared" si="538"/>
        <v>0</v>
      </c>
      <c r="W521" s="192">
        <f>IF(P521=0,0,V521/P521)</f>
        <v>0</v>
      </c>
      <c r="X521" s="193">
        <f t="shared" si="544"/>
        <v>0</v>
      </c>
    </row>
    <row r="522" spans="1:24" ht="24.95" customHeight="1">
      <c r="A522" s="272">
        <v>485</v>
      </c>
      <c r="B522" s="259"/>
      <c r="C522" s="263"/>
      <c r="D522" s="163"/>
      <c r="E522" s="163"/>
      <c r="F522" s="252" t="s">
        <v>92</v>
      </c>
      <c r="G522" s="271"/>
      <c r="H522" s="271"/>
      <c r="I522" s="271"/>
      <c r="J522" s="260"/>
      <c r="K522" s="169"/>
      <c r="L522" s="170"/>
      <c r="M522" s="171">
        <f t="shared" si="540"/>
        <v>2.5</v>
      </c>
      <c r="N522" s="172">
        <f t="shared" si="533"/>
        <v>0</v>
      </c>
      <c r="O522" s="668">
        <f t="shared" si="534"/>
        <v>0</v>
      </c>
      <c r="P522" s="173">
        <f t="shared" ref="P522" si="579">IF(ISBLANK(I522),0,VLOOKUP(I522,J$14:K$19,2,0))</f>
        <v>0</v>
      </c>
      <c r="Q522" s="174">
        <f t="shared" si="541"/>
        <v>0</v>
      </c>
      <c r="R522" s="175">
        <f t="shared" si="542"/>
        <v>0</v>
      </c>
      <c r="S522" s="176">
        <f t="shared" si="536"/>
        <v>0</v>
      </c>
      <c r="T522" s="261">
        <f t="shared" si="537"/>
        <v>0</v>
      </c>
      <c r="U522" s="175">
        <f t="shared" si="543"/>
        <v>0</v>
      </c>
      <c r="V522" s="176">
        <f t="shared" si="538"/>
        <v>0</v>
      </c>
      <c r="W522" s="178">
        <f t="shared" ref="W522" si="580">IF(P522=0,0,V522/P522)</f>
        <v>0</v>
      </c>
      <c r="X522" s="179">
        <f t="shared" si="544"/>
        <v>0</v>
      </c>
    </row>
    <row r="523" spans="1:24" ht="24.95" customHeight="1">
      <c r="A523" s="272">
        <v>486</v>
      </c>
      <c r="B523" s="259"/>
      <c r="C523" s="263"/>
      <c r="D523" s="163"/>
      <c r="E523" s="163"/>
      <c r="F523" s="251" t="s">
        <v>91</v>
      </c>
      <c r="G523" s="271"/>
      <c r="H523" s="271"/>
      <c r="I523" s="271"/>
      <c r="J523" s="260"/>
      <c r="K523" s="169"/>
      <c r="L523" s="170"/>
      <c r="M523" s="185">
        <f t="shared" si="540"/>
        <v>1.5</v>
      </c>
      <c r="N523" s="186">
        <f t="shared" si="533"/>
        <v>0</v>
      </c>
      <c r="O523" s="669">
        <f t="shared" si="534"/>
        <v>0</v>
      </c>
      <c r="P523" s="187">
        <f>IF(ISBLANK(I523),0,VLOOKUP(I523,J$14:K$19,2,0))</f>
        <v>0</v>
      </c>
      <c r="Q523" s="188">
        <f t="shared" si="541"/>
        <v>0</v>
      </c>
      <c r="R523" s="189">
        <f t="shared" si="542"/>
        <v>0</v>
      </c>
      <c r="S523" s="190">
        <f t="shared" si="536"/>
        <v>0</v>
      </c>
      <c r="T523" s="264">
        <f t="shared" si="537"/>
        <v>0</v>
      </c>
      <c r="U523" s="189">
        <f t="shared" si="543"/>
        <v>0</v>
      </c>
      <c r="V523" s="190">
        <f t="shared" si="538"/>
        <v>0</v>
      </c>
      <c r="W523" s="192">
        <f>IF(P523=0,0,V523/P523)</f>
        <v>0</v>
      </c>
      <c r="X523" s="193">
        <f t="shared" si="544"/>
        <v>0</v>
      </c>
    </row>
    <row r="524" spans="1:24" ht="24.95" customHeight="1">
      <c r="A524" s="272">
        <v>487</v>
      </c>
      <c r="B524" s="259"/>
      <c r="C524" s="263"/>
      <c r="D524" s="163"/>
      <c r="E524" s="163"/>
      <c r="F524" s="252" t="s">
        <v>92</v>
      </c>
      <c r="G524" s="271"/>
      <c r="H524" s="271"/>
      <c r="I524" s="271"/>
      <c r="J524" s="260"/>
      <c r="K524" s="169"/>
      <c r="L524" s="170"/>
      <c r="M524" s="171">
        <f t="shared" si="540"/>
        <v>2.5</v>
      </c>
      <c r="N524" s="172">
        <f t="shared" si="533"/>
        <v>0</v>
      </c>
      <c r="O524" s="668">
        <f t="shared" si="534"/>
        <v>0</v>
      </c>
      <c r="P524" s="173">
        <f t="shared" ref="P524" si="581">IF(ISBLANK(I524),0,VLOOKUP(I524,J$14:K$19,2,0))</f>
        <v>0</v>
      </c>
      <c r="Q524" s="174">
        <f t="shared" si="541"/>
        <v>0</v>
      </c>
      <c r="R524" s="175">
        <f t="shared" si="542"/>
        <v>0</v>
      </c>
      <c r="S524" s="176">
        <f t="shared" si="536"/>
        <v>0</v>
      </c>
      <c r="T524" s="261">
        <f t="shared" si="537"/>
        <v>0</v>
      </c>
      <c r="U524" s="175">
        <f t="shared" si="543"/>
        <v>0</v>
      </c>
      <c r="V524" s="176">
        <f t="shared" si="538"/>
        <v>0</v>
      </c>
      <c r="W524" s="178">
        <f t="shared" ref="W524" si="582">IF(P524=0,0,V524/P524)</f>
        <v>0</v>
      </c>
      <c r="X524" s="179">
        <f t="shared" si="544"/>
        <v>0</v>
      </c>
    </row>
    <row r="525" spans="1:24" ht="24.95" customHeight="1">
      <c r="A525" s="272">
        <v>488</v>
      </c>
      <c r="B525" s="259"/>
      <c r="C525" s="263"/>
      <c r="D525" s="163"/>
      <c r="E525" s="163"/>
      <c r="F525" s="251" t="s">
        <v>91</v>
      </c>
      <c r="G525" s="271"/>
      <c r="H525" s="271"/>
      <c r="I525" s="271"/>
      <c r="J525" s="260"/>
      <c r="K525" s="169"/>
      <c r="L525" s="170"/>
      <c r="M525" s="185">
        <f t="shared" si="540"/>
        <v>1.5</v>
      </c>
      <c r="N525" s="186">
        <f t="shared" si="533"/>
        <v>0</v>
      </c>
      <c r="O525" s="669">
        <f t="shared" si="534"/>
        <v>0</v>
      </c>
      <c r="P525" s="187">
        <f>IF(ISBLANK(I525),0,VLOOKUP(I525,J$14:K$19,2,0))</f>
        <v>0</v>
      </c>
      <c r="Q525" s="188">
        <f t="shared" si="541"/>
        <v>0</v>
      </c>
      <c r="R525" s="189">
        <f t="shared" si="542"/>
        <v>0</v>
      </c>
      <c r="S525" s="190">
        <f t="shared" si="536"/>
        <v>0</v>
      </c>
      <c r="T525" s="264">
        <f t="shared" si="537"/>
        <v>0</v>
      </c>
      <c r="U525" s="189">
        <f t="shared" si="543"/>
        <v>0</v>
      </c>
      <c r="V525" s="190">
        <f t="shared" si="538"/>
        <v>0</v>
      </c>
      <c r="W525" s="192">
        <f>IF(P525=0,0,V525/P525)</f>
        <v>0</v>
      </c>
      <c r="X525" s="193">
        <f t="shared" si="544"/>
        <v>0</v>
      </c>
    </row>
    <row r="526" spans="1:24" ht="24.95" customHeight="1">
      <c r="A526" s="272">
        <v>489</v>
      </c>
      <c r="B526" s="259"/>
      <c r="C526" s="263"/>
      <c r="D526" s="163"/>
      <c r="E526" s="163"/>
      <c r="F526" s="252" t="s">
        <v>92</v>
      </c>
      <c r="G526" s="271"/>
      <c r="H526" s="271"/>
      <c r="I526" s="271"/>
      <c r="J526" s="260"/>
      <c r="K526" s="169"/>
      <c r="L526" s="170"/>
      <c r="M526" s="171">
        <f t="shared" si="540"/>
        <v>2.5</v>
      </c>
      <c r="N526" s="172">
        <f t="shared" si="533"/>
        <v>0</v>
      </c>
      <c r="O526" s="668">
        <f t="shared" si="534"/>
        <v>0</v>
      </c>
      <c r="P526" s="173">
        <f t="shared" ref="P526" si="583">IF(ISBLANK(I526),0,VLOOKUP(I526,J$14:K$19,2,0))</f>
        <v>0</v>
      </c>
      <c r="Q526" s="174">
        <f t="shared" si="541"/>
        <v>0</v>
      </c>
      <c r="R526" s="175">
        <f t="shared" si="542"/>
        <v>0</v>
      </c>
      <c r="S526" s="176">
        <f t="shared" si="536"/>
        <v>0</v>
      </c>
      <c r="T526" s="261">
        <f t="shared" si="537"/>
        <v>0</v>
      </c>
      <c r="U526" s="175">
        <f t="shared" si="543"/>
        <v>0</v>
      </c>
      <c r="V526" s="176">
        <f t="shared" si="538"/>
        <v>0</v>
      </c>
      <c r="W526" s="178">
        <f t="shared" ref="W526" si="584">IF(P526=0,0,V526/P526)</f>
        <v>0</v>
      </c>
      <c r="X526" s="179">
        <f t="shared" si="544"/>
        <v>0</v>
      </c>
    </row>
    <row r="527" spans="1:24" ht="24.95" customHeight="1">
      <c r="A527" s="272">
        <v>490</v>
      </c>
      <c r="B527" s="259"/>
      <c r="C527" s="263"/>
      <c r="D527" s="163"/>
      <c r="E527" s="163"/>
      <c r="F527" s="251" t="s">
        <v>91</v>
      </c>
      <c r="G527" s="271"/>
      <c r="H527" s="271"/>
      <c r="I527" s="271"/>
      <c r="J527" s="260"/>
      <c r="K527" s="169"/>
      <c r="L527" s="170"/>
      <c r="M527" s="185">
        <f t="shared" si="540"/>
        <v>1.5</v>
      </c>
      <c r="N527" s="186">
        <f t="shared" si="533"/>
        <v>0</v>
      </c>
      <c r="O527" s="669">
        <f t="shared" si="534"/>
        <v>0</v>
      </c>
      <c r="P527" s="187">
        <f>IF(ISBLANK(I527),0,VLOOKUP(I527,J$14:K$19,2,0))</f>
        <v>0</v>
      </c>
      <c r="Q527" s="188">
        <f t="shared" si="541"/>
        <v>0</v>
      </c>
      <c r="R527" s="189">
        <f t="shared" si="542"/>
        <v>0</v>
      </c>
      <c r="S527" s="190">
        <f t="shared" si="536"/>
        <v>0</v>
      </c>
      <c r="T527" s="264">
        <f t="shared" si="537"/>
        <v>0</v>
      </c>
      <c r="U527" s="189">
        <f t="shared" si="543"/>
        <v>0</v>
      </c>
      <c r="V527" s="190">
        <f t="shared" si="538"/>
        <v>0</v>
      </c>
      <c r="W527" s="192">
        <f>IF(P527=0,0,V527/P527)</f>
        <v>0</v>
      </c>
      <c r="X527" s="193">
        <f t="shared" si="544"/>
        <v>0</v>
      </c>
    </row>
    <row r="528" spans="1:24" ht="24.95" customHeight="1">
      <c r="A528" s="272">
        <v>491</v>
      </c>
      <c r="B528" s="259"/>
      <c r="C528" s="263"/>
      <c r="D528" s="163"/>
      <c r="E528" s="163"/>
      <c r="F528" s="252" t="s">
        <v>92</v>
      </c>
      <c r="G528" s="271"/>
      <c r="H528" s="271"/>
      <c r="I528" s="271"/>
      <c r="J528" s="260"/>
      <c r="K528" s="169"/>
      <c r="L528" s="170"/>
      <c r="M528" s="171">
        <f t="shared" si="540"/>
        <v>2.5</v>
      </c>
      <c r="N528" s="172">
        <f t="shared" si="533"/>
        <v>0</v>
      </c>
      <c r="O528" s="668">
        <f t="shared" si="534"/>
        <v>0</v>
      </c>
      <c r="P528" s="173">
        <f t="shared" ref="P528" si="585">IF(ISBLANK(I528),0,VLOOKUP(I528,J$14:K$19,2,0))</f>
        <v>0</v>
      </c>
      <c r="Q528" s="174">
        <f t="shared" si="541"/>
        <v>0</v>
      </c>
      <c r="R528" s="175">
        <f t="shared" si="542"/>
        <v>0</v>
      </c>
      <c r="S528" s="176">
        <f t="shared" si="536"/>
        <v>0</v>
      </c>
      <c r="T528" s="261">
        <f t="shared" si="537"/>
        <v>0</v>
      </c>
      <c r="U528" s="175">
        <f t="shared" si="543"/>
        <v>0</v>
      </c>
      <c r="V528" s="176">
        <f t="shared" si="538"/>
        <v>0</v>
      </c>
      <c r="W528" s="178">
        <f t="shared" ref="W528" si="586">IF(P528=0,0,V528/P528)</f>
        <v>0</v>
      </c>
      <c r="X528" s="179">
        <f t="shared" si="544"/>
        <v>0</v>
      </c>
    </row>
    <row r="529" spans="1:25" ht="24.95" customHeight="1">
      <c r="A529" s="272">
        <v>492</v>
      </c>
      <c r="B529" s="259"/>
      <c r="C529" s="263"/>
      <c r="D529" s="163"/>
      <c r="E529" s="163"/>
      <c r="F529" s="251" t="s">
        <v>91</v>
      </c>
      <c r="G529" s="271"/>
      <c r="H529" s="271"/>
      <c r="I529" s="271"/>
      <c r="J529" s="260"/>
      <c r="K529" s="169"/>
      <c r="L529" s="170"/>
      <c r="M529" s="185">
        <f t="shared" si="540"/>
        <v>1.5</v>
      </c>
      <c r="N529" s="186">
        <f t="shared" si="533"/>
        <v>0</v>
      </c>
      <c r="O529" s="669">
        <f t="shared" si="534"/>
        <v>0</v>
      </c>
      <c r="P529" s="187">
        <f>IF(ISBLANK(I529),0,VLOOKUP(I529,J$14:K$19,2,0))</f>
        <v>0</v>
      </c>
      <c r="Q529" s="188">
        <f t="shared" si="541"/>
        <v>0</v>
      </c>
      <c r="R529" s="189">
        <f t="shared" si="542"/>
        <v>0</v>
      </c>
      <c r="S529" s="190">
        <f t="shared" si="536"/>
        <v>0</v>
      </c>
      <c r="T529" s="264">
        <f t="shared" si="537"/>
        <v>0</v>
      </c>
      <c r="U529" s="189">
        <f t="shared" si="543"/>
        <v>0</v>
      </c>
      <c r="V529" s="190">
        <f t="shared" si="538"/>
        <v>0</v>
      </c>
      <c r="W529" s="192">
        <f>IF(P529=0,0,V529/P529)</f>
        <v>0</v>
      </c>
      <c r="X529" s="193">
        <f t="shared" si="544"/>
        <v>0</v>
      </c>
    </row>
    <row r="530" spans="1:25" ht="24.95" customHeight="1">
      <c r="A530" s="272">
        <v>493</v>
      </c>
      <c r="B530" s="259"/>
      <c r="C530" s="263"/>
      <c r="D530" s="163"/>
      <c r="E530" s="163"/>
      <c r="F530" s="252" t="s">
        <v>92</v>
      </c>
      <c r="G530" s="271"/>
      <c r="H530" s="271"/>
      <c r="I530" s="271"/>
      <c r="J530" s="260"/>
      <c r="K530" s="169"/>
      <c r="L530" s="170"/>
      <c r="M530" s="171">
        <f t="shared" si="540"/>
        <v>2.5</v>
      </c>
      <c r="N530" s="172">
        <f t="shared" si="533"/>
        <v>0</v>
      </c>
      <c r="O530" s="668">
        <f t="shared" si="534"/>
        <v>0</v>
      </c>
      <c r="P530" s="173">
        <f t="shared" ref="P530" si="587">IF(ISBLANK(I530),0,VLOOKUP(I530,J$14:K$19,2,0))</f>
        <v>0</v>
      </c>
      <c r="Q530" s="174">
        <f t="shared" si="541"/>
        <v>0</v>
      </c>
      <c r="R530" s="175">
        <f t="shared" si="542"/>
        <v>0</v>
      </c>
      <c r="S530" s="176">
        <f t="shared" si="536"/>
        <v>0</v>
      </c>
      <c r="T530" s="261">
        <f t="shared" si="537"/>
        <v>0</v>
      </c>
      <c r="U530" s="175">
        <f t="shared" si="543"/>
        <v>0</v>
      </c>
      <c r="V530" s="176">
        <f t="shared" si="538"/>
        <v>0</v>
      </c>
      <c r="W530" s="178">
        <f t="shared" ref="W530" si="588">IF(P530=0,0,V530/P530)</f>
        <v>0</v>
      </c>
      <c r="X530" s="179">
        <f t="shared" si="544"/>
        <v>0</v>
      </c>
    </row>
    <row r="531" spans="1:25" ht="24.95" customHeight="1">
      <c r="A531" s="272">
        <v>494</v>
      </c>
      <c r="B531" s="259"/>
      <c r="C531" s="263"/>
      <c r="D531" s="163"/>
      <c r="E531" s="163"/>
      <c r="F531" s="251" t="s">
        <v>91</v>
      </c>
      <c r="G531" s="271"/>
      <c r="H531" s="271"/>
      <c r="I531" s="271"/>
      <c r="J531" s="260"/>
      <c r="K531" s="169"/>
      <c r="L531" s="170"/>
      <c r="M531" s="185">
        <f t="shared" si="540"/>
        <v>1.5</v>
      </c>
      <c r="N531" s="186">
        <f t="shared" si="533"/>
        <v>0</v>
      </c>
      <c r="O531" s="669">
        <f t="shared" si="534"/>
        <v>0</v>
      </c>
      <c r="P531" s="187">
        <f>IF(ISBLANK(I531),0,VLOOKUP(I531,J$14:K$19,2,0))</f>
        <v>0</v>
      </c>
      <c r="Q531" s="188">
        <f t="shared" si="541"/>
        <v>0</v>
      </c>
      <c r="R531" s="189">
        <f t="shared" si="542"/>
        <v>0</v>
      </c>
      <c r="S531" s="190">
        <f t="shared" si="536"/>
        <v>0</v>
      </c>
      <c r="T531" s="264">
        <f t="shared" si="537"/>
        <v>0</v>
      </c>
      <c r="U531" s="189">
        <f t="shared" si="543"/>
        <v>0</v>
      </c>
      <c r="V531" s="190">
        <f t="shared" si="538"/>
        <v>0</v>
      </c>
      <c r="W531" s="192">
        <f>IF(P531=0,0,V531/P531)</f>
        <v>0</v>
      </c>
      <c r="X531" s="193">
        <f t="shared" si="544"/>
        <v>0</v>
      </c>
    </row>
    <row r="532" spans="1:25" ht="24.95" customHeight="1">
      <c r="A532" s="272">
        <v>495</v>
      </c>
      <c r="B532" s="259"/>
      <c r="C532" s="263"/>
      <c r="D532" s="163"/>
      <c r="E532" s="163"/>
      <c r="F532" s="252" t="s">
        <v>92</v>
      </c>
      <c r="G532" s="271"/>
      <c r="H532" s="271"/>
      <c r="I532" s="271"/>
      <c r="J532" s="260"/>
      <c r="K532" s="169"/>
      <c r="L532" s="170"/>
      <c r="M532" s="171">
        <f t="shared" si="540"/>
        <v>2.5</v>
      </c>
      <c r="N532" s="172">
        <f t="shared" si="533"/>
        <v>0</v>
      </c>
      <c r="O532" s="668">
        <f t="shared" si="534"/>
        <v>0</v>
      </c>
      <c r="P532" s="173">
        <f t="shared" ref="P532" si="589">IF(ISBLANK(I532),0,VLOOKUP(I532,J$14:K$19,2,0))</f>
        <v>0</v>
      </c>
      <c r="Q532" s="174">
        <f t="shared" si="541"/>
        <v>0</v>
      </c>
      <c r="R532" s="175">
        <f t="shared" si="542"/>
        <v>0</v>
      </c>
      <c r="S532" s="176">
        <f t="shared" si="536"/>
        <v>0</v>
      </c>
      <c r="T532" s="261">
        <f t="shared" si="537"/>
        <v>0</v>
      </c>
      <c r="U532" s="175">
        <f t="shared" si="543"/>
        <v>0</v>
      </c>
      <c r="V532" s="176">
        <f t="shared" si="538"/>
        <v>0</v>
      </c>
      <c r="W532" s="178">
        <f t="shared" ref="W532" si="590">IF(P532=0,0,V532/P532)</f>
        <v>0</v>
      </c>
      <c r="X532" s="179">
        <f t="shared" si="544"/>
        <v>0</v>
      </c>
    </row>
    <row r="533" spans="1:25" ht="24.95" customHeight="1">
      <c r="A533" s="272">
        <v>496</v>
      </c>
      <c r="B533" s="259"/>
      <c r="C533" s="263"/>
      <c r="D533" s="163"/>
      <c r="E533" s="163"/>
      <c r="F533" s="251" t="s">
        <v>91</v>
      </c>
      <c r="G533" s="271"/>
      <c r="H533" s="271"/>
      <c r="I533" s="271"/>
      <c r="J533" s="260"/>
      <c r="K533" s="169"/>
      <c r="L533" s="170"/>
      <c r="M533" s="185">
        <f t="shared" si="540"/>
        <v>1.5</v>
      </c>
      <c r="N533" s="186">
        <f t="shared" si="533"/>
        <v>0</v>
      </c>
      <c r="O533" s="669">
        <f t="shared" si="534"/>
        <v>0</v>
      </c>
      <c r="P533" s="187">
        <f>IF(ISBLANK(I533),0,VLOOKUP(I533,J$14:K$19,2,0))</f>
        <v>0</v>
      </c>
      <c r="Q533" s="188">
        <f t="shared" si="541"/>
        <v>0</v>
      </c>
      <c r="R533" s="189">
        <f t="shared" si="542"/>
        <v>0</v>
      </c>
      <c r="S533" s="190">
        <f t="shared" si="536"/>
        <v>0</v>
      </c>
      <c r="T533" s="264">
        <f t="shared" si="537"/>
        <v>0</v>
      </c>
      <c r="U533" s="189">
        <f t="shared" si="543"/>
        <v>0</v>
      </c>
      <c r="V533" s="190">
        <f t="shared" si="538"/>
        <v>0</v>
      </c>
      <c r="W533" s="192">
        <f>IF(P533=0,0,V533/P533)</f>
        <v>0</v>
      </c>
      <c r="X533" s="193">
        <f t="shared" si="544"/>
        <v>0</v>
      </c>
    </row>
    <row r="534" spans="1:25" ht="24.95" customHeight="1">
      <c r="A534" s="272">
        <v>497</v>
      </c>
      <c r="B534" s="259"/>
      <c r="C534" s="263"/>
      <c r="D534" s="163"/>
      <c r="E534" s="163"/>
      <c r="F534" s="252" t="s">
        <v>92</v>
      </c>
      <c r="G534" s="271"/>
      <c r="H534" s="271"/>
      <c r="I534" s="271"/>
      <c r="J534" s="260"/>
      <c r="K534" s="169"/>
      <c r="L534" s="170"/>
      <c r="M534" s="171">
        <f t="shared" si="540"/>
        <v>2.5</v>
      </c>
      <c r="N534" s="172">
        <f t="shared" si="533"/>
        <v>0</v>
      </c>
      <c r="O534" s="668">
        <f t="shared" si="534"/>
        <v>0</v>
      </c>
      <c r="P534" s="173">
        <f t="shared" ref="P534" si="591">IF(ISBLANK(I534),0,VLOOKUP(I534,J$14:K$19,2,0))</f>
        <v>0</v>
      </c>
      <c r="Q534" s="174">
        <f t="shared" si="541"/>
        <v>0</v>
      </c>
      <c r="R534" s="175">
        <f t="shared" si="542"/>
        <v>0</v>
      </c>
      <c r="S534" s="176">
        <f t="shared" si="536"/>
        <v>0</v>
      </c>
      <c r="T534" s="261">
        <f t="shared" si="537"/>
        <v>0</v>
      </c>
      <c r="U534" s="175">
        <f t="shared" si="543"/>
        <v>0</v>
      </c>
      <c r="V534" s="176">
        <f t="shared" si="538"/>
        <v>0</v>
      </c>
      <c r="W534" s="178">
        <f t="shared" ref="W534" si="592">IF(P534=0,0,V534/P534)</f>
        <v>0</v>
      </c>
      <c r="X534" s="179">
        <f t="shared" si="544"/>
        <v>0</v>
      </c>
    </row>
    <row r="535" spans="1:25" ht="24.95" customHeight="1">
      <c r="A535" s="272">
        <v>498</v>
      </c>
      <c r="B535" s="259"/>
      <c r="C535" s="263"/>
      <c r="D535" s="163"/>
      <c r="E535" s="163"/>
      <c r="F535" s="251" t="s">
        <v>91</v>
      </c>
      <c r="G535" s="271"/>
      <c r="H535" s="271"/>
      <c r="I535" s="271"/>
      <c r="J535" s="260"/>
      <c r="K535" s="169"/>
      <c r="L535" s="170"/>
      <c r="M535" s="185">
        <f t="shared" si="540"/>
        <v>1.5</v>
      </c>
      <c r="N535" s="186">
        <f t="shared" si="533"/>
        <v>0</v>
      </c>
      <c r="O535" s="669">
        <f t="shared" si="534"/>
        <v>0</v>
      </c>
      <c r="P535" s="187">
        <f>IF(ISBLANK(I535),0,VLOOKUP(I535,J$14:K$19,2,0))</f>
        <v>0</v>
      </c>
      <c r="Q535" s="188">
        <f t="shared" si="541"/>
        <v>0</v>
      </c>
      <c r="R535" s="189">
        <f t="shared" si="542"/>
        <v>0</v>
      </c>
      <c r="S535" s="190">
        <f t="shared" si="536"/>
        <v>0</v>
      </c>
      <c r="T535" s="264">
        <f t="shared" si="537"/>
        <v>0</v>
      </c>
      <c r="U535" s="189">
        <f t="shared" si="543"/>
        <v>0</v>
      </c>
      <c r="V535" s="190">
        <f t="shared" si="538"/>
        <v>0</v>
      </c>
      <c r="W535" s="192">
        <f>IF(P535=0,0,V535/P535)</f>
        <v>0</v>
      </c>
      <c r="X535" s="193">
        <f t="shared" si="544"/>
        <v>0</v>
      </c>
    </row>
    <row r="536" spans="1:25" ht="24.95" customHeight="1">
      <c r="A536" s="272">
        <v>499</v>
      </c>
      <c r="B536" s="259"/>
      <c r="C536" s="263"/>
      <c r="D536" s="163"/>
      <c r="E536" s="163"/>
      <c r="F536" s="252" t="s">
        <v>92</v>
      </c>
      <c r="G536" s="271"/>
      <c r="H536" s="271"/>
      <c r="I536" s="271"/>
      <c r="J536" s="260"/>
      <c r="K536" s="169"/>
      <c r="L536" s="170"/>
      <c r="M536" s="171">
        <f t="shared" si="540"/>
        <v>2.5</v>
      </c>
      <c r="N536" s="172">
        <f t="shared" si="533"/>
        <v>0</v>
      </c>
      <c r="O536" s="668">
        <f t="shared" si="534"/>
        <v>0</v>
      </c>
      <c r="P536" s="173">
        <f t="shared" ref="P536" si="593">IF(ISBLANK(I536),0,VLOOKUP(I536,J$14:K$19,2,0))</f>
        <v>0</v>
      </c>
      <c r="Q536" s="174">
        <f t="shared" si="541"/>
        <v>0</v>
      </c>
      <c r="R536" s="175">
        <f t="shared" si="542"/>
        <v>0</v>
      </c>
      <c r="S536" s="176">
        <f t="shared" si="536"/>
        <v>0</v>
      </c>
      <c r="T536" s="261">
        <f t="shared" si="537"/>
        <v>0</v>
      </c>
      <c r="U536" s="175">
        <f t="shared" si="543"/>
        <v>0</v>
      </c>
      <c r="V536" s="176">
        <f t="shared" si="538"/>
        <v>0</v>
      </c>
      <c r="W536" s="178">
        <f t="shared" ref="W536" si="594">IF(P536=0,0,V536/P536)</f>
        <v>0</v>
      </c>
      <c r="X536" s="179">
        <f t="shared" si="544"/>
        <v>0</v>
      </c>
    </row>
    <row r="537" spans="1:25" ht="24.95" customHeight="1">
      <c r="A537" s="272">
        <v>500</v>
      </c>
      <c r="B537" s="259"/>
      <c r="C537" s="263"/>
      <c r="D537" s="163"/>
      <c r="E537" s="163"/>
      <c r="F537" s="251" t="s">
        <v>91</v>
      </c>
      <c r="G537" s="271"/>
      <c r="H537" s="271"/>
      <c r="I537" s="271"/>
      <c r="J537" s="260"/>
      <c r="K537" s="169"/>
      <c r="L537" s="170"/>
      <c r="M537" s="185">
        <f t="shared" si="540"/>
        <v>1.5</v>
      </c>
      <c r="N537" s="186">
        <f t="shared" si="533"/>
        <v>0</v>
      </c>
      <c r="O537" s="669">
        <f t="shared" si="534"/>
        <v>0</v>
      </c>
      <c r="P537" s="187">
        <f>IF(ISBLANK(I537),0,VLOOKUP(I537,J$14:K$19,2,0))</f>
        <v>0</v>
      </c>
      <c r="Q537" s="188">
        <f t="shared" si="541"/>
        <v>0</v>
      </c>
      <c r="R537" s="189">
        <f t="shared" si="542"/>
        <v>0</v>
      </c>
      <c r="S537" s="190">
        <f t="shared" si="536"/>
        <v>0</v>
      </c>
      <c r="T537" s="264">
        <f t="shared" si="537"/>
        <v>0</v>
      </c>
      <c r="U537" s="189">
        <f t="shared" si="543"/>
        <v>0</v>
      </c>
      <c r="V537" s="190">
        <f t="shared" si="538"/>
        <v>0</v>
      </c>
      <c r="W537" s="192">
        <f>IF(P537=0,0,V537/P537)</f>
        <v>0</v>
      </c>
      <c r="X537" s="193">
        <f t="shared" si="544"/>
        <v>0</v>
      </c>
    </row>
    <row r="538" spans="1:25" ht="21.95" customHeight="1"/>
    <row r="539" spans="1:25" ht="21.95" customHeight="1"/>
    <row r="540" spans="1:25">
      <c r="V540" s="272"/>
      <c r="Y540" s="272"/>
    </row>
    <row r="541" spans="1:25">
      <c r="V541" s="272"/>
      <c r="Y541" s="272"/>
    </row>
  </sheetData>
  <sheetProtection password="CFC3"/>
  <mergeCells count="12">
    <mergeCell ref="T36:X36"/>
    <mergeCell ref="D4:P5"/>
    <mergeCell ref="D6:P7"/>
    <mergeCell ref="B9:C9"/>
    <mergeCell ref="D9:R9"/>
    <mergeCell ref="D10:I10"/>
    <mergeCell ref="N10:R10"/>
    <mergeCell ref="B11:I11"/>
    <mergeCell ref="J11:R11"/>
    <mergeCell ref="B22:I22"/>
    <mergeCell ref="J22:R22"/>
    <mergeCell ref="M36:P36"/>
  </mergeCells>
  <printOptions horizontalCentered="1"/>
  <pageMargins left="3.937007874015748E-2" right="3.937007874015748E-2" top="0.55118110236220474" bottom="0.15748031496062992" header="0.19685039370078741" footer="0.11811023622047245"/>
  <pageSetup paperSize="9" scale="53" orientation="landscape" horizontalDpi="300" verticalDpi="300" r:id="rId1"/>
  <headerFooter alignWithMargins="0">
    <oddFooter>&amp;R&amp;D-&amp;F-&amp;A-&amp;T</oddFooter>
  </headerFooter>
  <rowBreaks count="1" manualBreakCount="1">
    <brk id="35" max="23" man="1"/>
  </rowBreaks>
  <colBreaks count="1" manualBreakCount="1">
    <brk id="24" max="1048575"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BE630-585B-4C49-A76F-D9C14F839E6A}">
  <dimension ref="A1:AR227"/>
  <sheetViews>
    <sheetView zoomScale="75" zoomScaleNormal="75" workbookViewId="0">
      <selection activeCell="B17" sqref="B17"/>
    </sheetView>
  </sheetViews>
  <sheetFormatPr baseColWidth="10" defaultRowHeight="12.75"/>
  <cols>
    <col min="1" max="27" width="15.7109375" style="88" customWidth="1"/>
    <col min="28" max="16384" width="11.42578125" style="88"/>
  </cols>
  <sheetData>
    <row r="1" spans="1:33" ht="30" customHeight="1">
      <c r="A1" s="130">
        <f t="shared" ref="A1:AA1" ca="1" si="0">CELL("largeur",A1)</f>
        <v>15</v>
      </c>
      <c r="B1" s="130">
        <f t="shared" ca="1" si="0"/>
        <v>15</v>
      </c>
      <c r="C1" s="130">
        <f t="shared" ca="1" si="0"/>
        <v>15</v>
      </c>
      <c r="D1" s="130">
        <f t="shared" ca="1" si="0"/>
        <v>15</v>
      </c>
      <c r="E1" s="130">
        <f t="shared" ca="1" si="0"/>
        <v>15</v>
      </c>
      <c r="F1" s="130">
        <f t="shared" ca="1" si="0"/>
        <v>15</v>
      </c>
      <c r="G1" s="130">
        <f t="shared" ca="1" si="0"/>
        <v>15</v>
      </c>
      <c r="H1" s="130">
        <f t="shared" ca="1" si="0"/>
        <v>15</v>
      </c>
      <c r="I1" s="130">
        <f t="shared" ca="1" si="0"/>
        <v>15</v>
      </c>
      <c r="J1" s="130">
        <f t="shared" ca="1" si="0"/>
        <v>15</v>
      </c>
      <c r="K1" s="130">
        <f t="shared" ca="1" si="0"/>
        <v>15</v>
      </c>
      <c r="L1" s="130">
        <f t="shared" ca="1" si="0"/>
        <v>15</v>
      </c>
      <c r="M1" s="130">
        <f t="shared" ca="1" si="0"/>
        <v>15</v>
      </c>
      <c r="N1" s="130">
        <f t="shared" ca="1" si="0"/>
        <v>15</v>
      </c>
      <c r="O1" s="130">
        <f t="shared" ca="1" si="0"/>
        <v>15</v>
      </c>
      <c r="P1" s="130">
        <f t="shared" ca="1" si="0"/>
        <v>15</v>
      </c>
      <c r="Q1" s="130">
        <f t="shared" ca="1" si="0"/>
        <v>15</v>
      </c>
      <c r="R1" s="130">
        <f t="shared" ca="1" si="0"/>
        <v>15</v>
      </c>
      <c r="S1" s="130">
        <f t="shared" ca="1" si="0"/>
        <v>15</v>
      </c>
      <c r="T1" s="130">
        <f t="shared" ca="1" si="0"/>
        <v>15</v>
      </c>
      <c r="U1" s="130">
        <f t="shared" ca="1" si="0"/>
        <v>15</v>
      </c>
      <c r="V1" s="130">
        <f t="shared" ca="1" si="0"/>
        <v>15</v>
      </c>
      <c r="W1" s="130">
        <f t="shared" ca="1" si="0"/>
        <v>15</v>
      </c>
      <c r="X1" s="130">
        <f t="shared" ca="1" si="0"/>
        <v>15</v>
      </c>
      <c r="Y1" s="130">
        <f t="shared" ca="1" si="0"/>
        <v>15</v>
      </c>
      <c r="Z1" s="130">
        <f t="shared" ca="1" si="0"/>
        <v>15</v>
      </c>
      <c r="AA1" s="130">
        <f t="shared" ca="1" si="0"/>
        <v>15</v>
      </c>
    </row>
    <row r="2" spans="1:33" ht="30" customHeight="1">
      <c r="A2" s="86"/>
      <c r="B2" s="87"/>
      <c r="C2" s="87"/>
      <c r="D2" s="87"/>
      <c r="E2" s="87"/>
      <c r="F2" s="87"/>
      <c r="G2" s="87"/>
      <c r="H2" s="87"/>
      <c r="I2" s="87"/>
      <c r="J2" s="87"/>
      <c r="K2" s="87"/>
      <c r="L2" s="87"/>
      <c r="M2" s="87"/>
      <c r="N2" s="87"/>
      <c r="O2" s="87"/>
      <c r="P2" s="87"/>
      <c r="Q2" s="87"/>
      <c r="R2" s="87"/>
      <c r="S2" s="87"/>
      <c r="T2" s="87"/>
      <c r="U2" s="87"/>
      <c r="V2" s="87"/>
      <c r="W2" s="87"/>
      <c r="X2" s="87"/>
      <c r="Y2" s="87"/>
      <c r="Z2" s="87"/>
      <c r="AA2" s="87"/>
    </row>
    <row r="3" spans="1:33" ht="30" customHeight="1">
      <c r="A3" s="86"/>
      <c r="B3" s="903" t="s">
        <v>1462</v>
      </c>
      <c r="C3" s="86"/>
      <c r="D3" s="86"/>
      <c r="E3" s="86"/>
      <c r="F3" s="86"/>
      <c r="G3" s="86"/>
      <c r="H3" s="86"/>
      <c r="I3" s="1535"/>
      <c r="J3" s="86"/>
      <c r="K3" s="86"/>
      <c r="L3" s="1535"/>
      <c r="M3" s="1535"/>
      <c r="N3" s="1535"/>
      <c r="O3" s="1535"/>
      <c r="P3" s="904" t="s">
        <v>1643</v>
      </c>
      <c r="Q3" s="87"/>
      <c r="R3" s="87"/>
      <c r="S3" s="87"/>
      <c r="T3" s="87"/>
      <c r="U3" s="904"/>
      <c r="V3" s="87"/>
      <c r="W3" s="87"/>
      <c r="X3" s="87"/>
      <c r="Y3" s="87"/>
      <c r="Z3" s="87"/>
      <c r="AA3" s="87"/>
    </row>
    <row r="4" spans="1:33" ht="30" customHeight="1">
      <c r="A4" s="86"/>
      <c r="B4" s="903" t="s">
        <v>1463</v>
      </c>
      <c r="C4" s="87"/>
      <c r="D4" s="87"/>
      <c r="E4" s="87"/>
      <c r="F4" s="87"/>
      <c r="G4" s="87"/>
      <c r="H4" s="87"/>
      <c r="I4" s="87"/>
      <c r="J4" s="87"/>
      <c r="K4" s="87"/>
      <c r="L4" s="87"/>
      <c r="M4" s="87"/>
      <c r="N4" s="87"/>
      <c r="O4" s="87"/>
      <c r="P4" s="904" t="s">
        <v>864</v>
      </c>
      <c r="Q4" s="87"/>
      <c r="R4" s="87"/>
      <c r="S4" s="87"/>
      <c r="T4" s="87"/>
      <c r="U4" s="904"/>
      <c r="V4" s="87"/>
      <c r="W4" s="87"/>
      <c r="X4" s="87"/>
      <c r="Y4" s="87"/>
      <c r="Z4" s="87"/>
      <c r="AA4" s="87"/>
    </row>
    <row r="5" spans="1:33" ht="30" customHeight="1">
      <c r="A5" s="86"/>
      <c r="B5" s="87"/>
      <c r="C5" s="87"/>
      <c r="D5" s="87"/>
      <c r="E5" s="87"/>
      <c r="F5" s="87"/>
      <c r="G5" s="87"/>
      <c r="H5" s="87"/>
      <c r="I5" s="87"/>
      <c r="J5" s="87"/>
      <c r="K5" s="87"/>
      <c r="L5" s="87"/>
      <c r="M5" s="87"/>
      <c r="N5" s="87"/>
      <c r="O5" s="87"/>
      <c r="P5" s="87"/>
      <c r="Q5" s="87"/>
      <c r="R5" s="87"/>
      <c r="S5" s="87"/>
      <c r="T5" s="87"/>
      <c r="U5" s="87"/>
      <c r="V5" s="87"/>
      <c r="W5" s="87"/>
      <c r="X5" s="87"/>
      <c r="Y5" s="87"/>
      <c r="Z5" s="87"/>
      <c r="AA5" s="87"/>
    </row>
    <row r="6" spans="1:33" s="89" customFormat="1" ht="40.5" customHeight="1">
      <c r="A6" s="86"/>
      <c r="B6" s="90"/>
      <c r="C6" s="905" t="s">
        <v>830</v>
      </c>
      <c r="D6" s="87"/>
      <c r="E6" s="87"/>
      <c r="F6" s="87"/>
      <c r="G6" s="87"/>
      <c r="H6" s="87"/>
      <c r="I6" s="87"/>
      <c r="J6" s="87"/>
      <c r="K6" s="87"/>
      <c r="L6" s="87"/>
      <c r="M6" s="1535"/>
      <c r="N6" s="87"/>
      <c r="O6" s="87"/>
      <c r="P6" s="87"/>
      <c r="Q6" s="87"/>
      <c r="R6" s="87"/>
      <c r="S6" s="87"/>
      <c r="T6" s="87"/>
      <c r="U6" s="87"/>
      <c r="V6" s="87"/>
      <c r="W6" s="87"/>
      <c r="X6" s="87"/>
      <c r="Y6" s="87"/>
      <c r="Z6" s="87"/>
      <c r="AA6" s="87"/>
      <c r="AG6" s="88"/>
    </row>
    <row r="7" spans="1:33" s="89" customFormat="1" ht="40.5" customHeight="1">
      <c r="A7" s="86"/>
      <c r="B7" s="90"/>
      <c r="C7" s="84"/>
      <c r="D7" s="87"/>
      <c r="E7" s="906" t="s">
        <v>1464</v>
      </c>
      <c r="F7" s="87"/>
      <c r="G7" s="907" t="s">
        <v>1465</v>
      </c>
      <c r="H7" s="87"/>
      <c r="I7" s="87"/>
      <c r="J7" s="87"/>
      <c r="K7" s="87"/>
      <c r="L7" s="906" t="s">
        <v>1464</v>
      </c>
      <c r="M7" s="87"/>
      <c r="N7" s="907" t="s">
        <v>1465</v>
      </c>
      <c r="O7" s="87"/>
      <c r="P7" s="87"/>
      <c r="Q7" s="87"/>
      <c r="R7" s="87"/>
      <c r="S7" s="87"/>
      <c r="T7" s="87"/>
      <c r="U7" s="87"/>
      <c r="V7" s="87"/>
      <c r="W7" s="87"/>
      <c r="X7" s="87"/>
      <c r="Y7" s="87"/>
      <c r="Z7" s="87"/>
      <c r="AA7" s="87"/>
      <c r="AG7" s="88"/>
    </row>
    <row r="8" spans="1:33" s="89" customFormat="1" ht="40.5" customHeight="1">
      <c r="A8" s="86"/>
      <c r="B8" s="90"/>
      <c r="C8" s="115"/>
      <c r="D8" s="117" t="s">
        <v>833</v>
      </c>
      <c r="E8" s="118">
        <f>COLUMN()</f>
        <v>5</v>
      </c>
      <c r="F8" s="87"/>
      <c r="G8" s="1536" t="str">
        <f ca="1">_xlfn.FORMULATEXT(E8)</f>
        <v>=COLONNE()</v>
      </c>
      <c r="H8" s="908"/>
      <c r="I8" s="87"/>
      <c r="J8" s="117"/>
      <c r="K8" s="117" t="s">
        <v>834</v>
      </c>
      <c r="L8" s="119" t="str">
        <f>ADDRESS(ROW(),COLUMN(),4)</f>
        <v>L8</v>
      </c>
      <c r="M8" s="87"/>
      <c r="N8" s="1536" t="str">
        <f ca="1">_xlfn.FORMULATEXT(L8)</f>
        <v>=ADRESSE(LIGNE();COLONNE();4)</v>
      </c>
      <c r="O8" s="87"/>
      <c r="P8" s="87"/>
      <c r="Q8" s="87"/>
      <c r="R8" s="908"/>
      <c r="S8" s="908"/>
      <c r="T8" s="908"/>
      <c r="U8" s="87"/>
      <c r="V8" s="87"/>
      <c r="W8" s="87"/>
      <c r="X8" s="87"/>
      <c r="Y8" s="87"/>
      <c r="Z8" s="87"/>
      <c r="AA8" s="87"/>
      <c r="AG8" s="88"/>
    </row>
    <row r="9" spans="1:33" s="89" customFormat="1" ht="40.5" customHeight="1">
      <c r="A9" s="86"/>
      <c r="B9" s="90"/>
      <c r="C9" s="87"/>
      <c r="D9" s="87"/>
      <c r="E9" s="906" t="s">
        <v>1464</v>
      </c>
      <c r="F9" s="87"/>
      <c r="G9" s="907" t="s">
        <v>1465</v>
      </c>
      <c r="H9" s="87"/>
      <c r="I9" s="87"/>
      <c r="J9" s="1535"/>
      <c r="K9" s="87"/>
      <c r="L9" s="906" t="s">
        <v>1464</v>
      </c>
      <c r="M9" s="87"/>
      <c r="N9" s="907" t="s">
        <v>1465</v>
      </c>
      <c r="O9" s="87"/>
      <c r="P9" s="87"/>
      <c r="Q9" s="87"/>
      <c r="R9" s="87"/>
      <c r="S9" s="87"/>
      <c r="T9" s="87"/>
      <c r="U9" s="87"/>
      <c r="V9" s="87"/>
      <c r="W9" s="87"/>
      <c r="X9" s="87"/>
      <c r="Y9" s="87"/>
      <c r="Z9" s="87"/>
      <c r="AA9" s="87"/>
      <c r="AG9" s="88"/>
    </row>
    <row r="10" spans="1:33" s="89" customFormat="1" ht="40.5" customHeight="1">
      <c r="A10" s="86"/>
      <c r="B10" s="90"/>
      <c r="C10" s="115"/>
      <c r="D10" s="117" t="s">
        <v>845</v>
      </c>
      <c r="E10" s="127">
        <f>ROW()</f>
        <v>10</v>
      </c>
      <c r="F10" s="87"/>
      <c r="G10" s="1536" t="str">
        <f ca="1">_xlfn.FORMULATEXT(E10)</f>
        <v>=LIGNE()</v>
      </c>
      <c r="H10" s="908"/>
      <c r="I10" s="87"/>
      <c r="J10" s="115"/>
      <c r="K10" s="117" t="s">
        <v>854</v>
      </c>
      <c r="L10" s="130">
        <f t="shared" ref="L10" ca="1" si="1">CELL("largeur",L10)</f>
        <v>15</v>
      </c>
      <c r="M10" s="87"/>
      <c r="N10" s="1536" t="str">
        <f ca="1">_xlfn.FORMULATEXT(L10)</f>
        <v>=@CELLULE("largeur";L10)</v>
      </c>
      <c r="O10" s="87"/>
      <c r="P10" s="87"/>
      <c r="Q10" s="87"/>
      <c r="R10" s="908"/>
      <c r="S10" s="908"/>
      <c r="T10" s="908"/>
      <c r="U10" s="87"/>
      <c r="V10" s="87"/>
      <c r="W10" s="87"/>
      <c r="X10" s="87"/>
      <c r="Y10" s="87"/>
      <c r="Z10" s="87"/>
      <c r="AA10" s="87"/>
      <c r="AG10" s="88"/>
    </row>
    <row r="11" spans="1:33" s="89" customFormat="1" ht="40.5" customHeight="1">
      <c r="A11" s="86"/>
      <c r="B11" s="90"/>
      <c r="C11" s="87"/>
      <c r="D11" s="87"/>
      <c r="E11" s="906" t="s">
        <v>1464</v>
      </c>
      <c r="F11" s="87"/>
      <c r="G11" s="907" t="s">
        <v>1465</v>
      </c>
      <c r="H11" s="87"/>
      <c r="I11" s="87"/>
      <c r="J11" s="87"/>
      <c r="K11" s="87"/>
      <c r="L11" s="87"/>
      <c r="M11" s="1535"/>
      <c r="N11" s="87"/>
      <c r="O11" s="87"/>
      <c r="P11" s="87"/>
      <c r="Q11" s="87"/>
      <c r="R11" s="87"/>
      <c r="S11" s="87"/>
      <c r="T11" s="87"/>
      <c r="U11" s="87"/>
      <c r="V11" s="87"/>
      <c r="W11" s="87"/>
      <c r="X11" s="87"/>
      <c r="Y11" s="87"/>
      <c r="Z11" s="87"/>
      <c r="AA11" s="87"/>
      <c r="AG11" s="88"/>
    </row>
    <row r="12" spans="1:33" s="89" customFormat="1" ht="40.5" customHeight="1">
      <c r="A12" s="86"/>
      <c r="B12" s="90"/>
      <c r="C12" s="117"/>
      <c r="D12" s="117" t="s">
        <v>846</v>
      </c>
      <c r="E12" s="128" t="str">
        <f>LEFT(ADDRESS(1,COLUMN(),4),LEN(ADDRESS(1,COLUMN(),4))-1)</f>
        <v>E</v>
      </c>
      <c r="F12" s="87"/>
      <c r="G12" s="1536" t="str">
        <f ca="1">_xlfn.FORMULATEXT(E12)</f>
        <v>=GAUCHE(ADRESSE(1;COLONNE();4);NBCAR(ADRESSE(1;COLONNE();4))-1)</v>
      </c>
      <c r="H12" s="1536"/>
      <c r="I12" s="1536"/>
      <c r="J12" s="1536"/>
      <c r="K12" s="1536"/>
      <c r="L12" s="1536"/>
      <c r="M12" s="1536"/>
      <c r="N12" s="1536"/>
      <c r="O12" s="1536"/>
      <c r="P12" s="87"/>
      <c r="Q12" s="87"/>
      <c r="R12" s="87"/>
      <c r="S12" s="87"/>
      <c r="T12" s="87"/>
      <c r="U12" s="87"/>
      <c r="V12" s="87"/>
      <c r="W12" s="87"/>
      <c r="X12" s="87"/>
      <c r="Y12" s="87"/>
      <c r="Z12" s="87"/>
      <c r="AA12" s="87"/>
      <c r="AG12" s="88"/>
    </row>
    <row r="13" spans="1:33" s="800" customFormat="1" ht="40.5" customHeight="1">
      <c r="A13" s="909"/>
      <c r="B13" s="910"/>
      <c r="C13" s="911"/>
      <c r="D13" s="909"/>
      <c r="E13" s="911"/>
      <c r="F13" s="909"/>
      <c r="G13" s="909"/>
      <c r="H13" s="1535"/>
      <c r="I13" s="1535"/>
      <c r="J13" s="1535"/>
      <c r="K13" s="1537"/>
      <c r="L13" s="1538" t="str">
        <f ca="1">"Page "&amp;_xlfn.SHEET()&amp;" sur "&amp;_xlfn.SHEETS()</f>
        <v>Page 8 sur 16</v>
      </c>
      <c r="M13" s="1535"/>
      <c r="N13" s="1536" t="s">
        <v>1644</v>
      </c>
      <c r="O13" s="912"/>
      <c r="P13" s="912"/>
      <c r="Q13" s="912"/>
      <c r="R13" s="912"/>
      <c r="S13" s="912"/>
      <c r="T13" s="912"/>
      <c r="U13" s="912"/>
      <c r="V13" s="912"/>
      <c r="W13" s="912"/>
      <c r="X13" s="912"/>
      <c r="Y13" s="131"/>
      <c r="Z13" s="912"/>
      <c r="AA13" s="131"/>
      <c r="AG13" s="88"/>
    </row>
    <row r="14" spans="1:33" s="89" customFormat="1" ht="40.5" customHeight="1">
      <c r="A14" s="86"/>
      <c r="B14" s="90"/>
      <c r="C14" s="124"/>
      <c r="D14" s="86"/>
      <c r="E14" s="124"/>
      <c r="F14" s="906" t="s">
        <v>1464</v>
      </c>
      <c r="G14" s="86"/>
      <c r="H14" s="86"/>
      <c r="I14" s="86"/>
      <c r="J14" s="86"/>
      <c r="K14" s="86"/>
      <c r="L14" s="1535"/>
      <c r="M14" s="1535"/>
      <c r="N14" s="87"/>
      <c r="O14" s="87"/>
      <c r="P14" s="87"/>
      <c r="Q14" s="87"/>
      <c r="R14" s="87"/>
      <c r="S14" s="87"/>
      <c r="T14" s="87"/>
      <c r="U14" s="87"/>
      <c r="V14" s="87"/>
      <c r="W14" s="87"/>
      <c r="X14" s="87"/>
      <c r="Y14" s="87"/>
      <c r="Z14" s="913"/>
      <c r="AA14" s="913"/>
      <c r="AG14" s="88"/>
    </row>
    <row r="15" spans="1:33" s="89" customFormat="1" ht="40.5" customHeight="1">
      <c r="A15" s="86"/>
      <c r="B15" s="90"/>
      <c r="C15" s="914" t="s">
        <v>1466</v>
      </c>
      <c r="D15" s="908"/>
      <c r="E15" s="908"/>
      <c r="F15" s="915" t="str">
        <f ca="1">CELL("nomfichier")</f>
        <v>D:\Données\1.UPRT\0-UPRT.fait\uprt-php\www\mesimages\fichiers-uprt\ff-fiches-fabrication\ff-fiches-fabrication-maj-08-2020\[ff-5-A.collectivite-conditionnement-au-poids.xlsx]complément</v>
      </c>
      <c r="G15" s="916"/>
      <c r="H15" s="916"/>
      <c r="I15" s="916"/>
      <c r="J15" s="916"/>
      <c r="K15" s="916"/>
      <c r="L15" s="1539"/>
      <c r="M15" s="1539"/>
      <c r="N15" s="132"/>
      <c r="O15" s="132"/>
      <c r="P15" s="132"/>
      <c r="Q15" s="132"/>
      <c r="R15" s="132"/>
      <c r="S15" s="132"/>
      <c r="T15" s="132"/>
      <c r="U15" s="132"/>
      <c r="V15" s="132"/>
      <c r="W15" s="132"/>
      <c r="X15" s="132"/>
      <c r="Y15" s="87"/>
      <c r="Z15" s="87"/>
      <c r="AA15" s="87"/>
      <c r="AG15" s="88"/>
    </row>
    <row r="16" spans="1:33" s="89" customFormat="1" ht="40.5" customHeight="1">
      <c r="A16" s="86"/>
      <c r="B16" s="90"/>
      <c r="C16" s="86"/>
      <c r="D16" s="86"/>
      <c r="E16" s="86"/>
      <c r="F16" s="1536" t="str">
        <f ca="1">_xlfn.FORMULATEXT(F15)</f>
        <v>=@CELLULE("nomfichier")</v>
      </c>
      <c r="G16" s="1536"/>
      <c r="H16" s="1536"/>
      <c r="I16" s="1536"/>
      <c r="J16" s="86"/>
      <c r="K16" s="86"/>
      <c r="L16" s="1535"/>
      <c r="M16" s="1535"/>
      <c r="N16" s="87"/>
      <c r="O16" s="87"/>
      <c r="P16" s="87"/>
      <c r="Q16" s="87"/>
      <c r="R16" s="87"/>
      <c r="S16" s="87"/>
      <c r="T16" s="87"/>
      <c r="U16" s="87"/>
      <c r="V16" s="87"/>
      <c r="W16" s="87"/>
      <c r="X16" s="87"/>
      <c r="Y16" s="87"/>
      <c r="Z16" s="87"/>
      <c r="AA16" s="87"/>
      <c r="AG16" s="88"/>
    </row>
    <row r="17" spans="1:44" s="800" customFormat="1" ht="40.5" customHeight="1">
      <c r="A17" s="909"/>
      <c r="B17" s="910"/>
      <c r="C17" s="911"/>
      <c r="D17" s="909"/>
      <c r="E17" s="911"/>
      <c r="F17" s="917" t="s">
        <v>1465</v>
      </c>
      <c r="G17" s="909"/>
      <c r="H17" s="1535"/>
      <c r="I17" s="1535"/>
      <c r="J17" s="1535"/>
      <c r="K17" s="1535"/>
      <c r="L17" s="1535"/>
      <c r="M17" s="1535"/>
      <c r="N17" s="912"/>
      <c r="O17" s="912"/>
      <c r="P17" s="912"/>
      <c r="Q17" s="912"/>
      <c r="R17" s="912"/>
      <c r="S17" s="912"/>
      <c r="T17" s="912"/>
      <c r="U17" s="912"/>
      <c r="V17" s="912"/>
      <c r="W17" s="912"/>
      <c r="X17" s="912"/>
      <c r="Y17" s="131"/>
      <c r="Z17" s="912"/>
      <c r="AA17" s="131"/>
      <c r="AG17" s="88"/>
    </row>
    <row r="18" spans="1:44" s="800" customFormat="1" ht="40.5" customHeight="1">
      <c r="A18" s="909"/>
      <c r="B18" s="910"/>
      <c r="C18" s="911"/>
      <c r="D18" s="909"/>
      <c r="E18" s="911"/>
      <c r="F18" s="909"/>
      <c r="G18" s="909"/>
      <c r="H18" s="1535"/>
      <c r="I18" s="1535"/>
      <c r="J18" s="1535"/>
      <c r="K18" s="1535"/>
      <c r="L18" s="1535"/>
      <c r="M18" s="1535"/>
      <c r="N18" s="912"/>
      <c r="O18" s="912"/>
      <c r="P18" s="912"/>
      <c r="Q18" s="912"/>
      <c r="R18" s="912"/>
      <c r="S18" s="912"/>
      <c r="T18" s="912"/>
      <c r="U18" s="912"/>
      <c r="V18" s="912"/>
      <c r="W18" s="912"/>
      <c r="X18" s="912"/>
      <c r="Y18" s="131"/>
      <c r="Z18" s="912"/>
      <c r="AA18" s="131"/>
      <c r="AG18" s="88"/>
    </row>
    <row r="19" spans="1:44" ht="53.25" customHeight="1">
      <c r="A19" s="716"/>
      <c r="B19" s="918"/>
      <c r="C19" s="919"/>
      <c r="D19" s="920"/>
      <c r="E19" s="920"/>
      <c r="F19" s="921"/>
      <c r="G19" s="921"/>
      <c r="H19" s="921"/>
      <c r="I19" s="921"/>
      <c r="J19" s="922"/>
      <c r="K19" s="919"/>
      <c r="L19" s="919"/>
      <c r="M19" s="919"/>
      <c r="N19" s="919"/>
      <c r="O19" s="919"/>
      <c r="P19" s="919"/>
      <c r="Q19" s="919"/>
      <c r="R19" s="919"/>
      <c r="S19" s="919"/>
      <c r="T19" s="919"/>
      <c r="U19" s="919"/>
      <c r="V19" s="919"/>
      <c r="W19" s="919"/>
      <c r="X19" s="919"/>
      <c r="Y19" s="919"/>
      <c r="Z19" s="919"/>
      <c r="AA19" s="919"/>
    </row>
    <row r="20" spans="1:44" ht="24.95" customHeight="1">
      <c r="A20" s="86"/>
      <c r="B20" s="3122" t="s">
        <v>1467</v>
      </c>
      <c r="C20" s="3122"/>
      <c r="D20" s="3122"/>
      <c r="E20" s="3122"/>
      <c r="F20" s="3122"/>
      <c r="G20" s="3122"/>
      <c r="H20" s="3122"/>
      <c r="I20" s="3122"/>
      <c r="J20" s="3122"/>
      <c r="K20" s="3122"/>
      <c r="L20" s="3122"/>
      <c r="M20" s="3122"/>
      <c r="N20" s="3122"/>
      <c r="O20" s="3122"/>
      <c r="P20" s="1540"/>
      <c r="Q20" s="87"/>
      <c r="R20" s="87"/>
      <c r="S20" s="87"/>
      <c r="T20" s="87"/>
      <c r="U20" s="87"/>
      <c r="V20" s="87"/>
      <c r="W20" s="87"/>
      <c r="X20" s="87"/>
      <c r="Y20" s="87"/>
      <c r="Z20" s="87"/>
      <c r="AA20" s="87"/>
    </row>
    <row r="21" spans="1:44" s="89" customFormat="1" ht="24.95" customHeight="1">
      <c r="A21" s="86"/>
      <c r="B21" s="3122"/>
      <c r="C21" s="3122"/>
      <c r="D21" s="3122"/>
      <c r="E21" s="3122"/>
      <c r="F21" s="3122"/>
      <c r="G21" s="3122"/>
      <c r="H21" s="3122"/>
      <c r="I21" s="3122"/>
      <c r="J21" s="3122"/>
      <c r="K21" s="3122"/>
      <c r="L21" s="3122"/>
      <c r="M21" s="3122"/>
      <c r="N21" s="3122"/>
      <c r="O21" s="3122"/>
      <c r="P21" s="1540"/>
      <c r="Q21" s="87"/>
      <c r="R21" s="87"/>
      <c r="S21" s="87"/>
      <c r="T21" s="87"/>
      <c r="U21" s="87"/>
      <c r="V21" s="87"/>
      <c r="W21" s="87"/>
      <c r="X21" s="87"/>
      <c r="Y21" s="87"/>
      <c r="Z21" s="87"/>
      <c r="AA21" s="87"/>
      <c r="AB21" s="88"/>
      <c r="AC21" s="88"/>
      <c r="AD21" s="88"/>
      <c r="AE21" s="88"/>
      <c r="AF21" s="88"/>
      <c r="AG21" s="88"/>
      <c r="AH21" s="88"/>
      <c r="AI21" s="88"/>
      <c r="AJ21" s="88"/>
      <c r="AK21" s="88"/>
      <c r="AL21" s="88"/>
      <c r="AM21" s="88"/>
      <c r="AN21" s="88"/>
      <c r="AO21" s="88"/>
      <c r="AP21" s="88"/>
      <c r="AQ21" s="88"/>
      <c r="AR21" s="88"/>
    </row>
    <row r="22" spans="1:44" ht="24.95" customHeight="1">
      <c r="A22" s="924"/>
      <c r="B22" s="3122"/>
      <c r="C22" s="3122"/>
      <c r="D22" s="3122"/>
      <c r="E22" s="3122"/>
      <c r="F22" s="3122"/>
      <c r="G22" s="3122"/>
      <c r="H22" s="3122"/>
      <c r="I22" s="3122"/>
      <c r="J22" s="3122"/>
      <c r="K22" s="3122"/>
      <c r="L22" s="3122"/>
      <c r="M22" s="3122"/>
      <c r="N22" s="3122"/>
      <c r="O22" s="3122"/>
      <c r="P22" s="925"/>
      <c r="Q22" s="87"/>
      <c r="R22" s="87"/>
      <c r="S22" s="87"/>
      <c r="T22" s="87"/>
      <c r="U22" s="87"/>
      <c r="V22" s="87"/>
      <c r="W22" s="87"/>
      <c r="X22" s="87"/>
      <c r="Y22" s="87"/>
      <c r="Z22" s="87"/>
      <c r="AA22" s="87"/>
    </row>
    <row r="23" spans="1:44" ht="24.95" customHeight="1">
      <c r="A23" s="924"/>
      <c r="B23" s="3122"/>
      <c r="C23" s="3122"/>
      <c r="D23" s="3122"/>
      <c r="E23" s="3122"/>
      <c r="F23" s="3122"/>
      <c r="G23" s="3122"/>
      <c r="H23" s="3122"/>
      <c r="I23" s="3122"/>
      <c r="J23" s="3122"/>
      <c r="K23" s="3122"/>
      <c r="L23" s="3122"/>
      <c r="M23" s="3122"/>
      <c r="N23" s="3122"/>
      <c r="O23" s="3122"/>
      <c r="P23" s="925"/>
      <c r="Q23" s="87"/>
      <c r="R23" s="87"/>
      <c r="S23" s="87"/>
      <c r="T23" s="87"/>
      <c r="U23" s="87"/>
      <c r="V23" s="87"/>
      <c r="W23" s="87"/>
      <c r="X23" s="87"/>
      <c r="Y23" s="87"/>
      <c r="Z23" s="87"/>
      <c r="AA23" s="87"/>
    </row>
    <row r="24" spans="1:44" ht="24.95" customHeight="1">
      <c r="A24" s="924"/>
      <c r="B24" s="925"/>
      <c r="C24" s="925"/>
      <c r="D24" s="926"/>
      <c r="E24" s="927"/>
      <c r="F24" s="926"/>
      <c r="G24" s="926"/>
      <c r="H24" s="926"/>
      <c r="I24" s="926"/>
      <c r="J24" s="928"/>
      <c r="K24" s="925"/>
      <c r="L24" s="925"/>
      <c r="M24" s="925"/>
      <c r="N24" s="925"/>
      <c r="O24" s="925"/>
      <c r="P24" s="925"/>
      <c r="Q24" s="87"/>
      <c r="R24" s="87"/>
      <c r="S24" s="87"/>
      <c r="T24" s="87"/>
      <c r="U24" s="87"/>
      <c r="V24" s="87"/>
      <c r="W24" s="87"/>
      <c r="X24" s="87"/>
      <c r="Y24" s="87"/>
      <c r="Z24" s="87"/>
      <c r="AA24" s="87"/>
    </row>
    <row r="25" spans="1:44" ht="24.95" customHeight="1">
      <c r="A25" s="924"/>
      <c r="B25" s="925"/>
      <c r="C25" s="1541" t="s">
        <v>1468</v>
      </c>
      <c r="D25" s="926"/>
      <c r="E25" s="927"/>
      <c r="F25" s="926"/>
      <c r="G25" s="926"/>
      <c r="H25" s="926"/>
      <c r="I25" s="926"/>
      <c r="J25" s="928"/>
      <c r="K25" s="925"/>
      <c r="L25" s="925"/>
      <c r="M25" s="925"/>
      <c r="N25" s="925"/>
      <c r="O25" s="925"/>
      <c r="P25" s="925"/>
      <c r="Q25" s="87"/>
      <c r="R25" s="87"/>
      <c r="S25" s="87"/>
      <c r="T25" s="87"/>
      <c r="U25" s="87"/>
      <c r="V25" s="87"/>
      <c r="W25" s="87"/>
      <c r="X25" s="87"/>
      <c r="Y25" s="87"/>
      <c r="Z25" s="87"/>
      <c r="AA25" s="87"/>
    </row>
    <row r="26" spans="1:44" ht="24.95" customHeight="1">
      <c r="A26" s="924"/>
      <c r="B26" s="925"/>
      <c r="C26" s="1542" t="s">
        <v>1469</v>
      </c>
      <c r="D26" s="926"/>
      <c r="E26" s="927"/>
      <c r="F26" s="926"/>
      <c r="G26" s="926"/>
      <c r="H26" s="926"/>
      <c r="I26" s="926"/>
      <c r="J26" s="928"/>
      <c r="K26" s="925"/>
      <c r="L26" s="925"/>
      <c r="M26" s="925"/>
      <c r="N26" s="925"/>
      <c r="O26" s="925"/>
      <c r="P26" s="925"/>
      <c r="Q26" s="87"/>
      <c r="R26" s="87"/>
      <c r="S26" s="87"/>
      <c r="T26" s="87"/>
      <c r="U26" s="87"/>
      <c r="V26" s="87"/>
      <c r="W26" s="87"/>
      <c r="X26" s="87"/>
      <c r="Y26" s="87"/>
      <c r="Z26" s="87"/>
      <c r="AA26" s="87"/>
    </row>
    <row r="27" spans="1:44" ht="24.95" customHeight="1">
      <c r="A27" s="924"/>
      <c r="B27" s="925"/>
      <c r="C27" s="925"/>
      <c r="D27" s="926"/>
      <c r="E27" s="927"/>
      <c r="F27" s="926"/>
      <c r="G27" s="926"/>
      <c r="H27" s="926"/>
      <c r="I27" s="926"/>
      <c r="J27" s="928"/>
      <c r="K27" s="925"/>
      <c r="L27" s="925"/>
      <c r="M27" s="925"/>
      <c r="N27" s="925"/>
      <c r="O27" s="925"/>
      <c r="P27" s="925"/>
      <c r="Q27" s="87"/>
      <c r="R27" s="87"/>
      <c r="S27" s="87"/>
      <c r="T27" s="87"/>
      <c r="U27" s="87"/>
      <c r="V27" s="87"/>
      <c r="W27" s="87"/>
      <c r="X27" s="87"/>
      <c r="Y27" s="87"/>
      <c r="Z27" s="87"/>
      <c r="AA27" s="87"/>
    </row>
    <row r="28" spans="1:44" ht="24.95" customHeight="1">
      <c r="A28" s="924"/>
      <c r="B28" s="925"/>
      <c r="C28" s="929" t="s">
        <v>1470</v>
      </c>
      <c r="D28" s="1543" t="s">
        <v>759</v>
      </c>
      <c r="E28" s="930" t="s">
        <v>1471</v>
      </c>
      <c r="F28" s="931"/>
      <c r="G28" s="931"/>
      <c r="H28" s="931"/>
      <c r="I28" s="931"/>
      <c r="J28" s="931"/>
      <c r="K28" s="931"/>
      <c r="L28" s="925"/>
      <c r="M28" s="925"/>
      <c r="N28" s="925"/>
      <c r="O28" s="925"/>
      <c r="P28" s="925"/>
      <c r="Q28" s="87"/>
      <c r="R28" s="932"/>
      <c r="S28" s="87"/>
      <c r="T28" s="87"/>
      <c r="U28" s="87"/>
      <c r="V28" s="87"/>
      <c r="W28" s="87"/>
      <c r="X28" s="87"/>
      <c r="Y28" s="87"/>
      <c r="Z28" s="87"/>
      <c r="AA28" s="87"/>
    </row>
    <row r="29" spans="1:44" ht="24.95" customHeight="1">
      <c r="A29" s="924"/>
      <c r="B29" s="925"/>
      <c r="C29" s="924"/>
      <c r="D29" s="924"/>
      <c r="E29" s="924"/>
      <c r="F29" s="924"/>
      <c r="G29" s="924"/>
      <c r="H29" s="924"/>
      <c r="I29" s="924"/>
      <c r="J29" s="924"/>
      <c r="K29" s="924"/>
      <c r="L29" s="924"/>
      <c r="M29" s="924"/>
      <c r="N29" s="924"/>
      <c r="O29" s="925"/>
      <c r="P29" s="925"/>
      <c r="Q29" s="87"/>
      <c r="R29" s="932"/>
      <c r="S29" s="87"/>
      <c r="T29" s="87"/>
      <c r="U29" s="87"/>
      <c r="V29" s="87"/>
      <c r="W29" s="87"/>
      <c r="X29" s="87"/>
      <c r="Y29" s="87"/>
      <c r="Z29" s="87"/>
      <c r="AA29" s="87"/>
    </row>
    <row r="30" spans="1:44" ht="24.95" customHeight="1" thickBot="1">
      <c r="A30" s="933"/>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3"/>
      <c r="Z30" s="933"/>
      <c r="AA30" s="933"/>
    </row>
    <row r="31" spans="1:44" ht="24.95" customHeight="1">
      <c r="A31" s="924"/>
      <c r="B31" s="934"/>
      <c r="C31" s="935"/>
      <c r="D31" s="936"/>
      <c r="E31" s="936"/>
      <c r="F31" s="936"/>
      <c r="G31" s="936"/>
      <c r="H31" s="936"/>
      <c r="I31" s="936"/>
      <c r="J31" s="937"/>
      <c r="K31" s="935"/>
      <c r="L31" s="935"/>
      <c r="M31" s="935"/>
      <c r="N31" s="938"/>
      <c r="O31" s="933"/>
      <c r="P31" s="933"/>
      <c r="Q31" s="3123" t="s">
        <v>1645</v>
      </c>
      <c r="R31" s="3123"/>
      <c r="S31" s="3123"/>
      <c r="T31" s="3123"/>
      <c r="U31" s="3123"/>
      <c r="V31" s="3123"/>
      <c r="W31" s="3123"/>
      <c r="X31" s="3123"/>
      <c r="Y31" s="3123"/>
      <c r="Z31" s="3123"/>
      <c r="AA31" s="3123"/>
    </row>
    <row r="32" spans="1:44" ht="24.95" customHeight="1">
      <c r="A32" s="924"/>
      <c r="B32" s="939" t="s">
        <v>1472</v>
      </c>
      <c r="C32" s="940" t="s">
        <v>1473</v>
      </c>
      <c r="D32" s="941"/>
      <c r="E32" s="941"/>
      <c r="F32" s="941"/>
      <c r="G32" s="941"/>
      <c r="H32" s="941"/>
      <c r="I32" s="941"/>
      <c r="J32" s="942"/>
      <c r="K32" s="943"/>
      <c r="L32" s="943"/>
      <c r="M32" s="943"/>
      <c r="N32" s="944"/>
      <c r="O32" s="933"/>
      <c r="P32" s="933"/>
      <c r="Q32" s="3124"/>
      <c r="R32" s="3124"/>
      <c r="S32" s="3124"/>
      <c r="T32" s="3124"/>
      <c r="U32" s="3124"/>
      <c r="V32" s="3124"/>
      <c r="W32" s="3124"/>
      <c r="X32" s="3124"/>
      <c r="Y32" s="3124"/>
      <c r="Z32" s="3124"/>
      <c r="AA32" s="3124"/>
    </row>
    <row r="33" spans="1:27" ht="24.95" customHeight="1" thickBot="1">
      <c r="A33" s="924"/>
      <c r="B33" s="939"/>
      <c r="C33" s="1544" t="str">
        <f ca="1">MID(LEFT(CELL("filename",A1),FIND("[",CELL("filename",A1))-2),SEARCH("µ",SUBSTITUTE(LEFT(CELL("filename",A1),FIND("[",CELL("filename",A1))-2),"\","µ",LEN(LEFT(CELL("filename",A1),FIND("[",CELL("filename",A1))-2))-LEN(SUBSTITUTE(LEFT(CELL("filename",A1),FIND("[",CELL("filename",A1))-2),"\",""))))+1,100)</f>
        <v>ff-fiches-fabrication-maj-08-2020</v>
      </c>
      <c r="D33" s="1545"/>
      <c r="E33" s="1545"/>
      <c r="F33" s="1545"/>
      <c r="G33" s="1545"/>
      <c r="H33" s="1545"/>
      <c r="I33" s="1545"/>
      <c r="J33" s="945"/>
      <c r="K33" s="945"/>
      <c r="L33" s="946"/>
      <c r="M33" s="946"/>
      <c r="N33" s="947"/>
      <c r="O33" s="946"/>
      <c r="P33" s="933"/>
      <c r="Q33" s="3125" t="s">
        <v>1000</v>
      </c>
      <c r="R33" s="3126"/>
      <c r="S33" s="3126"/>
      <c r="T33" s="3126"/>
      <c r="U33" s="1546"/>
      <c r="V33" s="1547"/>
      <c r="W33" s="1547"/>
      <c r="X33" s="3127" t="s">
        <v>19</v>
      </c>
      <c r="Y33" s="3129" t="s">
        <v>1005</v>
      </c>
      <c r="Z33" s="3129" t="s">
        <v>1006</v>
      </c>
      <c r="AA33" s="3131" t="s">
        <v>1007</v>
      </c>
    </row>
    <row r="34" spans="1:27" ht="24.95" customHeight="1">
      <c r="A34" s="924"/>
      <c r="B34" s="939">
        <f>ROW()</f>
        <v>34</v>
      </c>
      <c r="C34" s="1548"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548"/>
      <c r="E34" s="1548"/>
      <c r="F34" s="1548"/>
      <c r="G34" s="1548"/>
      <c r="H34" s="1548"/>
      <c r="I34" s="1548"/>
      <c r="J34" s="1548"/>
      <c r="K34" s="1548"/>
      <c r="L34" s="1548"/>
      <c r="M34" s="1548"/>
      <c r="N34" s="1549"/>
      <c r="O34" s="1548" t="s">
        <v>7</v>
      </c>
      <c r="P34" s="933"/>
      <c r="Q34" s="3133" t="s">
        <v>1001</v>
      </c>
      <c r="R34" s="3117" t="s">
        <v>1002</v>
      </c>
      <c r="S34" s="3117" t="s">
        <v>1003</v>
      </c>
      <c r="T34" s="3117" t="s">
        <v>1004</v>
      </c>
      <c r="U34" s="1550"/>
      <c r="V34" s="1551"/>
      <c r="W34" s="1551"/>
      <c r="X34" s="3128"/>
      <c r="Y34" s="3130"/>
      <c r="Z34" s="3130"/>
      <c r="AA34" s="3132"/>
    </row>
    <row r="35" spans="1:27" ht="24.95" customHeight="1" thickBot="1">
      <c r="A35" s="924"/>
      <c r="B35" s="948"/>
      <c r="C35" s="949" t="s">
        <v>1474</v>
      </c>
      <c r="D35" s="950"/>
      <c r="E35" s="950"/>
      <c r="F35" s="950"/>
      <c r="G35" s="950"/>
      <c r="H35" s="950"/>
      <c r="I35" s="950"/>
      <c r="J35" s="951"/>
      <c r="K35" s="952"/>
      <c r="L35" s="952"/>
      <c r="M35" s="952"/>
      <c r="N35" s="953"/>
      <c r="O35" s="933"/>
      <c r="P35" s="933"/>
      <c r="Q35" s="3134"/>
      <c r="R35" s="3118"/>
      <c r="S35" s="3118"/>
      <c r="T35" s="3118"/>
      <c r="U35" s="3119" t="s">
        <v>19</v>
      </c>
      <c r="V35" s="3120" t="s">
        <v>1009</v>
      </c>
      <c r="W35" s="3120" t="s">
        <v>1010</v>
      </c>
      <c r="X35" s="3121" t="s">
        <v>502</v>
      </c>
      <c r="Y35" s="3109" t="s">
        <v>1008</v>
      </c>
      <c r="Z35" s="3109" t="s">
        <v>1009</v>
      </c>
      <c r="AA35" s="3110" t="s">
        <v>1010</v>
      </c>
    </row>
    <row r="36" spans="1:27" ht="24.95" customHeight="1" thickBot="1">
      <c r="A36" s="924"/>
      <c r="B36" s="925"/>
      <c r="C36" s="933"/>
      <c r="D36" s="954"/>
      <c r="E36" s="954"/>
      <c r="F36" s="955"/>
      <c r="G36" s="955"/>
      <c r="H36" s="955"/>
      <c r="I36" s="955"/>
      <c r="J36" s="956"/>
      <c r="K36" s="933"/>
      <c r="L36" s="933"/>
      <c r="M36" s="933"/>
      <c r="N36" s="933"/>
      <c r="O36" s="933"/>
      <c r="P36" s="933"/>
      <c r="Q36" s="3134"/>
      <c r="R36" s="3118"/>
      <c r="S36" s="3118"/>
      <c r="T36" s="3118"/>
      <c r="U36" s="3119"/>
      <c r="V36" s="3120"/>
      <c r="W36" s="3120"/>
      <c r="X36" s="3121"/>
      <c r="Y36" s="3109"/>
      <c r="Z36" s="3109"/>
      <c r="AA36" s="3110"/>
    </row>
    <row r="37" spans="1:27" ht="24.95" customHeight="1">
      <c r="A37" s="924"/>
      <c r="B37" s="957"/>
      <c r="C37" s="958"/>
      <c r="D37" s="959"/>
      <c r="E37" s="959"/>
      <c r="F37" s="960"/>
      <c r="G37" s="960"/>
      <c r="H37" s="960"/>
      <c r="I37" s="960"/>
      <c r="J37" s="961"/>
      <c r="K37" s="958"/>
      <c r="L37" s="962"/>
      <c r="M37" s="933"/>
      <c r="N37" s="933"/>
      <c r="O37" s="933"/>
      <c r="P37" s="933"/>
      <c r="Q37" s="3099" t="s">
        <v>1011</v>
      </c>
      <c r="R37" s="3101" t="s">
        <v>1012</v>
      </c>
      <c r="S37" s="3101" t="s">
        <v>1013</v>
      </c>
      <c r="T37" s="3101" t="s">
        <v>1014</v>
      </c>
      <c r="U37" s="3113" t="s">
        <v>1646</v>
      </c>
      <c r="V37" s="3101" t="s">
        <v>1012</v>
      </c>
      <c r="W37" s="3101" t="s">
        <v>1647</v>
      </c>
      <c r="X37" s="3115">
        <v>1</v>
      </c>
      <c r="Y37" s="3105" t="s">
        <v>794</v>
      </c>
      <c r="Z37" s="3105" t="s">
        <v>1015</v>
      </c>
      <c r="AA37" s="3107" t="s">
        <v>1015</v>
      </c>
    </row>
    <row r="38" spans="1:27" ht="24.95" customHeight="1">
      <c r="A38" s="924"/>
      <c r="B38" s="939" t="s">
        <v>1472</v>
      </c>
      <c r="C38" s="963" t="s">
        <v>1475</v>
      </c>
      <c r="D38" s="941"/>
      <c r="E38" s="941"/>
      <c r="F38" s="941"/>
      <c r="G38" s="941"/>
      <c r="H38" s="941"/>
      <c r="I38" s="941"/>
      <c r="J38" s="942"/>
      <c r="K38" s="943"/>
      <c r="L38" s="944"/>
      <c r="M38" s="933"/>
      <c r="N38" s="933"/>
      <c r="O38" s="933"/>
      <c r="P38" s="933"/>
      <c r="Q38" s="3111"/>
      <c r="R38" s="3112"/>
      <c r="S38" s="3112"/>
      <c r="T38" s="3112"/>
      <c r="U38" s="3114"/>
      <c r="V38" s="3112"/>
      <c r="W38" s="3112"/>
      <c r="X38" s="3116"/>
      <c r="Y38" s="3106"/>
      <c r="Z38" s="3106"/>
      <c r="AA38" s="3108"/>
    </row>
    <row r="39" spans="1:27" ht="24.95" customHeight="1">
      <c r="A39" s="924"/>
      <c r="B39" s="939"/>
      <c r="C39" s="1544" t="str">
        <f ca="1">RIGHT(CELL("filename",A1),LEN(CELL("filename",A1))-SEARCH("]",CELL("filename",A1)))</f>
        <v>Formats-Formules-Fonctions</v>
      </c>
      <c r="D39" s="1552"/>
      <c r="E39" s="1552"/>
      <c r="F39" s="1545"/>
      <c r="G39" s="1545"/>
      <c r="H39" s="1545"/>
      <c r="I39" s="1545"/>
      <c r="J39" s="945"/>
      <c r="K39" s="945"/>
      <c r="L39" s="944"/>
      <c r="M39" s="933"/>
      <c r="N39" s="946"/>
      <c r="O39" s="946"/>
      <c r="P39" s="933"/>
      <c r="Q39" s="3099" t="s">
        <v>1016</v>
      </c>
      <c r="R39" s="3101" t="s">
        <v>1017</v>
      </c>
      <c r="S39" s="3101" t="s">
        <v>1018</v>
      </c>
      <c r="T39" s="3101" t="s">
        <v>1019</v>
      </c>
      <c r="U39" s="3103" t="s">
        <v>1648</v>
      </c>
      <c r="V39" s="3089" t="s">
        <v>1649</v>
      </c>
      <c r="W39" s="3089" t="s">
        <v>1650</v>
      </c>
      <c r="X39" s="3091" t="s">
        <v>1651</v>
      </c>
      <c r="Y39" s="3097" t="s">
        <v>794</v>
      </c>
      <c r="Z39" s="3097" t="s">
        <v>1015</v>
      </c>
      <c r="AA39" s="3095" t="s">
        <v>1015</v>
      </c>
    </row>
    <row r="40" spans="1:27" ht="24.95" customHeight="1">
      <c r="A40" s="924"/>
      <c r="B40" s="939">
        <f>ROW()</f>
        <v>40</v>
      </c>
      <c r="C40" s="1548" t="str">
        <f ca="1">_xlfn.FORMULATEXT(C39)</f>
        <v>=DROITE(@CELLULE("filename";A1);NBCAR(@CELLULE("filename";A1))-CHERCHE("]";@CELLULE("filename";A1)))</v>
      </c>
      <c r="D40" s="1548"/>
      <c r="E40" s="1548"/>
      <c r="F40" s="1548"/>
      <c r="G40" s="1548"/>
      <c r="H40" s="1548"/>
      <c r="I40" s="1548"/>
      <c r="J40" s="1548"/>
      <c r="K40" s="1548"/>
      <c r="L40" s="944"/>
      <c r="M40" s="933"/>
      <c r="N40" s="1548"/>
      <c r="O40" s="1548"/>
      <c r="P40" s="933"/>
      <c r="Q40" s="3100"/>
      <c r="R40" s="3102"/>
      <c r="S40" s="3102"/>
      <c r="T40" s="3102"/>
      <c r="U40" s="3104"/>
      <c r="V40" s="3090"/>
      <c r="W40" s="3090"/>
      <c r="X40" s="3092"/>
      <c r="Y40" s="3098"/>
      <c r="Z40" s="3098"/>
      <c r="AA40" s="3096"/>
    </row>
    <row r="41" spans="1:27" ht="24.95" customHeight="1" thickBot="1">
      <c r="A41" s="924"/>
      <c r="B41" s="964"/>
      <c r="C41" s="949" t="s">
        <v>1474</v>
      </c>
      <c r="D41" s="950"/>
      <c r="E41" s="950"/>
      <c r="F41" s="950"/>
      <c r="G41" s="950"/>
      <c r="H41" s="950"/>
      <c r="I41" s="950"/>
      <c r="J41" s="951"/>
      <c r="K41" s="952"/>
      <c r="L41" s="953"/>
      <c r="M41" s="933"/>
      <c r="N41" s="933"/>
      <c r="O41" s="933"/>
      <c r="P41" s="933"/>
      <c r="Q41" s="3099" t="s">
        <v>1020</v>
      </c>
      <c r="R41" s="3101" t="s">
        <v>1021</v>
      </c>
      <c r="S41" s="3101" t="s">
        <v>1022</v>
      </c>
      <c r="T41" s="3101" t="s">
        <v>1023</v>
      </c>
      <c r="U41" s="3103" t="s">
        <v>1652</v>
      </c>
      <c r="V41" s="3089" t="s">
        <v>1653</v>
      </c>
      <c r="W41" s="3089" t="s">
        <v>1654</v>
      </c>
      <c r="X41" s="3091" t="s">
        <v>1015</v>
      </c>
      <c r="Y41" s="3093" t="s">
        <v>1015</v>
      </c>
      <c r="Z41" s="3097">
        <v>5</v>
      </c>
      <c r="AA41" s="3095" t="s">
        <v>1015</v>
      </c>
    </row>
    <row r="42" spans="1:27" ht="24.95" customHeight="1" thickBot="1">
      <c r="A42" s="924"/>
      <c r="B42" s="925"/>
      <c r="C42" s="933"/>
      <c r="D42" s="954"/>
      <c r="E42" s="954"/>
      <c r="F42" s="955"/>
      <c r="G42" s="955"/>
      <c r="H42" s="955"/>
      <c r="I42" s="955"/>
      <c r="J42" s="956"/>
      <c r="K42" s="933"/>
      <c r="L42" s="933"/>
      <c r="M42" s="933"/>
      <c r="N42" s="933"/>
      <c r="O42" s="933"/>
      <c r="P42" s="933"/>
      <c r="Q42" s="3100"/>
      <c r="R42" s="3102"/>
      <c r="S42" s="3102"/>
      <c r="T42" s="3102"/>
      <c r="U42" s="3104"/>
      <c r="V42" s="3090"/>
      <c r="W42" s="3090"/>
      <c r="X42" s="3092"/>
      <c r="Y42" s="3094"/>
      <c r="Z42" s="3098"/>
      <c r="AA42" s="3096"/>
    </row>
    <row r="43" spans="1:27" ht="24.95" customHeight="1">
      <c r="A43" s="924"/>
      <c r="B43" s="934"/>
      <c r="C43" s="935"/>
      <c r="D43" s="936"/>
      <c r="E43" s="936"/>
      <c r="F43" s="936"/>
      <c r="G43" s="936"/>
      <c r="H43" s="936"/>
      <c r="I43" s="936"/>
      <c r="J43" s="937"/>
      <c r="K43" s="935"/>
      <c r="L43" s="935"/>
      <c r="M43" s="935"/>
      <c r="N43" s="938"/>
      <c r="O43" s="933"/>
      <c r="P43" s="933"/>
      <c r="Q43" s="3099" t="s">
        <v>1024</v>
      </c>
      <c r="R43" s="3101" t="s">
        <v>1025</v>
      </c>
      <c r="S43" s="3101" t="s">
        <v>1026</v>
      </c>
      <c r="T43" s="3101" t="s">
        <v>1027</v>
      </c>
      <c r="U43" s="3103" t="s">
        <v>1655</v>
      </c>
      <c r="V43" s="3089" t="s">
        <v>1656</v>
      </c>
      <c r="W43" s="3089" t="s">
        <v>1657</v>
      </c>
      <c r="X43" s="3091" t="s">
        <v>1015</v>
      </c>
      <c r="Y43" s="3093" t="s">
        <v>1015</v>
      </c>
      <c r="Z43" s="3093" t="s">
        <v>1015</v>
      </c>
      <c r="AA43" s="3095">
        <v>5</v>
      </c>
    </row>
    <row r="44" spans="1:27" ht="24.95" customHeight="1">
      <c r="A44" s="924"/>
      <c r="B44" s="939" t="s">
        <v>1472</v>
      </c>
      <c r="C44" s="963" t="s">
        <v>1476</v>
      </c>
      <c r="D44" s="941"/>
      <c r="E44" s="941"/>
      <c r="F44" s="941"/>
      <c r="G44" s="941"/>
      <c r="H44" s="941"/>
      <c r="I44" s="941"/>
      <c r="J44" s="942"/>
      <c r="K44" s="943"/>
      <c r="L44" s="943"/>
      <c r="M44" s="943"/>
      <c r="N44" s="944"/>
      <c r="O44" s="933"/>
      <c r="P44" s="933"/>
      <c r="Q44" s="3100"/>
      <c r="R44" s="3102"/>
      <c r="S44" s="3102"/>
      <c r="T44" s="3102"/>
      <c r="U44" s="3104"/>
      <c r="V44" s="3090"/>
      <c r="W44" s="3090"/>
      <c r="X44" s="3092"/>
      <c r="Y44" s="3094"/>
      <c r="Z44" s="3094"/>
      <c r="AA44" s="3096"/>
    </row>
    <row r="45" spans="1:27" ht="24.95" customHeight="1">
      <c r="A45" s="924"/>
      <c r="B45" s="939"/>
      <c r="C45" s="1544" t="str">
        <f t="array" aca="1" ref="C45" ca="1">MID(CELL("filename",A1),SEARCH("[",CELL("filename",A1))+1,SEARCH("]",CELL("filename",A1))-SEARCH("[",CELL("filename",A1))-1)</f>
        <v>ff-5-A.collectivite-conditionnement-au-poids.xlsx</v>
      </c>
      <c r="D45" s="1552"/>
      <c r="E45" s="1552"/>
      <c r="F45" s="1552"/>
      <c r="G45" s="1552"/>
      <c r="H45" s="1545"/>
      <c r="I45" s="1545"/>
      <c r="J45" s="945"/>
      <c r="K45" s="945"/>
      <c r="L45" s="946"/>
      <c r="M45" s="946"/>
      <c r="N45" s="944"/>
      <c r="O45" s="933"/>
      <c r="P45" s="933"/>
      <c r="Q45" s="3080" t="s">
        <v>1536</v>
      </c>
      <c r="R45" s="3082" t="s">
        <v>1028</v>
      </c>
      <c r="S45" s="3082"/>
      <c r="T45" s="3082"/>
      <c r="U45" s="3082"/>
      <c r="V45" s="3082"/>
      <c r="W45" s="3082"/>
      <c r="X45" s="3082"/>
      <c r="Y45" s="3082"/>
      <c r="Z45" s="3082"/>
      <c r="AA45" s="3083"/>
    </row>
    <row r="46" spans="1:27" ht="24.95" customHeight="1">
      <c r="A46" s="924"/>
      <c r="B46" s="939">
        <f>ROW()</f>
        <v>46</v>
      </c>
      <c r="C46" s="1548" t="str">
        <f ca="1">_xlfn.FORMULATEXT(C45)</f>
        <v>{=STXT(CELLULE("filename";A1);CHERCHE("[";CELLULE("filename";A1))+1;CHERCHE("]";CELLULE("filename";A1))-CHERCHE("[";CELLULE("filename";A1))-1)}</v>
      </c>
      <c r="D46" s="1548"/>
      <c r="E46" s="1548"/>
      <c r="F46" s="1548"/>
      <c r="G46" s="1548"/>
      <c r="H46" s="1548"/>
      <c r="I46" s="1548"/>
      <c r="J46" s="1548"/>
      <c r="K46" s="1548"/>
      <c r="L46" s="1548"/>
      <c r="M46" s="1548"/>
      <c r="N46" s="944"/>
      <c r="O46" s="933" t="s">
        <v>7</v>
      </c>
      <c r="P46" s="933"/>
      <c r="Q46" s="3081"/>
      <c r="R46" s="3084"/>
      <c r="S46" s="3084"/>
      <c r="T46" s="3084"/>
      <c r="U46" s="3084"/>
      <c r="V46" s="3084"/>
      <c r="W46" s="3084"/>
      <c r="X46" s="3084"/>
      <c r="Y46" s="3084"/>
      <c r="Z46" s="3084"/>
      <c r="AA46" s="3085"/>
    </row>
    <row r="47" spans="1:27" ht="24.95" customHeight="1" thickBot="1">
      <c r="A47" s="924"/>
      <c r="B47" s="948"/>
      <c r="C47" s="949" t="s">
        <v>1474</v>
      </c>
      <c r="D47" s="965"/>
      <c r="E47" s="965"/>
      <c r="F47" s="965"/>
      <c r="G47" s="965"/>
      <c r="H47" s="965"/>
      <c r="I47" s="965"/>
      <c r="J47" s="965"/>
      <c r="K47" s="965"/>
      <c r="L47" s="965"/>
      <c r="M47" s="965"/>
      <c r="N47" s="966"/>
      <c r="O47" s="933"/>
      <c r="P47" s="933"/>
      <c r="Q47" s="1553"/>
      <c r="R47" s="1554" t="s">
        <v>1658</v>
      </c>
      <c r="S47" s="1554"/>
      <c r="T47" s="1554"/>
      <c r="U47" s="1554"/>
      <c r="V47" s="1554"/>
      <c r="W47" s="1554"/>
      <c r="X47" s="1554"/>
      <c r="Y47" s="1554"/>
      <c r="Z47" s="1554"/>
      <c r="AA47" s="1555"/>
    </row>
    <row r="48" spans="1:27" ht="24.95" customHeight="1" thickBot="1">
      <c r="A48" s="924"/>
      <c r="B48" s="925"/>
      <c r="C48" s="933"/>
      <c r="D48" s="954"/>
      <c r="E48" s="954"/>
      <c r="F48" s="955"/>
      <c r="G48" s="955"/>
      <c r="H48" s="955"/>
      <c r="I48" s="955"/>
      <c r="J48" s="956"/>
      <c r="K48" s="933"/>
      <c r="L48" s="933"/>
      <c r="M48" s="933"/>
      <c r="N48" s="933"/>
      <c r="O48" s="933"/>
      <c r="P48" s="933"/>
      <c r="Q48" s="933"/>
      <c r="R48" s="933"/>
      <c r="S48" s="933"/>
      <c r="T48" s="933"/>
      <c r="U48" s="933"/>
      <c r="V48" s="933"/>
      <c r="W48" s="933"/>
      <c r="X48" s="933"/>
      <c r="Y48" s="933"/>
      <c r="Z48" s="933"/>
      <c r="AA48" s="933"/>
    </row>
    <row r="49" spans="1:27" ht="24.95" customHeight="1">
      <c r="A49" s="924"/>
      <c r="B49" s="957"/>
      <c r="C49" s="958"/>
      <c r="D49" s="959"/>
      <c r="E49" s="959"/>
      <c r="F49" s="960"/>
      <c r="G49" s="960"/>
      <c r="H49" s="960"/>
      <c r="I49" s="960"/>
      <c r="J49" s="961"/>
      <c r="K49" s="958"/>
      <c r="L49" s="962"/>
      <c r="M49" s="933"/>
      <c r="N49" s="933"/>
      <c r="O49" s="933"/>
      <c r="P49" s="933"/>
      <c r="Q49" s="933"/>
      <c r="R49" s="933"/>
      <c r="S49" s="933"/>
      <c r="T49" s="933"/>
      <c r="U49" s="933"/>
      <c r="V49" s="933"/>
      <c r="W49" s="933"/>
      <c r="X49" s="933"/>
      <c r="Y49" s="933"/>
      <c r="Z49" s="933"/>
      <c r="AA49" s="933"/>
    </row>
    <row r="50" spans="1:27" ht="24.95" customHeight="1">
      <c r="A50" s="924"/>
      <c r="B50" s="939" t="s">
        <v>1472</v>
      </c>
      <c r="C50" s="963" t="s">
        <v>1477</v>
      </c>
      <c r="D50" s="941"/>
      <c r="E50" s="941"/>
      <c r="F50" s="941"/>
      <c r="G50" s="941"/>
      <c r="H50" s="941"/>
      <c r="I50" s="941"/>
      <c r="J50" s="942"/>
      <c r="K50" s="943"/>
      <c r="L50" s="944"/>
      <c r="M50" s="933"/>
      <c r="N50" s="933"/>
      <c r="O50" s="933"/>
      <c r="P50" s="933"/>
      <c r="Q50" s="933"/>
      <c r="R50" s="933"/>
      <c r="S50" s="933"/>
      <c r="T50" s="933"/>
      <c r="U50" s="933"/>
      <c r="V50" s="933"/>
      <c r="W50" s="933"/>
      <c r="X50" s="933"/>
      <c r="Y50" s="933"/>
      <c r="Z50" s="933"/>
      <c r="AA50" s="933"/>
    </row>
    <row r="51" spans="1:27" ht="24.95" customHeight="1">
      <c r="A51" s="924"/>
      <c r="B51" s="939"/>
      <c r="C51" s="1544" t="str">
        <f ca="1">RIGHT(CELL("filename",A1),LEN(CELL("filename",A1))-SEARCH("[",CELL("filename",A1))+1)</f>
        <v>[ff-5-A.collectivite-conditionnement-au-poids.xlsx]Formats-Formules-Fonctions</v>
      </c>
      <c r="D51" s="1552"/>
      <c r="E51" s="1552"/>
      <c r="F51" s="1552"/>
      <c r="G51" s="1552"/>
      <c r="H51" s="1552"/>
      <c r="I51" s="1552"/>
      <c r="J51" s="945"/>
      <c r="K51" s="945"/>
      <c r="L51" s="944"/>
      <c r="M51" s="933"/>
      <c r="N51" s="946"/>
      <c r="O51" s="946"/>
      <c r="P51" s="933"/>
      <c r="Q51" s="933"/>
      <c r="R51" s="933"/>
      <c r="S51" s="933"/>
      <c r="T51" s="933"/>
      <c r="U51" s="933"/>
      <c r="V51" s="933"/>
      <c r="W51" s="933"/>
      <c r="X51" s="933"/>
      <c r="Y51" s="933"/>
      <c r="Z51" s="933"/>
      <c r="AA51" s="933"/>
    </row>
    <row r="52" spans="1:27" ht="24.95" customHeight="1">
      <c r="A52" s="924"/>
      <c r="B52" s="939">
        <f>ROW()</f>
        <v>52</v>
      </c>
      <c r="C52" s="1548" t="str">
        <f ca="1">_xlfn.FORMULATEXT(C51)</f>
        <v>=DROITE(@CELLULE("filename";A1);NBCAR(@CELLULE("filename";A1))-CHERCHE("[";@CELLULE("filename";A1))+1)</v>
      </c>
      <c r="D52" s="1548"/>
      <c r="E52" s="1548"/>
      <c r="F52" s="1548"/>
      <c r="G52" s="1548"/>
      <c r="H52" s="1548"/>
      <c r="I52" s="1548"/>
      <c r="J52" s="1548"/>
      <c r="K52" s="1548"/>
      <c r="L52" s="944"/>
      <c r="M52" s="933"/>
      <c r="N52" s="1548"/>
      <c r="O52" s="1548"/>
      <c r="P52" s="933"/>
      <c r="Q52" s="933"/>
      <c r="R52" s="933"/>
      <c r="S52" s="933"/>
      <c r="T52" s="933"/>
      <c r="U52" s="933"/>
      <c r="V52" s="933"/>
      <c r="W52" s="933"/>
      <c r="X52" s="933"/>
      <c r="Y52" s="933"/>
      <c r="Z52" s="933"/>
      <c r="AA52" s="933"/>
    </row>
    <row r="53" spans="1:27" ht="24.95" customHeight="1" thickBot="1">
      <c r="A53" s="924"/>
      <c r="B53" s="964"/>
      <c r="C53" s="949" t="s">
        <v>1474</v>
      </c>
      <c r="D53" s="950"/>
      <c r="E53" s="950"/>
      <c r="F53" s="950"/>
      <c r="G53" s="950"/>
      <c r="H53" s="950"/>
      <c r="I53" s="950"/>
      <c r="J53" s="951"/>
      <c r="K53" s="952"/>
      <c r="L53" s="953"/>
      <c r="M53" s="933"/>
      <c r="N53" s="933"/>
      <c r="O53" s="933"/>
      <c r="P53" s="933"/>
      <c r="Q53" s="933"/>
      <c r="R53" s="933"/>
      <c r="S53" s="933"/>
      <c r="T53" s="933"/>
      <c r="U53" s="933"/>
      <c r="V53" s="933"/>
      <c r="W53" s="933"/>
      <c r="X53" s="933"/>
      <c r="Y53" s="933"/>
      <c r="Z53" s="933"/>
      <c r="AA53" s="933"/>
    </row>
    <row r="54" spans="1:27" ht="24.95" customHeight="1" thickBot="1">
      <c r="A54" s="924"/>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row>
    <row r="55" spans="1:27" ht="24.95" customHeight="1">
      <c r="A55" s="924"/>
      <c r="B55" s="957"/>
      <c r="C55" s="935"/>
      <c r="D55" s="936"/>
      <c r="E55" s="936"/>
      <c r="F55" s="936"/>
      <c r="G55" s="936"/>
      <c r="H55" s="936"/>
      <c r="I55" s="936"/>
      <c r="J55" s="967"/>
      <c r="K55" s="933"/>
      <c r="L55" s="933"/>
      <c r="M55" s="933"/>
      <c r="N55" s="933"/>
      <c r="O55" s="933"/>
      <c r="P55" s="933"/>
      <c r="Q55" s="933"/>
      <c r="R55" s="933"/>
      <c r="S55" s="933"/>
      <c r="T55" s="933"/>
      <c r="U55" s="933"/>
      <c r="V55" s="933"/>
      <c r="W55" s="933"/>
      <c r="X55" s="933"/>
      <c r="Y55" s="933"/>
      <c r="Z55" s="933"/>
      <c r="AA55" s="933"/>
    </row>
    <row r="56" spans="1:27" ht="24.95" customHeight="1">
      <c r="A56" s="924"/>
      <c r="B56" s="939" t="s">
        <v>1472</v>
      </c>
      <c r="C56" s="963" t="s">
        <v>1478</v>
      </c>
      <c r="D56" s="968"/>
      <c r="E56" s="943"/>
      <c r="F56" s="943"/>
      <c r="G56" s="1548"/>
      <c r="H56" s="1548"/>
      <c r="I56" s="969"/>
      <c r="J56" s="944"/>
      <c r="K56" s="933"/>
      <c r="L56" s="933"/>
      <c r="M56" s="933"/>
      <c r="N56" s="933"/>
      <c r="O56" s="933"/>
      <c r="P56" s="933"/>
      <c r="Q56" s="933"/>
      <c r="R56" s="933"/>
      <c r="S56" s="933"/>
      <c r="T56" s="933"/>
      <c r="U56" s="933"/>
      <c r="V56" s="933"/>
      <c r="W56" s="933"/>
      <c r="X56" s="933"/>
      <c r="Y56" s="933"/>
      <c r="Z56" s="933"/>
      <c r="AA56" s="933"/>
    </row>
    <row r="57" spans="1:27" ht="24.95" customHeight="1">
      <c r="A57" s="924"/>
      <c r="B57" s="939"/>
      <c r="C57" s="1544" t="str">
        <f t="array" aca="1" ref="C57" ca="1">LEFT(CELL("filename",A1),SEARCH("[",CELL("filename",A1))-1)</f>
        <v>D:\Données\1.UPRT\0-UPRT.fait\uprt-php\www\mesimages\fichiers-uprt\ff-fiches-fabrication\ff-fiches-fabrication-maj-08-2020\</v>
      </c>
      <c r="D57" s="1552"/>
      <c r="E57" s="1552"/>
      <c r="F57" s="1552"/>
      <c r="G57" s="1552"/>
      <c r="H57" s="1552"/>
      <c r="I57" s="1545"/>
      <c r="J57" s="944"/>
      <c r="K57" s="933"/>
      <c r="L57" s="946"/>
      <c r="M57" s="946"/>
      <c r="N57" s="946"/>
      <c r="O57" s="946"/>
      <c r="P57" s="933"/>
      <c r="Q57" s="933"/>
      <c r="R57" s="933"/>
      <c r="S57" s="933"/>
      <c r="T57" s="933"/>
      <c r="U57" s="933"/>
      <c r="V57" s="933"/>
      <c r="W57" s="933"/>
      <c r="X57" s="933"/>
      <c r="Y57" s="933"/>
      <c r="Z57" s="933"/>
      <c r="AA57" s="933"/>
    </row>
    <row r="58" spans="1:27" ht="24.95" customHeight="1">
      <c r="A58" s="924"/>
      <c r="B58" s="939">
        <f>ROW()</f>
        <v>58</v>
      </c>
      <c r="C58" s="1548" t="str">
        <f ca="1">_xlfn.FORMULATEXT(C57)</f>
        <v>{=GAUCHE(CELLULE("filename";A1);CHERCHE("[";CELLULE("filename";A1))-1)}</v>
      </c>
      <c r="D58" s="1548"/>
      <c r="E58" s="1548"/>
      <c r="F58" s="1548"/>
      <c r="G58" s="1548"/>
      <c r="H58" s="1548"/>
      <c r="I58" s="1548"/>
      <c r="J58" s="944"/>
      <c r="K58" s="933"/>
      <c r="L58" s="1548"/>
      <c r="M58" s="1548"/>
      <c r="N58" s="1548"/>
      <c r="O58" s="946"/>
      <c r="P58" s="933"/>
      <c r="Q58" s="933"/>
      <c r="R58" s="933"/>
      <c r="S58" s="933"/>
      <c r="T58" s="933"/>
      <c r="U58" s="933"/>
      <c r="V58" s="933"/>
      <c r="W58" s="933"/>
      <c r="X58" s="933"/>
      <c r="Y58" s="933"/>
      <c r="Z58" s="933"/>
      <c r="AA58" s="933"/>
    </row>
    <row r="59" spans="1:27" ht="24.95" customHeight="1" thickBot="1">
      <c r="A59" s="924"/>
      <c r="B59" s="964"/>
      <c r="C59" s="949" t="s">
        <v>1474</v>
      </c>
      <c r="D59" s="952"/>
      <c r="E59" s="952"/>
      <c r="F59" s="952"/>
      <c r="G59" s="952"/>
      <c r="H59" s="952"/>
      <c r="I59" s="952"/>
      <c r="J59" s="953"/>
      <c r="K59" s="933"/>
      <c r="L59" s="933"/>
      <c r="M59" s="933"/>
      <c r="N59" s="933"/>
      <c r="O59" s="933"/>
      <c r="P59" s="933"/>
      <c r="Q59" s="933"/>
      <c r="R59" s="933"/>
      <c r="S59" s="933"/>
      <c r="T59" s="933"/>
      <c r="U59" s="933"/>
      <c r="V59" s="933"/>
      <c r="W59" s="933"/>
      <c r="X59" s="933"/>
      <c r="Y59" s="933"/>
      <c r="Z59" s="933"/>
      <c r="AA59" s="933"/>
    </row>
    <row r="60" spans="1:27" ht="24.95" customHeight="1" thickBot="1">
      <c r="A60" s="924"/>
      <c r="B60" s="925"/>
      <c r="C60" s="933"/>
      <c r="D60" s="954"/>
      <c r="E60" s="954"/>
      <c r="F60" s="955"/>
      <c r="G60" s="955"/>
      <c r="H60" s="955"/>
      <c r="I60" s="955"/>
      <c r="J60" s="956"/>
      <c r="K60" s="933"/>
      <c r="L60" s="933"/>
      <c r="M60" s="933"/>
      <c r="N60" s="933"/>
      <c r="O60" s="933"/>
      <c r="P60" s="933"/>
      <c r="Q60" s="933"/>
      <c r="R60" s="933"/>
      <c r="S60" s="933"/>
      <c r="T60" s="933"/>
      <c r="U60" s="933"/>
      <c r="V60" s="933"/>
      <c r="W60" s="933"/>
      <c r="X60" s="933"/>
      <c r="Y60" s="933"/>
      <c r="Z60" s="933"/>
      <c r="AA60" s="933"/>
    </row>
    <row r="61" spans="1:27" ht="24.95" customHeight="1">
      <c r="A61" s="924"/>
      <c r="B61" s="934"/>
      <c r="C61" s="935"/>
      <c r="D61" s="936"/>
      <c r="E61" s="936"/>
      <c r="F61" s="936"/>
      <c r="G61" s="936"/>
      <c r="H61" s="936"/>
      <c r="I61" s="936"/>
      <c r="J61" s="937"/>
      <c r="K61" s="935"/>
      <c r="L61" s="938"/>
      <c r="M61" s="933"/>
      <c r="N61" s="933"/>
      <c r="O61" s="933"/>
      <c r="P61" s="933"/>
      <c r="Q61" s="933"/>
      <c r="R61" s="933"/>
      <c r="S61" s="933"/>
      <c r="T61" s="933"/>
      <c r="U61" s="933"/>
      <c r="V61" s="933"/>
      <c r="W61" s="933"/>
      <c r="X61" s="933"/>
      <c r="Y61" s="933"/>
      <c r="Z61" s="933"/>
      <c r="AA61" s="933"/>
    </row>
    <row r="62" spans="1:27" ht="24.95" customHeight="1">
      <c r="A62" s="924"/>
      <c r="B62" s="939" t="s">
        <v>1472</v>
      </c>
      <c r="C62" s="963" t="s">
        <v>1479</v>
      </c>
      <c r="D62" s="968"/>
      <c r="E62" s="943"/>
      <c r="F62" s="943"/>
      <c r="G62" s="943"/>
      <c r="H62" s="943"/>
      <c r="I62" s="943"/>
      <c r="J62" s="943"/>
      <c r="K62" s="943"/>
      <c r="L62" s="944"/>
      <c r="M62" s="933"/>
      <c r="N62" s="933"/>
      <c r="O62" s="933"/>
      <c r="P62" s="933"/>
      <c r="Q62" s="933"/>
      <c r="R62" s="933"/>
      <c r="S62" s="933"/>
      <c r="T62" s="933"/>
      <c r="U62" s="933"/>
      <c r="V62" s="933"/>
      <c r="W62" s="933"/>
      <c r="X62" s="933"/>
      <c r="Y62" s="933"/>
      <c r="Z62" s="933"/>
      <c r="AA62" s="933"/>
    </row>
    <row r="63" spans="1:27" ht="24.95" customHeight="1">
      <c r="A63" s="924"/>
      <c r="B63" s="939"/>
      <c r="C63" s="1544" t="str">
        <f t="array" aca="1" ref="C63" ca="1">LEFT(CELL("filename",A1),SEARCH("]",CELL("filename",A1)))</f>
        <v>D:\Données\1.UPRT\0-UPRT.fait\uprt-php\www\mesimages\fichiers-uprt\ff-fiches-fabrication\ff-fiches-fabrication-maj-08-2020\[ff-5-A.collectivite-conditionnement-au-poids.xlsx]</v>
      </c>
      <c r="D63" s="1552"/>
      <c r="E63" s="1556"/>
      <c r="F63" s="1556"/>
      <c r="G63" s="1556"/>
      <c r="H63" s="1556"/>
      <c r="I63" s="1556"/>
      <c r="J63" s="970"/>
      <c r="K63" s="970"/>
      <c r="L63" s="971"/>
      <c r="M63" s="933"/>
      <c r="N63" s="946"/>
      <c r="O63" s="946"/>
      <c r="P63" s="933"/>
      <c r="Q63" s="933"/>
      <c r="R63" s="933"/>
      <c r="S63" s="933"/>
      <c r="T63" s="933"/>
      <c r="U63" s="933"/>
      <c r="V63" s="933"/>
      <c r="W63" s="933"/>
      <c r="X63" s="933"/>
      <c r="Y63" s="933"/>
      <c r="Z63" s="933"/>
      <c r="AA63" s="933"/>
    </row>
    <row r="64" spans="1:27" ht="24.95" customHeight="1">
      <c r="A64" s="924"/>
      <c r="B64" s="939">
        <f>ROW()</f>
        <v>64</v>
      </c>
      <c r="C64" s="1548" t="str">
        <f ca="1">_xlfn.FORMULATEXT(C63)</f>
        <v>{=GAUCHE(CELLULE("filename";A1);CHERCHE("]";CELLULE("filename";A1)))}</v>
      </c>
      <c r="D64" s="1548"/>
      <c r="E64" s="1548"/>
      <c r="F64" s="1548"/>
      <c r="G64" s="1548"/>
      <c r="H64" s="1548"/>
      <c r="I64" s="1548"/>
      <c r="J64" s="1548"/>
      <c r="K64" s="1548"/>
      <c r="L64" s="944"/>
      <c r="M64" s="933"/>
      <c r="N64" s="1548"/>
      <c r="O64" s="1548"/>
      <c r="P64" s="933"/>
      <c r="Q64" s="933"/>
      <c r="R64" s="933"/>
      <c r="S64" s="933"/>
      <c r="T64" s="933"/>
      <c r="U64" s="933"/>
      <c r="V64" s="933"/>
      <c r="W64" s="933"/>
      <c r="X64" s="933"/>
      <c r="Y64" s="933"/>
      <c r="Z64" s="933"/>
      <c r="AA64" s="933"/>
    </row>
    <row r="65" spans="1:27" ht="24.95" customHeight="1" thickBot="1">
      <c r="A65" s="924"/>
      <c r="B65" s="948"/>
      <c r="C65" s="949" t="s">
        <v>1474</v>
      </c>
      <c r="D65" s="952"/>
      <c r="E65" s="952"/>
      <c r="F65" s="952"/>
      <c r="G65" s="952"/>
      <c r="H65" s="952"/>
      <c r="I65" s="952"/>
      <c r="J65" s="952"/>
      <c r="K65" s="952"/>
      <c r="L65" s="953"/>
      <c r="M65" s="933"/>
      <c r="N65" s="933"/>
      <c r="O65" s="933"/>
      <c r="P65" s="933"/>
      <c r="Q65" s="933"/>
      <c r="R65" s="933"/>
      <c r="S65" s="933"/>
      <c r="T65" s="933"/>
      <c r="U65" s="933"/>
      <c r="V65" s="933"/>
      <c r="W65" s="933"/>
      <c r="X65" s="933"/>
      <c r="Y65" s="933"/>
      <c r="Z65" s="933"/>
      <c r="AA65" s="933"/>
    </row>
    <row r="66" spans="1:27" ht="24.95" customHeight="1" thickBot="1">
      <c r="A66" s="924"/>
      <c r="B66" s="925"/>
      <c r="C66" s="933"/>
      <c r="D66" s="954"/>
      <c r="E66" s="954"/>
      <c r="F66" s="955"/>
      <c r="G66" s="955"/>
      <c r="H66" s="955"/>
      <c r="I66" s="955"/>
      <c r="J66" s="956"/>
      <c r="K66" s="933"/>
      <c r="L66" s="933"/>
      <c r="M66" s="933"/>
      <c r="N66" s="933"/>
      <c r="O66" s="933"/>
      <c r="P66" s="933"/>
      <c r="Q66" s="933"/>
      <c r="R66" s="933"/>
      <c r="S66" s="933"/>
      <c r="T66" s="933"/>
      <c r="U66" s="933"/>
      <c r="V66" s="933"/>
      <c r="W66" s="933"/>
      <c r="X66" s="933"/>
      <c r="Y66" s="933"/>
      <c r="Z66" s="933"/>
      <c r="AA66" s="933"/>
    </row>
    <row r="67" spans="1:27" ht="24.95" customHeight="1">
      <c r="A67" s="924"/>
      <c r="B67" s="957"/>
      <c r="C67" s="958"/>
      <c r="D67" s="959"/>
      <c r="E67" s="959"/>
      <c r="F67" s="960"/>
      <c r="G67" s="960"/>
      <c r="H67" s="960"/>
      <c r="I67" s="972"/>
      <c r="J67" s="956"/>
      <c r="K67" s="933"/>
      <c r="L67" s="933"/>
      <c r="M67" s="933"/>
      <c r="N67" s="933"/>
      <c r="O67" s="933"/>
      <c r="P67" s="933"/>
      <c r="Q67" s="933"/>
      <c r="R67" s="933"/>
      <c r="S67" s="933"/>
      <c r="T67" s="933"/>
      <c r="U67" s="933"/>
      <c r="V67" s="933"/>
      <c r="W67" s="933"/>
      <c r="X67" s="933"/>
      <c r="Y67" s="933"/>
      <c r="Z67" s="933"/>
      <c r="AA67" s="933"/>
    </row>
    <row r="68" spans="1:27" ht="24.95" customHeight="1">
      <c r="A68" s="924"/>
      <c r="B68" s="939" t="s">
        <v>1472</v>
      </c>
      <c r="C68" s="963" t="s">
        <v>1480</v>
      </c>
      <c r="D68" s="933"/>
      <c r="E68" s="954"/>
      <c r="F68" s="955"/>
      <c r="G68" s="955"/>
      <c r="H68" s="955"/>
      <c r="I68" s="973"/>
      <c r="J68" s="956"/>
      <c r="K68" s="933"/>
      <c r="L68" s="933"/>
      <c r="M68" s="933"/>
      <c r="N68" s="933"/>
      <c r="O68" s="933"/>
      <c r="P68" s="933"/>
      <c r="Q68" s="933"/>
      <c r="R68" s="933"/>
      <c r="S68" s="933"/>
      <c r="T68" s="933"/>
      <c r="U68" s="933"/>
      <c r="V68" s="933"/>
      <c r="W68" s="933"/>
      <c r="X68" s="933"/>
      <c r="Y68" s="933"/>
      <c r="Z68" s="933"/>
      <c r="AA68" s="933"/>
    </row>
    <row r="69" spans="1:27" ht="24.95" customHeight="1">
      <c r="A69" s="924"/>
      <c r="B69" s="939">
        <f>ROW()</f>
        <v>69</v>
      </c>
      <c r="C69" s="1557" t="s">
        <v>1481</v>
      </c>
      <c r="D69" s="974"/>
      <c r="E69" s="954"/>
      <c r="F69" s="955"/>
      <c r="G69" s="955"/>
      <c r="H69" s="955"/>
      <c r="I69" s="973"/>
      <c r="J69" s="956"/>
      <c r="K69" s="933"/>
      <c r="L69" s="933"/>
      <c r="M69" s="933"/>
      <c r="N69" s="933"/>
      <c r="O69" s="933"/>
      <c r="P69" s="933"/>
      <c r="Q69" s="933"/>
      <c r="R69" s="933"/>
      <c r="S69" s="933"/>
      <c r="T69" s="933"/>
      <c r="U69" s="933"/>
      <c r="V69" s="933"/>
      <c r="W69" s="933"/>
      <c r="X69" s="933"/>
      <c r="Y69" s="933"/>
      <c r="Z69" s="933"/>
      <c r="AA69" s="933"/>
    </row>
    <row r="70" spans="1:27" ht="24.95" customHeight="1" thickBot="1">
      <c r="A70" s="924"/>
      <c r="B70" s="964"/>
      <c r="C70" s="949" t="s">
        <v>1482</v>
      </c>
      <c r="D70" s="975"/>
      <c r="E70" s="976"/>
      <c r="F70" s="977"/>
      <c r="G70" s="977"/>
      <c r="H70" s="977"/>
      <c r="I70" s="978"/>
      <c r="J70" s="956"/>
      <c r="K70" s="933"/>
      <c r="L70" s="933"/>
      <c r="M70" s="933"/>
      <c r="N70" s="933"/>
      <c r="O70" s="933"/>
      <c r="P70" s="933"/>
      <c r="Q70" s="933"/>
      <c r="R70" s="933"/>
      <c r="S70" s="933"/>
      <c r="T70" s="933"/>
      <c r="U70" s="933"/>
      <c r="V70" s="933"/>
      <c r="W70" s="933"/>
      <c r="X70" s="933"/>
      <c r="Y70" s="933"/>
      <c r="Z70" s="933"/>
      <c r="AA70" s="933"/>
    </row>
    <row r="71" spans="1:27" ht="24.95" customHeight="1">
      <c r="A71" s="924"/>
      <c r="B71" s="925"/>
      <c r="C71" s="933"/>
      <c r="D71" s="954"/>
      <c r="E71" s="954"/>
      <c r="F71" s="955"/>
      <c r="G71" s="955"/>
      <c r="H71" s="955"/>
      <c r="I71" s="955"/>
      <c r="J71" s="956"/>
      <c r="K71" s="933"/>
      <c r="L71" s="933"/>
      <c r="M71" s="933"/>
      <c r="N71" s="933"/>
      <c r="O71" s="933"/>
      <c r="P71" s="933"/>
      <c r="Q71" s="933"/>
      <c r="R71" s="933"/>
      <c r="S71" s="933"/>
      <c r="T71" s="933"/>
      <c r="U71" s="933"/>
      <c r="V71" s="933"/>
      <c r="W71" s="933"/>
      <c r="X71" s="933"/>
      <c r="Y71" s="933"/>
      <c r="Z71" s="933"/>
      <c r="AA71" s="933"/>
    </row>
    <row r="72" spans="1:27" ht="24.95" customHeight="1">
      <c r="A72" s="716"/>
      <c r="B72" s="918"/>
      <c r="C72" s="919"/>
      <c r="D72" s="920"/>
      <c r="E72" s="920"/>
      <c r="F72" s="921"/>
      <c r="G72" s="921"/>
      <c r="H72" s="921"/>
      <c r="I72" s="921"/>
      <c r="J72" s="922"/>
      <c r="K72" s="919"/>
      <c r="L72" s="919"/>
      <c r="M72" s="919"/>
      <c r="N72" s="919"/>
      <c r="O72" s="919"/>
      <c r="P72" s="919"/>
      <c r="Q72" s="919"/>
      <c r="R72" s="919"/>
      <c r="S72" s="919"/>
      <c r="T72" s="919"/>
      <c r="U72" s="919"/>
      <c r="V72" s="919"/>
      <c r="W72" s="919"/>
      <c r="X72" s="919"/>
      <c r="Y72" s="919"/>
      <c r="Z72" s="919"/>
      <c r="AA72" s="919"/>
    </row>
    <row r="73" spans="1:27" ht="24.95" customHeight="1">
      <c r="A73" s="924"/>
      <c r="B73" s="925"/>
      <c r="C73" s="933"/>
      <c r="D73" s="954"/>
      <c r="E73" s="954"/>
      <c r="F73" s="955"/>
      <c r="G73" s="955"/>
      <c r="H73" s="955"/>
      <c r="I73" s="955"/>
      <c r="J73" s="956"/>
      <c r="K73" s="933"/>
      <c r="L73" s="933"/>
      <c r="M73" s="933"/>
      <c r="N73" s="933"/>
      <c r="O73" s="933"/>
      <c r="P73" s="933"/>
      <c r="Q73" s="933"/>
      <c r="R73" s="933"/>
      <c r="S73" s="933"/>
      <c r="T73" s="933"/>
      <c r="U73" s="933"/>
      <c r="V73" s="933"/>
      <c r="W73" s="933"/>
      <c r="X73" s="933"/>
      <c r="Y73" s="933"/>
      <c r="Z73" s="933"/>
      <c r="AA73" s="933"/>
    </row>
    <row r="74" spans="1:27" ht="24.95" customHeight="1" thickBot="1">
      <c r="A74" s="924"/>
      <c r="B74" s="925"/>
      <c r="C74" s="933"/>
      <c r="D74" s="954"/>
      <c r="E74" s="954"/>
      <c r="F74" s="955"/>
      <c r="G74" s="955"/>
      <c r="H74" s="955"/>
      <c r="I74" s="955"/>
      <c r="J74" s="956"/>
      <c r="K74" s="933"/>
      <c r="L74" s="933"/>
      <c r="M74" s="933"/>
      <c r="N74" s="933"/>
      <c r="O74" s="933"/>
      <c r="P74" s="933"/>
      <c r="Q74" s="933"/>
      <c r="R74" s="933"/>
      <c r="S74" s="933"/>
      <c r="T74" s="933"/>
      <c r="U74" s="933"/>
      <c r="V74" s="933"/>
      <c r="W74" s="933"/>
      <c r="X74" s="933"/>
      <c r="Y74" s="933"/>
      <c r="Z74" s="933"/>
      <c r="AA74" s="933"/>
    </row>
    <row r="75" spans="1:27" ht="24.95" customHeight="1">
      <c r="A75" s="924"/>
      <c r="B75" s="934"/>
      <c r="C75" s="935"/>
      <c r="D75" s="936"/>
      <c r="E75" s="936"/>
      <c r="F75" s="936"/>
      <c r="G75" s="936"/>
      <c r="H75" s="936"/>
      <c r="I75" s="936"/>
      <c r="J75" s="937"/>
      <c r="K75" s="935"/>
      <c r="L75" s="935"/>
      <c r="M75" s="938"/>
      <c r="N75" s="933"/>
      <c r="O75" s="933"/>
      <c r="P75" s="933"/>
      <c r="Q75" s="933"/>
      <c r="R75" s="933"/>
      <c r="S75" s="933"/>
      <c r="T75" s="933"/>
      <c r="U75" s="933"/>
      <c r="V75" s="933"/>
      <c r="W75" s="933"/>
      <c r="X75" s="933"/>
      <c r="Y75" s="933"/>
      <c r="Z75" s="933"/>
      <c r="AA75" s="933"/>
    </row>
    <row r="76" spans="1:27" ht="24.95" customHeight="1">
      <c r="A76" s="924"/>
      <c r="B76" s="939" t="s">
        <v>1472</v>
      </c>
      <c r="C76" s="963" t="s">
        <v>1483</v>
      </c>
      <c r="D76" s="941"/>
      <c r="E76" s="941"/>
      <c r="F76" s="941"/>
      <c r="G76" s="941"/>
      <c r="H76" s="941"/>
      <c r="I76" s="941"/>
      <c r="J76" s="942"/>
      <c r="K76" s="943"/>
      <c r="L76" s="943"/>
      <c r="M76" s="944"/>
      <c r="N76" s="933"/>
      <c r="O76" s="933"/>
      <c r="P76" s="933"/>
      <c r="Q76" s="933"/>
      <c r="R76" s="933"/>
      <c r="S76" s="933"/>
      <c r="T76" s="933"/>
      <c r="U76" s="933"/>
      <c r="V76" s="933"/>
      <c r="W76" s="933"/>
      <c r="X76" s="933"/>
      <c r="Y76" s="933"/>
      <c r="Z76" s="933"/>
      <c r="AA76" s="933"/>
    </row>
    <row r="77" spans="1:27" ht="24.95" customHeight="1">
      <c r="A77" s="924"/>
      <c r="B77" s="939">
        <f>ROW()</f>
        <v>77</v>
      </c>
      <c r="C77" s="1544" t="str">
        <f ca="1">CELL("nomfichier")</f>
        <v>D:\Données\1.UPRT\0-UPRT.fait\uprt-php\www\mesimages\fichiers-uprt\ff-fiches-fabrication\ff-fiches-fabrication-maj-08-2020\[ff-5-A.collectivite-conditionnement-au-poids.xlsx]complément</v>
      </c>
      <c r="D77" s="1552"/>
      <c r="E77" s="1552"/>
      <c r="F77" s="1552"/>
      <c r="G77" s="1552"/>
      <c r="H77" s="1552"/>
      <c r="I77" s="1552"/>
      <c r="J77" s="979"/>
      <c r="K77" s="979"/>
      <c r="L77" s="980"/>
      <c r="M77" s="981"/>
      <c r="N77" s="933" t="s">
        <v>7</v>
      </c>
      <c r="O77" s="946"/>
      <c r="P77" s="933"/>
      <c r="Q77" s="933"/>
      <c r="R77" s="933"/>
      <c r="S77" s="933"/>
      <c r="T77" s="933"/>
      <c r="U77" s="933"/>
      <c r="V77" s="933"/>
      <c r="W77" s="933"/>
      <c r="X77" s="933"/>
      <c r="Y77" s="933"/>
      <c r="Z77" s="933"/>
      <c r="AA77" s="933"/>
    </row>
    <row r="78" spans="1:27" ht="24.95" customHeight="1">
      <c r="A78" s="924"/>
      <c r="B78" s="982"/>
      <c r="C78" s="1548" t="str">
        <f ca="1">_xlfn.FORMULATEXT(C77)</f>
        <v>=@CELLULE("nomfichier")</v>
      </c>
      <c r="D78" s="1548"/>
      <c r="E78" s="1548"/>
      <c r="F78" s="1548"/>
      <c r="G78" s="1548"/>
      <c r="H78" s="1548"/>
      <c r="I78" s="1548"/>
      <c r="J78" s="1548"/>
      <c r="K78" s="1548"/>
      <c r="L78" s="1548"/>
      <c r="M78" s="944"/>
      <c r="N78" s="933"/>
      <c r="O78" s="1548"/>
      <c r="P78" s="933"/>
      <c r="Q78" s="933"/>
      <c r="R78" s="933"/>
      <c r="S78" s="933"/>
      <c r="T78" s="933"/>
      <c r="U78" s="933"/>
      <c r="V78" s="933"/>
      <c r="W78" s="933"/>
      <c r="X78" s="933"/>
      <c r="Y78" s="933"/>
      <c r="Z78" s="933"/>
      <c r="AA78" s="933"/>
    </row>
    <row r="79" spans="1:27" ht="24.95" customHeight="1" thickBot="1">
      <c r="A79" s="924"/>
      <c r="B79" s="948"/>
      <c r="C79" s="983" t="s">
        <v>1484</v>
      </c>
      <c r="D79" s="950"/>
      <c r="E79" s="950"/>
      <c r="F79" s="950"/>
      <c r="G79" s="950"/>
      <c r="H79" s="950"/>
      <c r="I79" s="950"/>
      <c r="J79" s="951"/>
      <c r="K79" s="952"/>
      <c r="L79" s="952"/>
      <c r="M79" s="953"/>
      <c r="N79" s="933"/>
      <c r="O79" s="933"/>
      <c r="P79" s="933"/>
      <c r="Q79" s="933"/>
      <c r="R79" s="933"/>
      <c r="S79" s="933"/>
      <c r="T79" s="933"/>
      <c r="U79" s="933"/>
      <c r="V79" s="933"/>
      <c r="W79" s="933"/>
      <c r="X79" s="933"/>
      <c r="Y79" s="933"/>
      <c r="Z79" s="933"/>
      <c r="AA79" s="933"/>
    </row>
    <row r="80" spans="1:27" ht="24.95" customHeight="1" thickBot="1">
      <c r="A80" s="924"/>
      <c r="B80" s="925"/>
      <c r="C80" s="933"/>
      <c r="D80" s="954"/>
      <c r="E80" s="954"/>
      <c r="F80" s="955"/>
      <c r="G80" s="955"/>
      <c r="H80" s="955"/>
      <c r="I80" s="955"/>
      <c r="J80" s="956"/>
      <c r="K80" s="933"/>
      <c r="L80" s="933"/>
      <c r="M80" s="933"/>
      <c r="N80" s="933"/>
      <c r="O80" s="933"/>
      <c r="P80" s="933"/>
      <c r="Q80" s="933"/>
      <c r="R80" s="933"/>
      <c r="S80" s="933"/>
      <c r="T80" s="933"/>
      <c r="U80" s="933"/>
      <c r="V80" s="933"/>
      <c r="W80" s="933"/>
      <c r="X80" s="933"/>
      <c r="Y80" s="933"/>
      <c r="Z80" s="933"/>
      <c r="AA80" s="933"/>
    </row>
    <row r="81" spans="1:27" ht="24.95" customHeight="1">
      <c r="A81" s="924"/>
      <c r="B81" s="934"/>
      <c r="C81" s="935"/>
      <c r="D81" s="936"/>
      <c r="E81" s="936"/>
      <c r="F81" s="936"/>
      <c r="G81" s="936"/>
      <c r="H81" s="936"/>
      <c r="I81" s="936"/>
      <c r="J81" s="937"/>
      <c r="K81" s="938"/>
      <c r="L81" s="933"/>
      <c r="M81" s="933"/>
      <c r="N81" s="933"/>
      <c r="O81" s="933"/>
      <c r="P81" s="933"/>
      <c r="Q81" s="933"/>
      <c r="R81" s="933"/>
      <c r="S81" s="933"/>
      <c r="T81" s="933"/>
      <c r="U81" s="933"/>
      <c r="V81" s="933"/>
      <c r="W81" s="933"/>
      <c r="X81" s="933"/>
      <c r="Y81" s="933"/>
      <c r="Z81" s="933"/>
      <c r="AA81" s="933"/>
    </row>
    <row r="82" spans="1:27" ht="24.95" customHeight="1">
      <c r="A82" s="924"/>
      <c r="B82" s="939" t="s">
        <v>1472</v>
      </c>
      <c r="C82" s="963" t="s">
        <v>1485</v>
      </c>
      <c r="D82" s="941"/>
      <c r="E82" s="941"/>
      <c r="F82" s="941"/>
      <c r="G82" s="941"/>
      <c r="H82" s="941"/>
      <c r="I82" s="941"/>
      <c r="J82" s="942"/>
      <c r="K82" s="944"/>
      <c r="L82" s="933"/>
      <c r="M82" s="933"/>
      <c r="N82" s="933"/>
      <c r="O82" s="933"/>
      <c r="P82" s="933"/>
      <c r="Q82" s="933"/>
      <c r="R82" s="933"/>
      <c r="S82" s="933"/>
      <c r="T82" s="933"/>
      <c r="U82" s="933"/>
      <c r="V82" s="933"/>
      <c r="W82" s="933"/>
      <c r="X82" s="933"/>
      <c r="Y82" s="933"/>
      <c r="Z82" s="933"/>
      <c r="AA82" s="933"/>
    </row>
    <row r="83" spans="1:27" ht="24.95" customHeight="1">
      <c r="A83" s="924"/>
      <c r="B83" s="939">
        <f>ROW()</f>
        <v>83</v>
      </c>
      <c r="C83" s="1558" t="s">
        <v>1486</v>
      </c>
      <c r="D83" s="984"/>
      <c r="E83" s="984"/>
      <c r="F83" s="984"/>
      <c r="G83" s="984"/>
      <c r="H83" s="984"/>
      <c r="I83" s="984"/>
      <c r="J83" s="984"/>
      <c r="K83" s="944"/>
      <c r="L83" s="933"/>
      <c r="M83" s="933"/>
      <c r="N83" s="933"/>
      <c r="O83" s="933"/>
      <c r="P83" s="933"/>
      <c r="Q83" s="933"/>
      <c r="R83" s="933"/>
      <c r="S83" s="933"/>
      <c r="T83" s="933"/>
      <c r="U83" s="933"/>
      <c r="V83" s="933"/>
      <c r="W83" s="933"/>
      <c r="X83" s="933"/>
      <c r="Y83" s="933"/>
      <c r="Z83" s="933"/>
      <c r="AA83" s="933"/>
    </row>
    <row r="84" spans="1:27" ht="24.95" customHeight="1" thickBot="1">
      <c r="A84" s="924"/>
      <c r="B84" s="948"/>
      <c r="C84" s="983" t="s">
        <v>1487</v>
      </c>
      <c r="D84" s="950"/>
      <c r="E84" s="950"/>
      <c r="F84" s="950"/>
      <c r="G84" s="950"/>
      <c r="H84" s="950"/>
      <c r="I84" s="950"/>
      <c r="J84" s="951"/>
      <c r="K84" s="953"/>
      <c r="L84" s="933"/>
      <c r="M84" s="933"/>
      <c r="N84" s="933"/>
      <c r="O84" s="933"/>
      <c r="P84" s="933"/>
      <c r="Q84" s="933"/>
      <c r="R84" s="933"/>
      <c r="S84" s="933"/>
      <c r="T84" s="933"/>
      <c r="U84" s="933"/>
      <c r="V84" s="933"/>
      <c r="W84" s="933"/>
      <c r="X84" s="933"/>
      <c r="Y84" s="933"/>
      <c r="Z84" s="933"/>
      <c r="AA84" s="933"/>
    </row>
    <row r="85" spans="1:27" ht="24.95" customHeight="1" thickBot="1">
      <c r="A85" s="924"/>
      <c r="B85" s="925"/>
      <c r="C85" s="933"/>
      <c r="D85" s="954"/>
      <c r="E85" s="954"/>
      <c r="F85" s="955"/>
      <c r="G85" s="955"/>
      <c r="H85" s="955"/>
      <c r="I85" s="955"/>
      <c r="J85" s="956"/>
      <c r="K85" s="933"/>
      <c r="L85" s="933"/>
      <c r="M85" s="933"/>
      <c r="N85" s="933"/>
      <c r="O85" s="933"/>
      <c r="P85" s="933"/>
      <c r="Q85" s="933"/>
      <c r="R85" s="933"/>
      <c r="S85" s="933"/>
      <c r="T85" s="933"/>
      <c r="U85" s="933"/>
      <c r="V85" s="933"/>
      <c r="W85" s="933"/>
      <c r="X85" s="933"/>
      <c r="Y85" s="933"/>
      <c r="Z85" s="933"/>
      <c r="AA85" s="933"/>
    </row>
    <row r="86" spans="1:27" ht="24.95" customHeight="1">
      <c r="A86" s="924"/>
      <c r="B86" s="934"/>
      <c r="C86" s="935"/>
      <c r="D86" s="936"/>
      <c r="E86" s="936"/>
      <c r="F86" s="936"/>
      <c r="G86" s="936"/>
      <c r="H86" s="936"/>
      <c r="I86" s="936"/>
      <c r="J86" s="937"/>
      <c r="K86" s="935"/>
      <c r="L86" s="935"/>
      <c r="M86" s="935"/>
      <c r="N86" s="935"/>
      <c r="O86" s="935"/>
      <c r="P86" s="938"/>
      <c r="Q86" s="933"/>
      <c r="R86" s="933"/>
      <c r="S86" s="933"/>
      <c r="T86" s="933"/>
      <c r="U86" s="933"/>
      <c r="V86" s="933"/>
      <c r="W86" s="933"/>
      <c r="X86" s="933"/>
      <c r="Y86" s="933"/>
      <c r="Z86" s="933"/>
      <c r="AA86" s="933"/>
    </row>
    <row r="87" spans="1:27" ht="24.95" customHeight="1">
      <c r="A87" s="924"/>
      <c r="B87" s="939" t="s">
        <v>1472</v>
      </c>
      <c r="C87" s="963" t="s">
        <v>1488</v>
      </c>
      <c r="D87" s="968"/>
      <c r="E87" s="943"/>
      <c r="F87" s="943"/>
      <c r="G87" s="943"/>
      <c r="H87" s="943"/>
      <c r="I87" s="943"/>
      <c r="J87" s="943"/>
      <c r="K87" s="943"/>
      <c r="L87" s="943"/>
      <c r="M87" s="943"/>
      <c r="N87" s="943"/>
      <c r="O87" s="943"/>
      <c r="P87" s="944"/>
      <c r="Q87" s="985"/>
      <c r="R87" s="933"/>
      <c r="S87" s="933"/>
      <c r="T87" s="933"/>
      <c r="U87" s="933"/>
      <c r="V87" s="933"/>
      <c r="W87" s="933"/>
      <c r="X87" s="933"/>
      <c r="Y87" s="933"/>
      <c r="Z87" s="933"/>
      <c r="AA87" s="933"/>
    </row>
    <row r="88" spans="1:27" ht="24.95" customHeight="1">
      <c r="A88" s="924"/>
      <c r="B88" s="939"/>
      <c r="C88" s="1544" t="str">
        <f ca="1">SUBSTITUTE(SUBSTITUTE(RIGHT(CELL("filename",A1),LEN(CELL("filename",A1))-SEARCH("[",CELL("filename",A1))+1),"[",""),"]"," ")</f>
        <v>ff-5-A.collectivite-conditionnement-au-poids.xlsx Formats-Formules-Fonctions</v>
      </c>
      <c r="D88" s="1552"/>
      <c r="E88" s="1552"/>
      <c r="F88" s="1552"/>
      <c r="G88" s="1552"/>
      <c r="H88" s="1552"/>
      <c r="I88" s="1552"/>
      <c r="J88" s="945"/>
      <c r="K88" s="945"/>
      <c r="L88" s="946"/>
      <c r="M88" s="946"/>
      <c r="N88" s="946"/>
      <c r="O88" s="946"/>
      <c r="P88" s="986"/>
      <c r="Q88" s="985"/>
      <c r="R88" s="933"/>
      <c r="S88" s="933"/>
      <c r="T88" s="933"/>
      <c r="U88" s="933"/>
      <c r="V88" s="933"/>
      <c r="W88" s="933"/>
      <c r="X88" s="933"/>
      <c r="Y88" s="933"/>
      <c r="Z88" s="933"/>
      <c r="AA88" s="933"/>
    </row>
    <row r="89" spans="1:27" ht="24.95" customHeight="1">
      <c r="A89" s="924"/>
      <c r="B89" s="939">
        <f>ROW()</f>
        <v>89</v>
      </c>
      <c r="C89" s="1548" t="str">
        <f ca="1">_xlfn.FORMULATEXT(C88)</f>
        <v>=SUBSTITUE(SUBSTITUE(DROITE(@CELLULE("filename";A1);NBCAR(@CELLULE("filename";A1))-CHERCHE("[";@CELLULE("filename";A1))+1);"[";"");"]";" ")</v>
      </c>
      <c r="D89" s="1548"/>
      <c r="E89" s="1548"/>
      <c r="F89" s="1548"/>
      <c r="G89" s="1548"/>
      <c r="H89" s="1548"/>
      <c r="I89" s="1548"/>
      <c r="J89" s="1548"/>
      <c r="K89" s="1548"/>
      <c r="L89" s="1548"/>
      <c r="M89" s="1548"/>
      <c r="N89" s="1548"/>
      <c r="O89" s="1548"/>
      <c r="P89" s="1559"/>
      <c r="Q89" s="985"/>
      <c r="R89" s="933"/>
      <c r="S89" s="933"/>
      <c r="T89" s="933"/>
      <c r="U89" s="933"/>
      <c r="V89" s="933"/>
      <c r="W89" s="933"/>
      <c r="X89" s="933"/>
      <c r="Y89" s="933"/>
      <c r="Z89" s="933"/>
      <c r="AA89" s="933"/>
    </row>
    <row r="90" spans="1:27" ht="24.95" customHeight="1" thickBot="1">
      <c r="A90" s="924"/>
      <c r="B90" s="948"/>
      <c r="C90" s="949" t="s">
        <v>1474</v>
      </c>
      <c r="D90" s="1560"/>
      <c r="E90" s="950"/>
      <c r="F90" s="950"/>
      <c r="G90" s="950"/>
      <c r="H90" s="950"/>
      <c r="I90" s="950"/>
      <c r="J90" s="952"/>
      <c r="K90" s="952"/>
      <c r="L90" s="952"/>
      <c r="M90" s="952"/>
      <c r="N90" s="952"/>
      <c r="O90" s="952"/>
      <c r="P90" s="953"/>
      <c r="Q90" s="985"/>
      <c r="R90" s="933"/>
      <c r="S90" s="933"/>
      <c r="T90" s="933"/>
      <c r="U90" s="933"/>
      <c r="V90" s="933"/>
      <c r="W90" s="933"/>
      <c r="X90" s="933"/>
      <c r="Y90" s="933"/>
      <c r="Z90" s="933"/>
      <c r="AA90" s="933"/>
    </row>
    <row r="91" spans="1:27" ht="24.95" customHeight="1" thickBot="1">
      <c r="A91" s="924"/>
      <c r="B91" s="925"/>
      <c r="C91" s="933"/>
      <c r="D91" s="954"/>
      <c r="E91" s="954"/>
      <c r="F91" s="955"/>
      <c r="G91" s="955"/>
      <c r="H91" s="955"/>
      <c r="I91" s="955"/>
      <c r="J91" s="956"/>
      <c r="K91" s="933"/>
      <c r="L91" s="933"/>
      <c r="M91" s="933"/>
      <c r="N91" s="933"/>
      <c r="O91" s="933"/>
      <c r="P91" s="933"/>
      <c r="Q91" s="933"/>
      <c r="R91" s="933"/>
      <c r="S91" s="933"/>
      <c r="T91" s="933"/>
      <c r="U91" s="933"/>
      <c r="V91" s="933"/>
      <c r="W91" s="933"/>
      <c r="X91" s="933"/>
      <c r="Y91" s="933"/>
      <c r="Z91" s="933"/>
      <c r="AA91" s="933"/>
    </row>
    <row r="92" spans="1:27" ht="24.95" customHeight="1">
      <c r="A92" s="924"/>
      <c r="B92" s="957"/>
      <c r="C92" s="958"/>
      <c r="D92" s="959"/>
      <c r="E92" s="959"/>
      <c r="F92" s="960"/>
      <c r="G92" s="960"/>
      <c r="H92" s="960"/>
      <c r="I92" s="960"/>
      <c r="J92" s="961"/>
      <c r="K92" s="958"/>
      <c r="L92" s="958"/>
      <c r="M92" s="962"/>
      <c r="N92" s="933"/>
      <c r="O92" s="933"/>
      <c r="P92" s="933"/>
      <c r="Q92" s="933"/>
      <c r="R92" s="933"/>
      <c r="S92" s="933"/>
      <c r="T92" s="933"/>
      <c r="U92" s="933"/>
      <c r="V92" s="933"/>
      <c r="W92" s="933"/>
      <c r="X92" s="933"/>
      <c r="Y92" s="933"/>
      <c r="Z92" s="933"/>
      <c r="AA92" s="933"/>
    </row>
    <row r="93" spans="1:27" ht="24.95" customHeight="1">
      <c r="A93" s="924"/>
      <c r="B93" s="939" t="s">
        <v>1472</v>
      </c>
      <c r="C93" s="963" t="s">
        <v>1489</v>
      </c>
      <c r="D93" s="987"/>
      <c r="E93" s="933"/>
      <c r="F93" s="933"/>
      <c r="G93" s="933"/>
      <c r="H93" s="933"/>
      <c r="I93" s="933"/>
      <c r="J93" s="933"/>
      <c r="K93" s="933"/>
      <c r="L93" s="933"/>
      <c r="M93" s="944"/>
      <c r="N93" s="933"/>
      <c r="O93" s="933"/>
      <c r="P93" s="933"/>
      <c r="Q93" s="933"/>
      <c r="R93" s="933"/>
      <c r="S93" s="933"/>
      <c r="T93" s="933"/>
      <c r="U93" s="933"/>
      <c r="V93" s="933"/>
      <c r="W93" s="933"/>
      <c r="X93" s="933"/>
      <c r="Y93" s="933"/>
      <c r="Z93" s="933"/>
      <c r="AA93" s="933"/>
    </row>
    <row r="94" spans="1:27" ht="24.95" customHeight="1">
      <c r="A94" s="924"/>
      <c r="B94" s="939"/>
      <c r="C94" s="1544" t="str">
        <f ca="1">SUBSTITUTE(SUBSTITUTE(LEFT(CELL("filename",A1),SEARCH("]",CELL("filename",A1))),"[",""),"]","")</f>
        <v>D:\Données\1.UPRT\0-UPRT.fait\uprt-php\www\mesimages\fichiers-uprt\ff-fiches-fabrication\ff-fiches-fabrication-maj-08-2020\ff-5-A.collectivite-conditionnement-au-poids.xlsx</v>
      </c>
      <c r="D94" s="1552"/>
      <c r="E94" s="1552"/>
      <c r="F94" s="1552"/>
      <c r="G94" s="1552"/>
      <c r="H94" s="1552"/>
      <c r="I94" s="1552"/>
      <c r="J94" s="1552"/>
      <c r="K94" s="1552"/>
      <c r="L94" s="1552"/>
      <c r="M94" s="944"/>
      <c r="N94" s="933"/>
      <c r="O94" s="946"/>
      <c r="P94" s="933"/>
      <c r="Q94" s="933"/>
      <c r="R94" s="933"/>
      <c r="S94" s="933"/>
      <c r="T94" s="933"/>
      <c r="U94" s="933"/>
      <c r="V94" s="933"/>
      <c r="W94" s="933"/>
      <c r="X94" s="933"/>
      <c r="Y94" s="933"/>
      <c r="Z94" s="933"/>
      <c r="AA94" s="933"/>
    </row>
    <row r="95" spans="1:27" ht="24.95" customHeight="1">
      <c r="A95" s="924"/>
      <c r="B95" s="939">
        <f>ROW()</f>
        <v>95</v>
      </c>
      <c r="C95" s="1548" t="str">
        <f ca="1">_xlfn.FORMULATEXT(C94)</f>
        <v>=SUBSTITUE(SUBSTITUE(GAUCHE(@CELLULE("filename";A1);CHERCHE("]";@CELLULE("filename";A1)));"[";"");"]";"")</v>
      </c>
      <c r="D95" s="1548"/>
      <c r="E95" s="1548"/>
      <c r="F95" s="1548"/>
      <c r="G95" s="1548"/>
      <c r="H95" s="1548"/>
      <c r="I95" s="1548"/>
      <c r="J95" s="1548"/>
      <c r="K95" s="1548"/>
      <c r="L95" s="1548"/>
      <c r="M95" s="944"/>
      <c r="N95" s="933"/>
      <c r="O95" s="1548"/>
      <c r="P95" s="933"/>
      <c r="Q95" s="933"/>
      <c r="R95" s="933"/>
      <c r="S95" s="933"/>
      <c r="T95" s="933"/>
      <c r="U95" s="933"/>
      <c r="V95" s="933"/>
      <c r="W95" s="933"/>
      <c r="X95" s="933"/>
      <c r="Y95" s="933"/>
      <c r="Z95" s="933"/>
      <c r="AA95" s="933"/>
    </row>
    <row r="96" spans="1:27" ht="24.95" customHeight="1" thickBot="1">
      <c r="A96" s="924"/>
      <c r="B96" s="964"/>
      <c r="C96" s="949" t="s">
        <v>1474</v>
      </c>
      <c r="D96" s="1560"/>
      <c r="E96" s="950"/>
      <c r="F96" s="950"/>
      <c r="G96" s="950"/>
      <c r="H96" s="950"/>
      <c r="I96" s="950"/>
      <c r="J96" s="988"/>
      <c r="K96" s="975"/>
      <c r="L96" s="975"/>
      <c r="M96" s="989"/>
      <c r="N96" s="933"/>
      <c r="O96" s="933"/>
      <c r="P96" s="933"/>
      <c r="Q96" s="933"/>
      <c r="R96" s="933"/>
      <c r="S96" s="933"/>
      <c r="T96" s="933"/>
      <c r="U96" s="933"/>
      <c r="V96" s="933"/>
      <c r="W96" s="933"/>
      <c r="X96" s="933"/>
      <c r="Y96" s="933"/>
      <c r="Z96" s="933"/>
      <c r="AA96" s="933"/>
    </row>
    <row r="97" spans="1:27" ht="24.95" customHeight="1" thickBot="1">
      <c r="A97" s="924"/>
      <c r="B97" s="925"/>
      <c r="C97" s="933"/>
      <c r="D97" s="954"/>
      <c r="E97" s="954"/>
      <c r="F97" s="955"/>
      <c r="G97" s="955"/>
      <c r="H97" s="955"/>
      <c r="I97" s="955"/>
      <c r="J97" s="956"/>
      <c r="K97" s="933"/>
      <c r="L97" s="933"/>
      <c r="M97" s="933"/>
      <c r="N97" s="933"/>
      <c r="O97" s="933"/>
      <c r="P97" s="933"/>
      <c r="Q97" s="933"/>
      <c r="R97" s="933"/>
      <c r="S97" s="933"/>
      <c r="T97" s="933"/>
      <c r="U97" s="933"/>
      <c r="V97" s="933"/>
      <c r="W97" s="933"/>
      <c r="X97" s="933"/>
      <c r="Y97" s="933"/>
      <c r="Z97" s="933"/>
      <c r="AA97" s="933"/>
    </row>
    <row r="98" spans="1:27" ht="24.95" customHeight="1">
      <c r="A98" s="924"/>
      <c r="B98" s="990"/>
      <c r="C98" s="991"/>
      <c r="D98" s="992"/>
      <c r="E98" s="992"/>
      <c r="F98" s="993"/>
      <c r="G98" s="993"/>
      <c r="H98" s="993"/>
      <c r="I98" s="993"/>
      <c r="J98" s="994"/>
      <c r="K98" s="991"/>
      <c r="L98" s="991"/>
      <c r="M98" s="991"/>
      <c r="N98" s="991"/>
      <c r="O98" s="991"/>
      <c r="P98" s="995"/>
      <c r="Q98" s="933"/>
      <c r="R98" s="933"/>
      <c r="S98" s="933"/>
      <c r="T98" s="933"/>
      <c r="U98" s="933"/>
      <c r="V98" s="933"/>
      <c r="W98" s="933"/>
      <c r="X98" s="933"/>
      <c r="Y98" s="933"/>
      <c r="Z98" s="933"/>
      <c r="AA98" s="933"/>
    </row>
    <row r="99" spans="1:27" ht="24.95" customHeight="1">
      <c r="A99" s="924"/>
      <c r="B99" s="939" t="s">
        <v>1472</v>
      </c>
      <c r="C99" s="963" t="s">
        <v>1490</v>
      </c>
      <c r="D99" s="941"/>
      <c r="E99" s="941"/>
      <c r="F99" s="996"/>
      <c r="G99" s="996"/>
      <c r="H99" s="996"/>
      <c r="I99" s="996"/>
      <c r="J99" s="997"/>
      <c r="K99" s="946"/>
      <c r="L99" s="946"/>
      <c r="M99" s="946"/>
      <c r="N99" s="946"/>
      <c r="O99" s="946"/>
      <c r="P99" s="986"/>
      <c r="Q99" s="933"/>
      <c r="R99" s="933"/>
      <c r="S99" s="933"/>
      <c r="T99" s="933"/>
      <c r="U99" s="933"/>
      <c r="V99" s="933"/>
      <c r="W99" s="933"/>
      <c r="X99" s="933"/>
      <c r="Y99" s="933"/>
      <c r="Z99" s="933"/>
      <c r="AA99" s="933"/>
    </row>
    <row r="100" spans="1:27" ht="24.95" customHeight="1">
      <c r="A100" s="924"/>
      <c r="B100" s="939"/>
      <c r="C100" s="1544" t="str">
        <f ca="1">IF(CELL("nomfichier",C55)="\\rcg006bur\usei_cartographie\[ff-29-formats-formules-pourcentages.xlsx]sites","","ff-29-formats-formules-pourcentages COPIE")</f>
        <v>ff-29-formats-formules-pourcentages COPIE</v>
      </c>
      <c r="D100" s="1552"/>
      <c r="E100" s="1552"/>
      <c r="F100" s="1552"/>
      <c r="G100" s="1545"/>
      <c r="H100" s="1545"/>
      <c r="I100" s="1545"/>
      <c r="J100" s="945"/>
      <c r="K100" s="945"/>
      <c r="L100" s="946"/>
      <c r="M100" s="946"/>
      <c r="N100" s="946"/>
      <c r="O100" s="946"/>
      <c r="P100" s="986"/>
      <c r="Q100" s="933"/>
      <c r="R100" s="933"/>
      <c r="S100" s="933"/>
      <c r="T100" s="933"/>
      <c r="U100" s="933"/>
      <c r="V100" s="933"/>
      <c r="W100" s="933"/>
      <c r="X100" s="933"/>
      <c r="Y100" s="933"/>
      <c r="Z100" s="933"/>
      <c r="AA100" s="933"/>
    </row>
    <row r="101" spans="1:27" ht="24.95" customHeight="1">
      <c r="A101" s="924"/>
      <c r="B101" s="939">
        <f>ROW()</f>
        <v>101</v>
      </c>
      <c r="C101" s="1548" t="str">
        <f ca="1">_xlfn.FORMULATEXT(C100)</f>
        <v>=SI(@CELLULE("nomfichier";C55)="\\rcg006bur\usei_cartographie\[ff-29-formats-formules-pourcentages.xlsx]sites";"";"ff-29-formats-formules-pourcentages COPIE")</v>
      </c>
      <c r="D101" s="1548"/>
      <c r="E101" s="1548"/>
      <c r="F101" s="1548"/>
      <c r="G101" s="1548"/>
      <c r="H101" s="1548"/>
      <c r="I101" s="1548"/>
      <c r="J101" s="1548"/>
      <c r="K101" s="1548"/>
      <c r="L101" s="1548"/>
      <c r="M101" s="1548"/>
      <c r="N101" s="1548"/>
      <c r="O101" s="1548"/>
      <c r="P101" s="1559"/>
      <c r="Q101" s="933"/>
      <c r="R101" s="933"/>
      <c r="S101" s="933"/>
      <c r="T101" s="933"/>
      <c r="U101" s="933"/>
      <c r="V101" s="933"/>
      <c r="W101" s="933"/>
      <c r="X101" s="933"/>
      <c r="Y101" s="933"/>
      <c r="Z101" s="933"/>
      <c r="AA101" s="933"/>
    </row>
    <row r="102" spans="1:27" ht="24.95" customHeight="1" thickBot="1">
      <c r="A102" s="924"/>
      <c r="B102" s="998"/>
      <c r="C102" s="999" t="s">
        <v>1491</v>
      </c>
      <c r="D102" s="1000"/>
      <c r="E102" s="1000"/>
      <c r="F102" s="1001"/>
      <c r="G102" s="1001"/>
      <c r="H102" s="1001"/>
      <c r="I102" s="1001"/>
      <c r="J102" s="1002"/>
      <c r="K102" s="1002"/>
      <c r="L102" s="1002"/>
      <c r="M102" s="1002"/>
      <c r="N102" s="1002"/>
      <c r="O102" s="1002"/>
      <c r="P102" s="1003"/>
      <c r="Q102" s="933"/>
      <c r="R102" s="933"/>
      <c r="S102" s="933"/>
      <c r="T102" s="933"/>
      <c r="U102" s="933"/>
      <c r="V102" s="933"/>
      <c r="W102" s="933"/>
      <c r="X102" s="933"/>
      <c r="Y102" s="933"/>
      <c r="Z102" s="933"/>
      <c r="AA102" s="933"/>
    </row>
    <row r="103" spans="1:27" ht="24.95" customHeight="1" thickBot="1">
      <c r="A103" s="924"/>
      <c r="B103" s="925"/>
      <c r="C103" s="933"/>
      <c r="D103" s="954"/>
      <c r="E103" s="954"/>
      <c r="F103" s="955"/>
      <c r="G103" s="955"/>
      <c r="H103" s="955"/>
      <c r="I103" s="955"/>
      <c r="J103" s="956"/>
      <c r="K103" s="933"/>
      <c r="L103" s="933"/>
      <c r="M103" s="933"/>
      <c r="N103" s="933"/>
      <c r="O103" s="933"/>
      <c r="P103" s="933"/>
      <c r="Q103" s="933"/>
      <c r="R103" s="933"/>
      <c r="S103" s="933"/>
      <c r="T103" s="933"/>
      <c r="U103" s="933"/>
      <c r="V103" s="933"/>
      <c r="W103" s="933"/>
      <c r="X103" s="933"/>
      <c r="Y103" s="933"/>
      <c r="Z103" s="933"/>
      <c r="AA103" s="933"/>
    </row>
    <row r="104" spans="1:27" ht="24.95" customHeight="1">
      <c r="A104" s="924"/>
      <c r="B104" s="934"/>
      <c r="C104" s="935"/>
      <c r="D104" s="936"/>
      <c r="E104" s="936"/>
      <c r="F104" s="936"/>
      <c r="G104" s="936"/>
      <c r="H104" s="936"/>
      <c r="I104" s="936"/>
      <c r="J104" s="937"/>
      <c r="K104" s="935"/>
      <c r="L104" s="938"/>
      <c r="M104" s="933"/>
      <c r="N104" s="933"/>
      <c r="O104" s="933"/>
      <c r="P104" s="933"/>
      <c r="Q104" s="933"/>
      <c r="R104" s="933"/>
      <c r="S104" s="933"/>
      <c r="T104" s="933"/>
      <c r="U104" s="933"/>
      <c r="V104" s="933"/>
      <c r="W104" s="933"/>
      <c r="X104" s="933"/>
      <c r="Y104" s="933"/>
      <c r="Z104" s="933"/>
      <c r="AA104" s="933"/>
    </row>
    <row r="105" spans="1:27" ht="24.95" customHeight="1">
      <c r="A105" s="924"/>
      <c r="B105" s="982"/>
      <c r="C105" s="963" t="s">
        <v>1492</v>
      </c>
      <c r="D105" s="1004"/>
      <c r="E105" s="1005"/>
      <c r="F105" s="941"/>
      <c r="G105" s="941"/>
      <c r="H105" s="941"/>
      <c r="I105" s="941"/>
      <c r="J105" s="942"/>
      <c r="K105" s="943"/>
      <c r="L105" s="944"/>
      <c r="M105" s="933"/>
      <c r="N105" s="933"/>
      <c r="O105" s="933"/>
      <c r="P105" s="933"/>
      <c r="Q105" s="933"/>
      <c r="R105" s="933"/>
      <c r="S105" s="933"/>
      <c r="T105" s="933"/>
      <c r="U105" s="933"/>
      <c r="V105" s="933"/>
      <c r="W105" s="933"/>
      <c r="X105" s="933"/>
      <c r="Y105" s="933"/>
      <c r="Z105" s="933"/>
      <c r="AA105" s="933"/>
    </row>
    <row r="106" spans="1:27" ht="24.95" customHeight="1" thickBot="1">
      <c r="A106" s="924"/>
      <c r="B106" s="939" t="s">
        <v>1472</v>
      </c>
      <c r="C106" s="1561" t="s">
        <v>1493</v>
      </c>
      <c r="D106" s="1004"/>
      <c r="E106" s="1005"/>
      <c r="F106" s="941"/>
      <c r="G106" s="941"/>
      <c r="H106" s="941"/>
      <c r="I106" s="941"/>
      <c r="J106" s="942"/>
      <c r="K106" s="943"/>
      <c r="L106" s="944"/>
      <c r="M106" s="933"/>
      <c r="N106" s="933"/>
      <c r="O106" s="933"/>
      <c r="P106" s="933"/>
      <c r="Q106" s="933"/>
      <c r="R106" s="933"/>
      <c r="S106" s="933"/>
      <c r="T106" s="933"/>
      <c r="U106" s="933"/>
      <c r="V106" s="933"/>
      <c r="W106" s="933"/>
      <c r="X106" s="933"/>
      <c r="Y106" s="933"/>
      <c r="Z106" s="933"/>
      <c r="AA106" s="933"/>
    </row>
    <row r="107" spans="1:27" ht="24.95" customHeight="1" thickBot="1">
      <c r="A107" s="924"/>
      <c r="B107" s="939">
        <f>ROW()</f>
        <v>107</v>
      </c>
      <c r="C107" s="1562" t="s">
        <v>1494</v>
      </c>
      <c r="D107" s="1563"/>
      <c r="E107" s="1564" t="str">
        <f>RIGHT(C107,LEN(C107)-SEARCH(" ",C107))&amp;" "&amp;LEFT(C107,SEARCH(" ",C107))</f>
        <v xml:space="preserve">paul  legendre </v>
      </c>
      <c r="F107" s="1565"/>
      <c r="G107" s="1545"/>
      <c r="H107" s="1545"/>
      <c r="I107" s="1545"/>
      <c r="J107" s="1545"/>
      <c r="K107" s="1545"/>
      <c r="L107" s="944"/>
      <c r="M107" s="933"/>
      <c r="N107" s="946"/>
      <c r="O107" s="946"/>
      <c r="P107" s="946"/>
      <c r="Q107" s="946"/>
      <c r="R107" s="933"/>
      <c r="S107" s="933"/>
      <c r="T107" s="933"/>
      <c r="U107" s="933"/>
      <c r="V107" s="933"/>
      <c r="W107" s="933"/>
      <c r="X107" s="933"/>
      <c r="Y107" s="933"/>
      <c r="Z107" s="933"/>
      <c r="AA107" s="933"/>
    </row>
    <row r="108" spans="1:27" ht="24.95" customHeight="1">
      <c r="A108" s="924"/>
      <c r="B108" s="982"/>
      <c r="C108" s="943"/>
      <c r="D108" s="941"/>
      <c r="E108" s="1548" t="str">
        <f ca="1">_xlfn.FORMULATEXT(E107)</f>
        <v>=DROITE(C107;NBCAR(C107)-CHERCHE(" ";C107))&amp;" "&amp;GAUCHE(C107;CHERCHE(" ";C107))</v>
      </c>
      <c r="F108" s="1548"/>
      <c r="G108" s="1548"/>
      <c r="H108" s="1548"/>
      <c r="I108" s="1548"/>
      <c r="J108" s="1548"/>
      <c r="K108" s="1548"/>
      <c r="L108" s="944"/>
      <c r="M108" s="933"/>
      <c r="N108" s="1548"/>
      <c r="O108" s="1548"/>
      <c r="P108" s="1548"/>
      <c r="Q108" s="1548"/>
      <c r="R108" s="933"/>
      <c r="S108" s="933"/>
      <c r="T108" s="933"/>
      <c r="U108" s="933"/>
      <c r="V108" s="933"/>
      <c r="W108" s="933"/>
      <c r="X108" s="933"/>
      <c r="Y108" s="933"/>
      <c r="Z108" s="933"/>
      <c r="AA108" s="933"/>
    </row>
    <row r="109" spans="1:27" ht="24.95" customHeight="1" thickBot="1">
      <c r="A109" s="924"/>
      <c r="B109" s="948"/>
      <c r="C109" s="952"/>
      <c r="D109" s="950"/>
      <c r="E109" s="949" t="s">
        <v>1495</v>
      </c>
      <c r="F109" s="950"/>
      <c r="G109" s="950"/>
      <c r="H109" s="950"/>
      <c r="I109" s="950"/>
      <c r="J109" s="951"/>
      <c r="K109" s="952"/>
      <c r="L109" s="953"/>
      <c r="M109" s="933"/>
      <c r="N109" s="933"/>
      <c r="O109" s="933"/>
      <c r="P109" s="933"/>
      <c r="Q109" s="933"/>
      <c r="R109" s="933"/>
      <c r="S109" s="933"/>
      <c r="T109" s="933"/>
      <c r="U109" s="933"/>
      <c r="V109" s="933"/>
      <c r="W109" s="933"/>
      <c r="X109" s="933"/>
      <c r="Y109" s="933"/>
      <c r="Z109" s="933"/>
      <c r="AA109" s="933"/>
    </row>
    <row r="110" spans="1:27" ht="24.95" customHeight="1" thickBot="1">
      <c r="A110" s="924"/>
      <c r="B110" s="925"/>
      <c r="C110" s="933"/>
      <c r="D110" s="954"/>
      <c r="E110" s="954"/>
      <c r="F110" s="955"/>
      <c r="G110" s="955"/>
      <c r="H110" s="955"/>
      <c r="I110" s="955"/>
      <c r="J110" s="956"/>
      <c r="K110" s="933"/>
      <c r="L110" s="933"/>
      <c r="M110" s="933"/>
      <c r="N110" s="933"/>
      <c r="O110" s="933"/>
      <c r="P110" s="933"/>
      <c r="Q110" s="933"/>
      <c r="R110" s="933"/>
      <c r="S110" s="933"/>
      <c r="T110" s="933"/>
      <c r="U110" s="933"/>
      <c r="V110" s="933"/>
      <c r="W110" s="933"/>
      <c r="X110" s="933"/>
      <c r="Y110" s="933"/>
      <c r="Z110" s="933"/>
      <c r="AA110" s="933"/>
    </row>
    <row r="111" spans="1:27" ht="24.95" customHeight="1">
      <c r="A111" s="924"/>
      <c r="B111" s="934"/>
      <c r="C111" s="935"/>
      <c r="D111" s="936"/>
      <c r="E111" s="936"/>
      <c r="F111" s="936"/>
      <c r="G111" s="936"/>
      <c r="H111" s="936"/>
      <c r="I111" s="936"/>
      <c r="J111" s="961"/>
      <c r="K111" s="962"/>
      <c r="L111" s="933"/>
      <c r="M111" s="933"/>
      <c r="N111" s="933"/>
      <c r="O111" s="933"/>
      <c r="P111" s="933"/>
      <c r="Q111" s="933"/>
      <c r="R111" s="933"/>
      <c r="S111" s="933"/>
      <c r="T111" s="933"/>
      <c r="U111" s="933"/>
      <c r="V111" s="933"/>
      <c r="W111" s="933"/>
      <c r="X111" s="933"/>
      <c r="Y111" s="933"/>
      <c r="Z111" s="933"/>
      <c r="AA111" s="933"/>
    </row>
    <row r="112" spans="1:27" ht="24.95" customHeight="1">
      <c r="A112" s="924"/>
      <c r="B112" s="982"/>
      <c r="C112" s="963" t="s">
        <v>1496</v>
      </c>
      <c r="D112" s="941"/>
      <c r="E112" s="941"/>
      <c r="F112" s="941"/>
      <c r="G112" s="941"/>
      <c r="H112" s="941"/>
      <c r="I112" s="941"/>
      <c r="J112" s="956"/>
      <c r="K112" s="1006"/>
      <c r="L112" s="933"/>
      <c r="M112" s="933"/>
      <c r="N112" s="933"/>
      <c r="O112" s="933"/>
      <c r="P112" s="933"/>
      <c r="Q112" s="933"/>
      <c r="R112" s="933"/>
      <c r="S112" s="933"/>
      <c r="T112" s="933"/>
      <c r="U112" s="933"/>
      <c r="V112" s="933"/>
      <c r="W112" s="933"/>
      <c r="X112" s="933"/>
      <c r="Y112" s="933"/>
      <c r="Z112" s="933"/>
      <c r="AA112" s="933"/>
    </row>
    <row r="113" spans="1:27" ht="24.95" customHeight="1">
      <c r="A113" s="924"/>
      <c r="B113" s="939" t="s">
        <v>1472</v>
      </c>
      <c r="C113" s="941"/>
      <c r="D113" s="941"/>
      <c r="E113" s="941"/>
      <c r="F113" s="941"/>
      <c r="G113" s="941"/>
      <c r="H113" s="941"/>
      <c r="I113" s="941"/>
      <c r="J113" s="956"/>
      <c r="K113" s="1006"/>
      <c r="L113" s="933"/>
      <c r="M113" s="933"/>
      <c r="N113" s="933"/>
      <c r="O113" s="933"/>
      <c r="P113" s="933"/>
      <c r="Q113" s="933"/>
      <c r="R113" s="933"/>
      <c r="S113" s="933"/>
      <c r="T113" s="933"/>
      <c r="U113" s="933"/>
      <c r="V113" s="933"/>
      <c r="W113" s="933"/>
      <c r="X113" s="933"/>
      <c r="Y113" s="933"/>
      <c r="Z113" s="933"/>
      <c r="AA113" s="933"/>
    </row>
    <row r="114" spans="1:27" ht="24.95" customHeight="1">
      <c r="A114" s="924"/>
      <c r="B114" s="939">
        <f>ROW()</f>
        <v>114</v>
      </c>
      <c r="C114" s="1007">
        <v>5</v>
      </c>
      <c r="D114" s="1566">
        <f>RANK(C114,C114:C118,0)</f>
        <v>3</v>
      </c>
      <c r="E114" s="1548" t="str">
        <f ca="1">_xlfn.FORMULATEXT(D114)</f>
        <v>=RANG(C114;C114:C118;0)</v>
      </c>
      <c r="F114" s="1005"/>
      <c r="G114" s="941"/>
      <c r="H114" s="954"/>
      <c r="I114" s="941"/>
      <c r="J114" s="956"/>
      <c r="K114" s="1006"/>
      <c r="L114" s="933"/>
      <c r="M114" s="933"/>
      <c r="N114" s="933"/>
      <c r="O114" s="933"/>
      <c r="P114" s="933"/>
      <c r="Q114" s="933"/>
      <c r="R114" s="933"/>
      <c r="S114" s="933"/>
      <c r="T114" s="933"/>
      <c r="U114" s="933"/>
      <c r="V114" s="933"/>
      <c r="W114" s="933"/>
      <c r="X114" s="933"/>
      <c r="Y114" s="933"/>
      <c r="Z114" s="933"/>
      <c r="AA114" s="933"/>
    </row>
    <row r="115" spans="1:27" ht="24.95" customHeight="1">
      <c r="A115" s="924"/>
      <c r="B115" s="982"/>
      <c r="C115" s="1007">
        <v>8</v>
      </c>
      <c r="D115" s="1566">
        <f>RANK(C115,C114:C118,0)</f>
        <v>1</v>
      </c>
      <c r="E115" s="1008" t="s">
        <v>1497</v>
      </c>
      <c r="F115" s="1005"/>
      <c r="G115" s="941"/>
      <c r="H115" s="941"/>
      <c r="I115" s="941"/>
      <c r="J115" s="956"/>
      <c r="K115" s="1006"/>
      <c r="L115" s="933"/>
      <c r="M115" s="933"/>
      <c r="N115" s="933"/>
      <c r="O115" s="933"/>
      <c r="P115" s="933"/>
      <c r="Q115" s="933"/>
      <c r="R115" s="933"/>
      <c r="S115" s="933"/>
      <c r="T115" s="933"/>
      <c r="U115" s="933"/>
      <c r="V115" s="933"/>
      <c r="W115" s="933"/>
      <c r="X115" s="933"/>
      <c r="Y115" s="933"/>
      <c r="Z115" s="933"/>
      <c r="AA115" s="933"/>
    </row>
    <row r="116" spans="1:27" ht="24.95" customHeight="1">
      <c r="A116" s="924"/>
      <c r="B116" s="982"/>
      <c r="C116" s="1007">
        <v>4</v>
      </c>
      <c r="D116" s="1566">
        <f>RANK(C116,C114:C118,0)</f>
        <v>4</v>
      </c>
      <c r="E116" s="1004"/>
      <c r="F116" s="1005"/>
      <c r="G116" s="941"/>
      <c r="H116" s="941"/>
      <c r="I116" s="941"/>
      <c r="J116" s="956"/>
      <c r="K116" s="1006"/>
      <c r="L116" s="933"/>
      <c r="M116" s="933"/>
      <c r="N116" s="933"/>
      <c r="O116" s="933"/>
      <c r="P116" s="933"/>
      <c r="Q116" s="933"/>
      <c r="R116" s="933"/>
      <c r="S116" s="933"/>
      <c r="T116" s="933"/>
      <c r="U116" s="933"/>
      <c r="V116" s="933"/>
      <c r="W116" s="933"/>
      <c r="X116" s="933"/>
      <c r="Y116" s="933"/>
      <c r="Z116" s="933"/>
      <c r="AA116" s="933"/>
    </row>
    <row r="117" spans="1:27" ht="24.95" customHeight="1">
      <c r="A117" s="924"/>
      <c r="B117" s="982"/>
      <c r="C117" s="1007">
        <v>1</v>
      </c>
      <c r="D117" s="1566">
        <f>RANK(C117,C114:C118,0)</f>
        <v>5</v>
      </c>
      <c r="E117" s="1004"/>
      <c r="F117" s="1005"/>
      <c r="G117" s="941"/>
      <c r="H117" s="941"/>
      <c r="I117" s="941"/>
      <c r="J117" s="956"/>
      <c r="K117" s="1006"/>
      <c r="L117" s="933"/>
      <c r="M117" s="933"/>
      <c r="N117" s="933"/>
      <c r="O117" s="933"/>
      <c r="P117" s="933"/>
      <c r="Q117" s="933"/>
      <c r="R117" s="933"/>
      <c r="S117" s="933"/>
      <c r="T117" s="933"/>
      <c r="U117" s="933"/>
      <c r="V117" s="933"/>
      <c r="W117" s="933"/>
      <c r="X117" s="933"/>
      <c r="Y117" s="933"/>
      <c r="Z117" s="933"/>
      <c r="AA117" s="933"/>
    </row>
    <row r="118" spans="1:27" ht="24.95" customHeight="1">
      <c r="A118" s="924"/>
      <c r="B118" s="982"/>
      <c r="C118" s="1007">
        <v>7</v>
      </c>
      <c r="D118" s="1566">
        <f>RANK(C118,C114:C118,0)</f>
        <v>2</v>
      </c>
      <c r="E118" s="1004"/>
      <c r="F118" s="1005"/>
      <c r="G118" s="941"/>
      <c r="H118" s="941"/>
      <c r="I118" s="941"/>
      <c r="J118" s="956"/>
      <c r="K118" s="1006"/>
      <c r="L118" s="933"/>
      <c r="M118" s="933"/>
      <c r="N118" s="933"/>
      <c r="O118" s="933"/>
      <c r="P118" s="933"/>
      <c r="Q118" s="933"/>
      <c r="R118" s="933"/>
      <c r="S118" s="933"/>
      <c r="T118" s="933"/>
      <c r="U118" s="933"/>
      <c r="V118" s="933"/>
      <c r="W118" s="933"/>
      <c r="X118" s="933"/>
      <c r="Y118" s="933"/>
      <c r="Z118" s="933"/>
      <c r="AA118" s="933"/>
    </row>
    <row r="119" spans="1:27" ht="24.95" customHeight="1" thickBot="1">
      <c r="A119" s="924"/>
      <c r="B119" s="1009" t="s">
        <v>1659</v>
      </c>
      <c r="C119" s="952"/>
      <c r="D119" s="950"/>
      <c r="E119" s="950"/>
      <c r="F119" s="950"/>
      <c r="G119" s="950"/>
      <c r="H119" s="950"/>
      <c r="I119" s="950"/>
      <c r="J119" s="988"/>
      <c r="K119" s="989"/>
      <c r="L119" s="933"/>
      <c r="M119" s="933"/>
      <c r="N119" s="933"/>
      <c r="O119" s="933"/>
      <c r="P119" s="933"/>
      <c r="Q119" s="933"/>
      <c r="R119" s="933"/>
      <c r="S119" s="933"/>
      <c r="T119" s="933"/>
      <c r="U119" s="933"/>
      <c r="V119" s="933"/>
      <c r="W119" s="933"/>
      <c r="X119" s="933"/>
      <c r="Y119" s="933"/>
      <c r="Z119" s="933"/>
      <c r="AA119" s="933"/>
    </row>
    <row r="120" spans="1:27" ht="24.95" customHeight="1" thickBot="1">
      <c r="A120" s="924"/>
      <c r="B120" s="925"/>
      <c r="C120" s="933"/>
      <c r="D120" s="954"/>
      <c r="E120" s="954"/>
      <c r="F120" s="955"/>
      <c r="G120" s="955"/>
      <c r="H120" s="955"/>
      <c r="I120" s="955"/>
      <c r="J120" s="956"/>
      <c r="K120" s="933"/>
      <c r="L120" s="933"/>
      <c r="M120" s="933"/>
      <c r="N120" s="933"/>
      <c r="O120" s="933"/>
      <c r="P120" s="933"/>
      <c r="Q120" s="933"/>
      <c r="R120" s="933"/>
      <c r="S120" s="933"/>
      <c r="T120" s="933"/>
      <c r="U120" s="933"/>
      <c r="V120" s="933"/>
      <c r="W120" s="933"/>
      <c r="X120" s="933"/>
      <c r="Y120" s="933"/>
      <c r="Z120" s="933"/>
      <c r="AA120" s="933"/>
    </row>
    <row r="121" spans="1:27" ht="24.95" customHeight="1">
      <c r="A121" s="924"/>
      <c r="B121" s="934"/>
      <c r="C121" s="935"/>
      <c r="D121" s="936"/>
      <c r="E121" s="936"/>
      <c r="F121" s="936"/>
      <c r="G121" s="936"/>
      <c r="H121" s="936"/>
      <c r="I121" s="936"/>
      <c r="J121" s="937"/>
      <c r="K121" s="938"/>
      <c r="L121" s="933"/>
      <c r="M121" s="933"/>
      <c r="N121" s="933"/>
      <c r="O121" s="933"/>
      <c r="P121" s="933"/>
      <c r="Q121" s="933"/>
      <c r="R121" s="933"/>
      <c r="S121" s="933"/>
      <c r="T121" s="933"/>
      <c r="U121" s="933"/>
      <c r="V121" s="933"/>
      <c r="W121" s="933"/>
      <c r="X121" s="933"/>
      <c r="Y121" s="933"/>
      <c r="Z121" s="933"/>
      <c r="AA121" s="933"/>
    </row>
    <row r="122" spans="1:27" ht="24.95" customHeight="1">
      <c r="A122" s="924"/>
      <c r="B122" s="982"/>
      <c r="C122" s="963" t="s">
        <v>1498</v>
      </c>
      <c r="D122" s="1567"/>
      <c r="E122" s="1004"/>
      <c r="F122" s="1005"/>
      <c r="G122" s="941"/>
      <c r="H122" s="941"/>
      <c r="I122" s="941"/>
      <c r="J122" s="942"/>
      <c r="K122" s="944"/>
      <c r="L122" s="933"/>
      <c r="M122" s="933"/>
      <c r="N122" s="933"/>
      <c r="O122" s="933"/>
      <c r="P122" s="933"/>
      <c r="Q122" s="933"/>
      <c r="R122" s="933"/>
      <c r="S122" s="933"/>
      <c r="T122" s="933"/>
      <c r="U122" s="933"/>
      <c r="V122" s="933"/>
      <c r="W122" s="933"/>
      <c r="X122" s="933"/>
      <c r="Y122" s="933"/>
      <c r="Z122" s="933"/>
      <c r="AA122" s="933"/>
    </row>
    <row r="123" spans="1:27" ht="24.95" customHeight="1">
      <c r="A123" s="924"/>
      <c r="B123" s="982"/>
      <c r="C123" s="1561" t="s">
        <v>1499</v>
      </c>
      <c r="D123" s="943"/>
      <c r="E123" s="1004"/>
      <c r="F123" s="1005"/>
      <c r="G123" s="941"/>
      <c r="H123" s="941"/>
      <c r="I123" s="941"/>
      <c r="J123" s="942"/>
      <c r="K123" s="944"/>
      <c r="L123" s="933"/>
      <c r="M123" s="933"/>
      <c r="N123" s="933"/>
      <c r="O123" s="933"/>
      <c r="P123" s="933"/>
      <c r="Q123" s="933"/>
      <c r="R123" s="933"/>
      <c r="S123" s="933"/>
      <c r="T123" s="933"/>
      <c r="U123" s="933"/>
      <c r="V123" s="933"/>
      <c r="W123" s="933"/>
      <c r="X123" s="933"/>
      <c r="Y123" s="933"/>
      <c r="Z123" s="933"/>
      <c r="AA123" s="933"/>
    </row>
    <row r="124" spans="1:27" ht="24.95" customHeight="1">
      <c r="A124" s="924"/>
      <c r="B124" s="982"/>
      <c r="C124" s="1561" t="s">
        <v>1500</v>
      </c>
      <c r="D124" s="943"/>
      <c r="E124" s="1004"/>
      <c r="F124" s="1005"/>
      <c r="G124" s="941"/>
      <c r="H124" s="941"/>
      <c r="I124" s="941"/>
      <c r="J124" s="942"/>
      <c r="K124" s="944"/>
      <c r="L124" s="933"/>
      <c r="M124" s="933"/>
      <c r="N124" s="933"/>
      <c r="O124" s="933"/>
      <c r="P124" s="933"/>
      <c r="Q124" s="933"/>
      <c r="R124" s="933"/>
      <c r="S124" s="933"/>
      <c r="T124" s="933"/>
      <c r="U124" s="933"/>
      <c r="V124" s="933"/>
      <c r="W124" s="933"/>
      <c r="X124" s="933"/>
      <c r="Y124" s="933"/>
      <c r="Z124" s="933"/>
      <c r="AA124" s="933"/>
    </row>
    <row r="125" spans="1:27" ht="24.95" customHeight="1">
      <c r="A125" s="924"/>
      <c r="B125" s="982"/>
      <c r="C125" s="1567" t="s">
        <v>1501</v>
      </c>
      <c r="D125" s="943"/>
      <c r="E125" s="1004"/>
      <c r="F125" s="1005"/>
      <c r="G125" s="941"/>
      <c r="H125" s="941"/>
      <c r="I125" s="941"/>
      <c r="J125" s="942"/>
      <c r="K125" s="944"/>
      <c r="L125" s="933"/>
      <c r="M125" s="933"/>
      <c r="N125" s="933"/>
      <c r="O125" s="933"/>
      <c r="P125" s="933"/>
      <c r="Q125" s="933"/>
      <c r="R125" s="933"/>
      <c r="S125" s="933"/>
      <c r="T125" s="933"/>
      <c r="U125" s="933"/>
      <c r="V125" s="933"/>
      <c r="W125" s="933"/>
      <c r="X125" s="933"/>
      <c r="Y125" s="933"/>
      <c r="Z125" s="933"/>
      <c r="AA125" s="933"/>
    </row>
    <row r="126" spans="1:27" ht="24.95" customHeight="1">
      <c r="A126" s="924"/>
      <c r="B126" s="939" t="s">
        <v>1472</v>
      </c>
      <c r="C126" s="941"/>
      <c r="D126" s="941"/>
      <c r="E126" s="941"/>
      <c r="F126" s="941"/>
      <c r="G126" s="941"/>
      <c r="H126" s="941"/>
      <c r="I126" s="941"/>
      <c r="J126" s="942"/>
      <c r="K126" s="944"/>
      <c r="L126" s="933"/>
      <c r="M126" s="933"/>
      <c r="N126" s="933"/>
      <c r="O126" s="933"/>
      <c r="P126" s="933"/>
      <c r="Q126" s="933"/>
      <c r="R126" s="933"/>
      <c r="S126" s="933"/>
      <c r="T126" s="933"/>
      <c r="U126" s="933"/>
      <c r="V126" s="933"/>
      <c r="W126" s="933"/>
      <c r="X126" s="933"/>
      <c r="Y126" s="933"/>
      <c r="Z126" s="933"/>
      <c r="AA126" s="933"/>
    </row>
    <row r="127" spans="1:27" ht="24.95" customHeight="1">
      <c r="A127" s="924"/>
      <c r="B127" s="939">
        <f>ROW()</f>
        <v>127</v>
      </c>
      <c r="C127" s="1007">
        <v>5</v>
      </c>
      <c r="D127" s="1568" t="str">
        <f>REPT(CHAR(7),RANK(C127,C127:C131,1))</f>
        <v>_x0007__x0007__x0007_</v>
      </c>
      <c r="E127" s="1548" t="str">
        <f ca="1">_xlfn.FORMULATEXT(D127)</f>
        <v>=REPT(CAR(7);RANG(C127;C127:C131;1))</v>
      </c>
      <c r="F127" s="1005"/>
      <c r="G127" s="1005"/>
      <c r="H127" s="1005"/>
      <c r="I127" s="941"/>
      <c r="J127" s="942"/>
      <c r="K127" s="944"/>
      <c r="L127" s="933"/>
      <c r="M127" s="933"/>
      <c r="N127" s="933"/>
      <c r="O127" s="933"/>
      <c r="P127" s="933"/>
      <c r="Q127" s="933"/>
      <c r="R127" s="933"/>
      <c r="S127" s="933"/>
      <c r="T127" s="933"/>
      <c r="U127" s="933"/>
      <c r="V127" s="933"/>
      <c r="W127" s="933"/>
      <c r="X127" s="933"/>
      <c r="Y127" s="933"/>
      <c r="Z127" s="933"/>
      <c r="AA127" s="933"/>
    </row>
    <row r="128" spans="1:27" ht="24.95" customHeight="1">
      <c r="A128" s="924"/>
      <c r="B128" s="982"/>
      <c r="C128" s="1007">
        <v>8</v>
      </c>
      <c r="D128" s="1568" t="str">
        <f>REPT(CHAR(7),RANK(C128,C127:C131,1))</f>
        <v>_x0007__x0007__x0007__x0007__x0007_</v>
      </c>
      <c r="E128" s="1004"/>
      <c r="F128" s="1005"/>
      <c r="G128" s="941"/>
      <c r="H128" s="941"/>
      <c r="I128" s="941"/>
      <c r="J128" s="942"/>
      <c r="K128" s="944"/>
      <c r="L128" s="933"/>
      <c r="M128" s="933"/>
      <c r="N128" s="933"/>
      <c r="O128" s="933"/>
      <c r="P128" s="933"/>
      <c r="Q128" s="933"/>
      <c r="R128" s="933"/>
      <c r="S128" s="933"/>
      <c r="T128" s="933"/>
      <c r="U128" s="933"/>
      <c r="V128" s="933"/>
      <c r="W128" s="933"/>
      <c r="X128" s="933"/>
      <c r="Y128" s="933"/>
      <c r="Z128" s="933"/>
      <c r="AA128" s="933"/>
    </row>
    <row r="129" spans="1:27" ht="24.95" customHeight="1">
      <c r="A129" s="924"/>
      <c r="B129" s="982"/>
      <c r="C129" s="1007">
        <v>4</v>
      </c>
      <c r="D129" s="1568" t="str">
        <f>REPT(CHAR(7),RANK(C129,C127:C131,1))</f>
        <v>_x0007__x0007_</v>
      </c>
      <c r="E129" s="1004"/>
      <c r="F129" s="1005"/>
      <c r="G129" s="941"/>
      <c r="H129" s="941"/>
      <c r="I129" s="941"/>
      <c r="J129" s="942"/>
      <c r="K129" s="944"/>
      <c r="L129" s="933"/>
      <c r="M129" s="933"/>
      <c r="N129" s="933"/>
      <c r="O129" s="933"/>
      <c r="P129" s="933"/>
      <c r="Q129" s="933"/>
      <c r="R129" s="933"/>
      <c r="S129" s="933"/>
      <c r="T129" s="933"/>
      <c r="U129" s="933"/>
      <c r="V129" s="933"/>
      <c r="W129" s="933"/>
      <c r="X129" s="933"/>
      <c r="Y129" s="933"/>
      <c r="Z129" s="933"/>
      <c r="AA129" s="933"/>
    </row>
    <row r="130" spans="1:27" ht="24.95" customHeight="1">
      <c r="A130" s="924"/>
      <c r="B130" s="982"/>
      <c r="C130" s="1007">
        <v>1</v>
      </c>
      <c r="D130" s="1568" t="str">
        <f>REPT(CHAR(7),RANK(C130,C127:C131,1))</f>
        <v>_x0007_</v>
      </c>
      <c r="E130" s="1004"/>
      <c r="F130" s="1005"/>
      <c r="G130" s="941"/>
      <c r="H130" s="941"/>
      <c r="I130" s="941"/>
      <c r="J130" s="942"/>
      <c r="K130" s="944"/>
      <c r="L130" s="933"/>
      <c r="M130" s="933"/>
      <c r="N130" s="933"/>
      <c r="O130" s="933"/>
      <c r="P130" s="933"/>
      <c r="Q130" s="933"/>
      <c r="R130" s="933"/>
      <c r="S130" s="933"/>
      <c r="T130" s="933"/>
      <c r="U130" s="933"/>
      <c r="V130" s="933"/>
      <c r="W130" s="933"/>
      <c r="X130" s="933"/>
      <c r="Y130" s="933"/>
      <c r="Z130" s="933"/>
      <c r="AA130" s="933"/>
    </row>
    <row r="131" spans="1:27" ht="24.95" customHeight="1">
      <c r="A131" s="924"/>
      <c r="B131" s="982"/>
      <c r="C131" s="1007">
        <v>7</v>
      </c>
      <c r="D131" s="1568" t="str">
        <f>REPT(CHAR(7),RANK(C131,C127:C131,1))</f>
        <v>_x0007__x0007__x0007__x0007_</v>
      </c>
      <c r="E131" s="1004"/>
      <c r="F131" s="1005"/>
      <c r="G131" s="941"/>
      <c r="H131" s="941"/>
      <c r="I131" s="941"/>
      <c r="J131" s="942"/>
      <c r="K131" s="944"/>
      <c r="L131" s="933"/>
      <c r="M131" s="933"/>
      <c r="N131" s="933"/>
      <c r="O131" s="933"/>
      <c r="P131" s="933"/>
      <c r="Q131" s="933"/>
      <c r="R131" s="933"/>
      <c r="S131" s="933"/>
      <c r="T131" s="933"/>
      <c r="U131" s="933"/>
      <c r="V131" s="933"/>
      <c r="W131" s="933"/>
      <c r="X131" s="933"/>
      <c r="Y131" s="933"/>
      <c r="Z131" s="933"/>
      <c r="AA131" s="933"/>
    </row>
    <row r="132" spans="1:27" ht="24.95" customHeight="1" thickBot="1">
      <c r="A132" s="924"/>
      <c r="B132" s="1009" t="s">
        <v>1659</v>
      </c>
      <c r="C132" s="952"/>
      <c r="D132" s="1010"/>
      <c r="E132" s="1010"/>
      <c r="F132" s="1010"/>
      <c r="G132" s="950"/>
      <c r="H132" s="950"/>
      <c r="I132" s="950"/>
      <c r="J132" s="951"/>
      <c r="K132" s="953"/>
      <c r="L132" s="933"/>
      <c r="M132" s="933"/>
      <c r="N132" s="933"/>
      <c r="O132" s="933"/>
      <c r="P132" s="933"/>
      <c r="Q132" s="933"/>
      <c r="R132" s="933"/>
      <c r="S132" s="933"/>
      <c r="T132" s="933"/>
      <c r="U132" s="933"/>
      <c r="V132" s="933"/>
      <c r="W132" s="933"/>
      <c r="X132" s="933"/>
      <c r="Y132" s="933"/>
      <c r="Z132" s="933"/>
      <c r="AA132" s="933"/>
    </row>
    <row r="133" spans="1:27" ht="24.95" customHeight="1" thickBot="1">
      <c r="A133" s="924"/>
      <c r="B133" s="925"/>
      <c r="C133" s="933"/>
      <c r="D133" s="954"/>
      <c r="E133" s="954"/>
      <c r="F133" s="955"/>
      <c r="G133" s="955"/>
      <c r="H133" s="955"/>
      <c r="I133" s="955"/>
      <c r="J133" s="956"/>
      <c r="K133" s="933"/>
      <c r="L133" s="933"/>
      <c r="M133" s="933"/>
      <c r="N133" s="933"/>
      <c r="O133" s="933"/>
      <c r="P133" s="933"/>
      <c r="Q133" s="933"/>
      <c r="R133" s="933"/>
      <c r="S133" s="933"/>
      <c r="T133" s="933"/>
      <c r="U133" s="933"/>
      <c r="V133" s="933"/>
      <c r="W133" s="933"/>
      <c r="X133" s="933"/>
      <c r="Y133" s="933"/>
      <c r="Z133" s="933"/>
      <c r="AA133" s="933"/>
    </row>
    <row r="134" spans="1:27" ht="24.95" customHeight="1">
      <c r="A134" s="1011"/>
      <c r="B134" s="1012"/>
      <c r="C134" s="1013"/>
      <c r="D134" s="992"/>
      <c r="E134" s="992"/>
      <c r="F134" s="992"/>
      <c r="G134" s="992"/>
      <c r="H134" s="992"/>
      <c r="I134" s="1014"/>
      <c r="J134" s="942"/>
      <c r="K134" s="943"/>
      <c r="L134" s="943"/>
      <c r="M134" s="933"/>
      <c r="N134" s="933"/>
      <c r="O134" s="933"/>
      <c r="P134" s="933"/>
      <c r="Q134" s="933"/>
      <c r="R134" s="933"/>
      <c r="S134" s="933"/>
      <c r="T134" s="933"/>
      <c r="U134" s="933"/>
      <c r="V134" s="933"/>
      <c r="W134" s="933"/>
      <c r="X134" s="933"/>
      <c r="Y134" s="933"/>
      <c r="Z134" s="933"/>
      <c r="AA134" s="933"/>
    </row>
    <row r="135" spans="1:27" ht="24.95" customHeight="1">
      <c r="A135" s="1011"/>
      <c r="B135" s="1015"/>
      <c r="C135" s="963" t="s">
        <v>1502</v>
      </c>
      <c r="D135" s="941"/>
      <c r="E135" s="941"/>
      <c r="F135" s="941"/>
      <c r="G135" s="941"/>
      <c r="H135" s="941"/>
      <c r="I135" s="1016"/>
      <c r="J135" s="942"/>
      <c r="K135" s="943"/>
      <c r="L135" s="943"/>
      <c r="M135" s="933"/>
      <c r="N135" s="933"/>
      <c r="O135" s="933"/>
      <c r="P135" s="933"/>
      <c r="Q135" s="933"/>
      <c r="R135" s="933"/>
      <c r="S135" s="933"/>
      <c r="T135" s="933"/>
      <c r="U135" s="933"/>
      <c r="V135" s="933"/>
      <c r="W135" s="933"/>
      <c r="X135" s="933"/>
      <c r="Y135" s="933"/>
      <c r="Z135" s="933"/>
      <c r="AA135" s="933"/>
    </row>
    <row r="136" spans="1:27" ht="24.95" customHeight="1">
      <c r="A136" s="1011"/>
      <c r="B136" s="939" t="s">
        <v>1503</v>
      </c>
      <c r="C136" s="943"/>
      <c r="D136" s="943"/>
      <c r="E136" s="941"/>
      <c r="F136" s="941"/>
      <c r="G136" s="1017"/>
      <c r="H136" s="943"/>
      <c r="I136" s="1018"/>
      <c r="J136" s="943"/>
      <c r="K136" s="943"/>
      <c r="L136" s="943"/>
      <c r="M136" s="933"/>
      <c r="N136" s="933"/>
      <c r="O136" s="933"/>
      <c r="P136" s="933"/>
      <c r="Q136" s="933"/>
      <c r="R136" s="933"/>
      <c r="S136" s="933"/>
      <c r="T136" s="933"/>
      <c r="U136" s="933"/>
      <c r="V136" s="933"/>
      <c r="W136" s="933"/>
      <c r="X136" s="933"/>
      <c r="Y136" s="933"/>
      <c r="Z136" s="933"/>
      <c r="AA136" s="933"/>
    </row>
    <row r="137" spans="1:27" ht="24.95" customHeight="1">
      <c r="A137" s="1011"/>
      <c r="B137" s="1019">
        <f>ROW()</f>
        <v>137</v>
      </c>
      <c r="C137" s="3086">
        <f ca="1">TODAY()</f>
        <v>45233</v>
      </c>
      <c r="D137" s="3086"/>
      <c r="E137" s="3086"/>
      <c r="F137" s="1008"/>
      <c r="G137" s="1548" t="str">
        <f ca="1">_xlfn.FORMULATEXT(C137)</f>
        <v>=AUJOURDHUI()</v>
      </c>
      <c r="H137" s="943"/>
      <c r="I137" s="1018"/>
      <c r="J137" s="943"/>
      <c r="K137" s="943"/>
      <c r="L137" s="943"/>
      <c r="M137" s="933"/>
      <c r="N137" s="933"/>
      <c r="O137" s="933"/>
      <c r="P137" s="933"/>
      <c r="Q137" s="933"/>
      <c r="R137" s="933"/>
      <c r="S137" s="933"/>
      <c r="T137" s="933"/>
      <c r="U137" s="933"/>
      <c r="V137" s="933"/>
      <c r="W137" s="933"/>
      <c r="X137" s="933"/>
      <c r="Y137" s="933"/>
      <c r="Z137" s="933"/>
      <c r="AA137" s="933"/>
    </row>
    <row r="138" spans="1:27" ht="24.95" customHeight="1">
      <c r="A138" s="1011"/>
      <c r="B138" s="1015"/>
      <c r="C138" s="1008" t="s">
        <v>1504</v>
      </c>
      <c r="D138" s="1005"/>
      <c r="E138" s="1005"/>
      <c r="F138" s="1005"/>
      <c r="G138" s="1005"/>
      <c r="H138" s="943"/>
      <c r="I138" s="1018"/>
      <c r="J138" s="943"/>
      <c r="K138" s="943"/>
      <c r="L138" s="943"/>
      <c r="M138" s="933"/>
      <c r="N138" s="933"/>
      <c r="O138" s="933"/>
      <c r="P138" s="933"/>
      <c r="Q138" s="933"/>
      <c r="R138" s="933"/>
      <c r="S138" s="933"/>
      <c r="T138" s="933"/>
      <c r="U138" s="933"/>
      <c r="V138" s="933"/>
      <c r="W138" s="933"/>
      <c r="X138" s="933"/>
      <c r="Y138" s="933"/>
      <c r="Z138" s="933"/>
      <c r="AA138" s="933"/>
    </row>
    <row r="139" spans="1:27" ht="24.95" customHeight="1">
      <c r="A139" s="1011"/>
      <c r="B139" s="1015"/>
      <c r="C139" s="1008"/>
      <c r="D139" s="1005"/>
      <c r="E139" s="1005"/>
      <c r="F139" s="1005"/>
      <c r="G139" s="1005"/>
      <c r="H139" s="943"/>
      <c r="I139" s="1018"/>
      <c r="J139" s="943"/>
      <c r="K139" s="943"/>
      <c r="L139" s="943"/>
      <c r="M139" s="933"/>
      <c r="N139" s="933"/>
      <c r="O139" s="933"/>
      <c r="P139" s="933"/>
      <c r="Q139" s="933"/>
      <c r="R139" s="933"/>
      <c r="S139" s="933"/>
      <c r="T139" s="933"/>
      <c r="U139" s="933"/>
      <c r="V139" s="933"/>
      <c r="W139" s="933"/>
      <c r="X139" s="933"/>
      <c r="Y139" s="933"/>
      <c r="Z139" s="933"/>
      <c r="AA139" s="933"/>
    </row>
    <row r="140" spans="1:27" ht="24.95" customHeight="1">
      <c r="A140" s="1011"/>
      <c r="B140" s="1019">
        <f>ROW()</f>
        <v>140</v>
      </c>
      <c r="C140" s="3086">
        <f ca="1">NOW()</f>
        <v>45233.415158912037</v>
      </c>
      <c r="D140" s="3086"/>
      <c r="E140" s="3086"/>
      <c r="F140" s="1008"/>
      <c r="G140" s="1548" t="str">
        <f ca="1">_xlfn.FORMULATEXT(C140)</f>
        <v>=MAINTENANT()</v>
      </c>
      <c r="H140" s="943"/>
      <c r="I140" s="1018"/>
      <c r="J140" s="943"/>
      <c r="K140" s="943"/>
      <c r="L140" s="943"/>
      <c r="M140" s="933"/>
      <c r="N140" s="933"/>
      <c r="O140" s="933"/>
      <c r="P140" s="933"/>
      <c r="Q140" s="933"/>
      <c r="R140" s="933"/>
      <c r="S140" s="933"/>
      <c r="T140" s="933"/>
      <c r="U140" s="933"/>
      <c r="V140" s="933"/>
      <c r="W140" s="933"/>
      <c r="X140" s="933"/>
      <c r="Y140" s="933"/>
      <c r="Z140" s="933"/>
      <c r="AA140" s="933"/>
    </row>
    <row r="141" spans="1:27" ht="24.95" customHeight="1">
      <c r="A141" s="1011"/>
      <c r="B141" s="1015"/>
      <c r="C141" s="1008" t="s">
        <v>1504</v>
      </c>
      <c r="D141" s="1005"/>
      <c r="E141" s="1005"/>
      <c r="F141" s="1005"/>
      <c r="G141" s="1005"/>
      <c r="H141" s="943"/>
      <c r="I141" s="1018"/>
      <c r="J141" s="943"/>
      <c r="K141" s="943"/>
      <c r="L141" s="943"/>
      <c r="M141" s="933"/>
      <c r="N141" s="933"/>
      <c r="O141" s="933"/>
      <c r="P141" s="933"/>
      <c r="Q141" s="933"/>
      <c r="R141" s="933"/>
      <c r="S141" s="933"/>
      <c r="T141" s="933"/>
      <c r="U141" s="933"/>
      <c r="V141" s="933"/>
      <c r="W141" s="933"/>
      <c r="X141" s="933"/>
      <c r="Y141" s="933"/>
      <c r="Z141" s="933"/>
      <c r="AA141" s="933"/>
    </row>
    <row r="142" spans="1:27" ht="24.95" customHeight="1">
      <c r="A142" s="1011"/>
      <c r="B142" s="1015"/>
      <c r="C142" s="1005"/>
      <c r="D142" s="1005"/>
      <c r="E142" s="1005"/>
      <c r="F142" s="1005"/>
      <c r="G142" s="1005"/>
      <c r="H142" s="943"/>
      <c r="I142" s="1018"/>
      <c r="J142" s="943"/>
      <c r="K142" s="943"/>
      <c r="L142" s="943"/>
      <c r="M142" s="933"/>
      <c r="N142" s="933"/>
      <c r="O142" s="933"/>
      <c r="P142" s="933"/>
      <c r="Q142" s="933"/>
      <c r="R142" s="933"/>
      <c r="S142" s="933"/>
      <c r="T142" s="933"/>
      <c r="U142" s="933"/>
      <c r="V142" s="933"/>
      <c r="W142" s="933"/>
      <c r="X142" s="933"/>
      <c r="Y142" s="933"/>
      <c r="Z142" s="933"/>
      <c r="AA142" s="933"/>
    </row>
    <row r="143" spans="1:27" ht="24.95" customHeight="1">
      <c r="A143" s="1011"/>
      <c r="B143" s="1019">
        <f>ROW()</f>
        <v>143</v>
      </c>
      <c r="C143" s="3087">
        <f ca="1">NOW()</f>
        <v>45233.415158912037</v>
      </c>
      <c r="D143" s="3087"/>
      <c r="E143" s="3087"/>
      <c r="F143" s="1008"/>
      <c r="G143" s="1548" t="str">
        <f ca="1">_xlfn.FORMULATEXT(C143)</f>
        <v>=MAINTENANT()</v>
      </c>
      <c r="H143" s="943"/>
      <c r="I143" s="1018"/>
      <c r="J143" s="943"/>
      <c r="K143" s="943"/>
      <c r="L143" s="943"/>
      <c r="M143" s="933"/>
      <c r="N143" s="933"/>
      <c r="O143" s="933"/>
      <c r="P143" s="933"/>
      <c r="Q143" s="933"/>
      <c r="R143" s="933"/>
      <c r="S143" s="933"/>
      <c r="T143" s="933"/>
      <c r="U143" s="933"/>
      <c r="V143" s="933"/>
      <c r="W143" s="933"/>
      <c r="X143" s="933"/>
      <c r="Y143" s="933"/>
      <c r="Z143" s="933"/>
      <c r="AA143" s="933"/>
    </row>
    <row r="144" spans="1:27" ht="24.95" customHeight="1">
      <c r="A144" s="1011"/>
      <c r="B144" s="1015"/>
      <c r="C144" s="1008"/>
      <c r="D144" s="1020" t="s">
        <v>1505</v>
      </c>
      <c r="E144" s="1021" t="s">
        <v>1506</v>
      </c>
      <c r="F144" s="1005"/>
      <c r="G144" s="1005"/>
      <c r="H144" s="943"/>
      <c r="I144" s="1018"/>
      <c r="J144" s="943"/>
      <c r="K144" s="943"/>
      <c r="L144" s="943"/>
      <c r="M144" s="933"/>
      <c r="N144" s="933"/>
      <c r="O144" s="933"/>
      <c r="P144" s="933"/>
      <c r="Q144" s="933"/>
      <c r="R144" s="933"/>
      <c r="S144" s="933"/>
      <c r="T144" s="933"/>
      <c r="U144" s="933"/>
      <c r="V144" s="933"/>
      <c r="W144" s="933"/>
      <c r="X144" s="933"/>
      <c r="Y144" s="933"/>
      <c r="Z144" s="933"/>
      <c r="AA144" s="933"/>
    </row>
    <row r="145" spans="1:27" ht="24.95" customHeight="1">
      <c r="A145" s="1011"/>
      <c r="B145" s="1015"/>
      <c r="C145" s="1008"/>
      <c r="D145" s="1005"/>
      <c r="E145" s="1005"/>
      <c r="F145" s="1005"/>
      <c r="G145" s="1005"/>
      <c r="H145" s="943"/>
      <c r="I145" s="1018"/>
      <c r="J145" s="943"/>
      <c r="K145" s="943"/>
      <c r="L145" s="943"/>
      <c r="M145" s="933"/>
      <c r="N145" s="933"/>
      <c r="O145" s="933"/>
      <c r="P145" s="933"/>
      <c r="Q145" s="933"/>
      <c r="R145" s="933"/>
      <c r="S145" s="933"/>
      <c r="T145" s="933"/>
      <c r="U145" s="933"/>
      <c r="V145" s="933"/>
      <c r="W145" s="933"/>
      <c r="X145" s="933"/>
      <c r="Y145" s="933"/>
      <c r="Z145" s="933"/>
      <c r="AA145" s="933"/>
    </row>
    <row r="146" spans="1:27" ht="24.95" customHeight="1">
      <c r="A146" s="1011"/>
      <c r="B146" s="1019">
        <f>ROW()</f>
        <v>146</v>
      </c>
      <c r="C146" s="1569">
        <f ca="1">NOW()</f>
        <v>45233.415158912037</v>
      </c>
      <c r="D146" s="1004"/>
      <c r="E146" s="943"/>
      <c r="F146" s="1008"/>
      <c r="G146" s="1548" t="str">
        <f ca="1">_xlfn.FORMULATEXT(C146)</f>
        <v>=MAINTENANT()</v>
      </c>
      <c r="H146" s="943"/>
      <c r="I146" s="1018"/>
      <c r="J146" s="943"/>
      <c r="K146" s="943"/>
      <c r="L146" s="943"/>
      <c r="M146" s="933"/>
      <c r="N146" s="933"/>
      <c r="O146" s="933"/>
      <c r="P146" s="933"/>
      <c r="Q146" s="933"/>
      <c r="R146" s="933"/>
      <c r="S146" s="933"/>
      <c r="T146" s="933"/>
      <c r="U146" s="933"/>
      <c r="V146" s="933"/>
      <c r="W146" s="933"/>
      <c r="X146" s="933"/>
      <c r="Y146" s="933"/>
      <c r="Z146" s="933"/>
      <c r="AA146" s="933"/>
    </row>
    <row r="147" spans="1:27" ht="24.95" customHeight="1">
      <c r="A147" s="1011"/>
      <c r="B147" s="1015"/>
      <c r="C147" s="1008" t="s">
        <v>1507</v>
      </c>
      <c r="D147" s="1004"/>
      <c r="E147" s="1005"/>
      <c r="F147" s="1570"/>
      <c r="G147" s="1570"/>
      <c r="H147" s="943"/>
      <c r="I147" s="1018"/>
      <c r="J147" s="943"/>
      <c r="K147" s="943"/>
      <c r="L147" s="943"/>
      <c r="M147" s="933"/>
      <c r="N147" s="933"/>
      <c r="O147" s="933"/>
      <c r="P147" s="933"/>
      <c r="Q147" s="933"/>
      <c r="R147" s="933"/>
      <c r="S147" s="933"/>
      <c r="T147" s="933"/>
      <c r="U147" s="933"/>
      <c r="V147" s="933"/>
      <c r="W147" s="933"/>
      <c r="X147" s="933"/>
      <c r="Y147" s="933"/>
      <c r="Z147" s="933"/>
      <c r="AA147" s="933"/>
    </row>
    <row r="148" spans="1:27" ht="24.95" customHeight="1">
      <c r="A148" s="1011"/>
      <c r="B148" s="1015"/>
      <c r="C148" s="1011"/>
      <c r="D148" s="1011"/>
      <c r="E148" s="1011"/>
      <c r="F148" s="1011"/>
      <c r="G148" s="1011"/>
      <c r="H148" s="1011"/>
      <c r="I148" s="1022"/>
      <c r="J148" s="1011"/>
      <c r="K148" s="1011"/>
      <c r="L148" s="1011"/>
      <c r="M148" s="924"/>
      <c r="N148" s="924"/>
      <c r="O148" s="924"/>
      <c r="P148" s="924"/>
      <c r="Q148" s="924"/>
      <c r="R148" s="933"/>
      <c r="S148" s="933"/>
      <c r="T148" s="933"/>
      <c r="U148" s="933"/>
      <c r="V148" s="933"/>
      <c r="W148" s="933"/>
      <c r="X148" s="933"/>
      <c r="Y148" s="933"/>
      <c r="Z148" s="933"/>
      <c r="AA148" s="933"/>
    </row>
    <row r="149" spans="1:27" ht="24.95" customHeight="1">
      <c r="A149" s="1011"/>
      <c r="B149" s="1019">
        <f>ROW()</f>
        <v>149</v>
      </c>
      <c r="C149" s="3088">
        <f ca="1">TODAY()</f>
        <v>45233</v>
      </c>
      <c r="D149" s="3088"/>
      <c r="E149" s="1011"/>
      <c r="F149" s="1011"/>
      <c r="G149" s="1548" t="str">
        <f ca="1">_xlfn.FORMULATEXT(C149)</f>
        <v>=AUJOURDHUI()</v>
      </c>
      <c r="H149" s="943"/>
      <c r="I149" s="1018"/>
      <c r="J149" s="943"/>
      <c r="K149" s="943"/>
      <c r="L149" s="943"/>
      <c r="M149" s="933"/>
      <c r="N149" s="985"/>
      <c r="O149" s="985"/>
      <c r="P149" s="985"/>
      <c r="Q149" s="985"/>
      <c r="R149" s="933"/>
      <c r="S149" s="933"/>
      <c r="T149" s="933"/>
      <c r="U149" s="933"/>
      <c r="V149" s="933"/>
      <c r="W149" s="933"/>
      <c r="X149" s="933"/>
      <c r="Y149" s="933"/>
      <c r="Z149" s="933"/>
      <c r="AA149" s="933"/>
    </row>
    <row r="150" spans="1:27" ht="24.95" customHeight="1">
      <c r="A150" s="1011"/>
      <c r="B150" s="1015"/>
      <c r="C150" s="1008" t="s">
        <v>1504</v>
      </c>
      <c r="D150" s="942"/>
      <c r="E150" s="1008"/>
      <c r="F150" s="942"/>
      <c r="G150" s="942"/>
      <c r="H150" s="942"/>
      <c r="I150" s="1023"/>
      <c r="J150" s="943"/>
      <c r="K150" s="943"/>
      <c r="L150" s="943"/>
      <c r="M150" s="933"/>
      <c r="N150" s="985"/>
      <c r="O150" s="985"/>
      <c r="P150" s="985"/>
      <c r="Q150" s="985"/>
      <c r="R150" s="933"/>
      <c r="S150" s="933"/>
      <c r="T150" s="933"/>
      <c r="U150" s="933"/>
      <c r="V150" s="933"/>
      <c r="W150" s="933"/>
      <c r="X150" s="933"/>
      <c r="Y150" s="933"/>
      <c r="Z150" s="933"/>
      <c r="AA150" s="933"/>
    </row>
    <row r="151" spans="1:27" ht="24.95" customHeight="1" thickBot="1">
      <c r="A151" s="1011"/>
      <c r="B151" s="1024"/>
      <c r="C151" s="1025"/>
      <c r="D151" s="1026"/>
      <c r="E151" s="1025"/>
      <c r="F151" s="1026"/>
      <c r="G151" s="1026"/>
      <c r="H151" s="1026"/>
      <c r="I151" s="1027"/>
      <c r="J151" s="943"/>
      <c r="K151" s="943"/>
      <c r="L151" s="943"/>
      <c r="M151" s="933"/>
      <c r="N151" s="985"/>
      <c r="O151" s="985"/>
      <c r="P151" s="985"/>
      <c r="Q151" s="985"/>
      <c r="R151" s="933"/>
      <c r="S151" s="933"/>
      <c r="T151" s="933"/>
      <c r="U151" s="933"/>
      <c r="V151" s="933"/>
      <c r="W151" s="933"/>
      <c r="X151" s="933"/>
      <c r="Y151" s="933"/>
      <c r="Z151" s="933"/>
      <c r="AA151" s="933"/>
    </row>
    <row r="152" spans="1:27" ht="24.95" customHeight="1" thickBot="1">
      <c r="A152" s="1011"/>
      <c r="B152" s="1011"/>
      <c r="C152" s="1008"/>
      <c r="D152" s="942"/>
      <c r="E152" s="1008"/>
      <c r="F152" s="942"/>
      <c r="G152" s="942"/>
      <c r="H152" s="942"/>
      <c r="I152" s="942"/>
      <c r="J152" s="943"/>
      <c r="K152" s="943"/>
      <c r="L152" s="943"/>
      <c r="M152" s="933"/>
      <c r="N152" s="985"/>
      <c r="O152" s="985"/>
      <c r="P152" s="985"/>
      <c r="Q152" s="985"/>
      <c r="R152" s="933"/>
      <c r="S152" s="933"/>
      <c r="T152" s="933"/>
      <c r="U152" s="933"/>
      <c r="V152" s="933"/>
      <c r="W152" s="933"/>
      <c r="X152" s="933"/>
      <c r="Y152" s="933"/>
      <c r="Z152" s="933"/>
      <c r="AA152" s="933"/>
    </row>
    <row r="153" spans="1:27" ht="24.95" customHeight="1">
      <c r="A153" s="1011"/>
      <c r="B153" s="934"/>
      <c r="C153" s="935"/>
      <c r="D153" s="937"/>
      <c r="E153" s="937"/>
      <c r="F153" s="937"/>
      <c r="G153" s="937"/>
      <c r="H153" s="937"/>
      <c r="I153" s="937"/>
      <c r="J153" s="935"/>
      <c r="K153" s="935"/>
      <c r="L153" s="938"/>
      <c r="M153" s="933"/>
      <c r="N153" s="985"/>
      <c r="O153" s="985"/>
      <c r="P153" s="985"/>
      <c r="Q153" s="985"/>
      <c r="R153" s="933"/>
      <c r="S153" s="933"/>
      <c r="T153" s="933"/>
      <c r="U153" s="933"/>
      <c r="V153" s="933"/>
      <c r="W153" s="933"/>
      <c r="X153" s="933"/>
      <c r="Y153" s="933"/>
      <c r="Z153" s="933"/>
      <c r="AA153" s="933"/>
    </row>
    <row r="154" spans="1:27" ht="24.95" customHeight="1">
      <c r="A154" s="1011"/>
      <c r="B154" s="982"/>
      <c r="C154" s="963" t="s">
        <v>1508</v>
      </c>
      <c r="D154" s="1028"/>
      <c r="E154" s="941"/>
      <c r="F154" s="941"/>
      <c r="G154" s="941"/>
      <c r="H154" s="941"/>
      <c r="I154" s="941"/>
      <c r="J154" s="943"/>
      <c r="K154" s="943"/>
      <c r="L154" s="944"/>
      <c r="M154" s="933"/>
      <c r="N154" s="985"/>
      <c r="O154" s="985"/>
      <c r="P154" s="985"/>
      <c r="Q154" s="985"/>
      <c r="R154" s="933"/>
      <c r="S154" s="933"/>
      <c r="T154" s="933"/>
      <c r="U154" s="933"/>
      <c r="V154" s="933"/>
      <c r="W154" s="933"/>
      <c r="X154" s="933"/>
      <c r="Y154" s="933"/>
      <c r="Z154" s="933"/>
      <c r="AA154" s="933"/>
    </row>
    <row r="155" spans="1:27" ht="24.95" customHeight="1">
      <c r="A155" s="1011"/>
      <c r="B155" s="939" t="s">
        <v>1503</v>
      </c>
      <c r="C155" s="1571" t="s">
        <v>1509</v>
      </c>
      <c r="D155" s="1028"/>
      <c r="E155" s="941"/>
      <c r="F155" s="941"/>
      <c r="G155" s="941"/>
      <c r="H155" s="941"/>
      <c r="I155" s="941"/>
      <c r="J155" s="943"/>
      <c r="K155" s="943"/>
      <c r="L155" s="944"/>
      <c r="M155" s="933"/>
      <c r="N155" s="985"/>
      <c r="O155" s="985"/>
      <c r="P155" s="985"/>
      <c r="Q155" s="985"/>
      <c r="R155" s="933"/>
      <c r="S155" s="933"/>
      <c r="T155" s="933"/>
      <c r="U155" s="933"/>
      <c r="V155" s="933"/>
      <c r="W155" s="933"/>
      <c r="X155" s="933"/>
      <c r="Y155" s="933"/>
      <c r="Z155" s="933"/>
      <c r="AA155" s="933"/>
    </row>
    <row r="156" spans="1:27" ht="24.95" customHeight="1">
      <c r="A156" s="1011"/>
      <c r="B156" s="939">
        <f>ROW()</f>
        <v>156</v>
      </c>
      <c r="C156" s="1572">
        <f ca="1">INT((C149-(DATE(YEAR(C149-WEEKDAY(C149-1)+4),1,3)-WEEKDAY(DATE(YEAR(C149 -WEEKDAY(C149-1)+4),1,3)))+5)/7)</f>
        <v>44</v>
      </c>
      <c r="D156" s="1573"/>
      <c r="E156" s="941"/>
      <c r="F156" s="941"/>
      <c r="G156" s="941"/>
      <c r="H156" s="941"/>
      <c r="I156" s="941"/>
      <c r="J156" s="943"/>
      <c r="K156" s="943"/>
      <c r="L156" s="944"/>
      <c r="M156" s="933"/>
      <c r="N156" s="985"/>
      <c r="O156" s="985"/>
      <c r="P156" s="985"/>
      <c r="Q156" s="985"/>
      <c r="R156" s="933"/>
      <c r="S156" s="933"/>
      <c r="T156" s="933"/>
      <c r="U156" s="933"/>
      <c r="V156" s="933"/>
      <c r="W156" s="933"/>
      <c r="X156" s="933"/>
      <c r="Y156" s="933"/>
      <c r="Z156" s="933"/>
      <c r="AA156" s="933"/>
    </row>
    <row r="157" spans="1:27" ht="24.95" customHeight="1">
      <c r="A157" s="1011"/>
      <c r="B157" s="982"/>
      <c r="C157" s="1548" t="str">
        <f ca="1">_xlfn.FORMULATEXT(C156)</f>
        <v>=ENT((C149-(DATE(ANNEE(C149-JOURSEM(C149-1)+4);1;3)-JOURSEM(DATE(ANNEE(C149 -JOURSEM(C149-1)+4);1;3)))+5)/7)</v>
      </c>
      <c r="D157" s="941"/>
      <c r="E157" s="941"/>
      <c r="F157" s="941"/>
      <c r="G157" s="941"/>
      <c r="H157" s="941"/>
      <c r="I157" s="941"/>
      <c r="J157" s="943"/>
      <c r="K157" s="943"/>
      <c r="L157" s="944"/>
      <c r="M157" s="933"/>
      <c r="N157" s="985"/>
      <c r="O157" s="985"/>
      <c r="P157" s="985"/>
      <c r="Q157" s="985"/>
      <c r="R157" s="933"/>
      <c r="S157" s="933"/>
      <c r="T157" s="933"/>
      <c r="U157" s="933"/>
      <c r="V157" s="933"/>
      <c r="W157" s="933"/>
      <c r="X157" s="933"/>
      <c r="Y157" s="933"/>
      <c r="Z157" s="933"/>
      <c r="AA157" s="933"/>
    </row>
    <row r="158" spans="1:27" ht="24.95" customHeight="1">
      <c r="A158" s="1011"/>
      <c r="B158" s="982"/>
      <c r="C158" s="1011"/>
      <c r="D158" s="1011"/>
      <c r="E158" s="941"/>
      <c r="F158" s="941"/>
      <c r="G158" s="941"/>
      <c r="H158" s="941"/>
      <c r="I158" s="941"/>
      <c r="J158" s="943"/>
      <c r="K158" s="943"/>
      <c r="L158" s="944"/>
      <c r="M158" s="933"/>
      <c r="N158" s="933"/>
      <c r="O158" s="933"/>
      <c r="P158" s="933"/>
      <c r="Q158" s="933"/>
      <c r="R158" s="933"/>
      <c r="S158" s="933"/>
      <c r="T158" s="933"/>
      <c r="U158" s="933"/>
      <c r="V158" s="933"/>
      <c r="W158" s="933"/>
      <c r="X158" s="933"/>
      <c r="Y158" s="933"/>
      <c r="Z158" s="933"/>
      <c r="AA158" s="933"/>
    </row>
    <row r="159" spans="1:27" ht="24.95" customHeight="1">
      <c r="A159" s="1011"/>
      <c r="B159" s="939">
        <f>ROW()</f>
        <v>159</v>
      </c>
      <c r="C159" s="3074">
        <f ca="1">C156</f>
        <v>44</v>
      </c>
      <c r="D159" s="3074"/>
      <c r="E159" s="941"/>
      <c r="F159" s="941"/>
      <c r="G159" s="941"/>
      <c r="H159" s="941"/>
      <c r="I159" s="941"/>
      <c r="J159" s="942"/>
      <c r="K159" s="943"/>
      <c r="L159" s="944"/>
      <c r="M159" s="933"/>
      <c r="N159" s="933"/>
      <c r="O159" s="933"/>
      <c r="P159" s="933"/>
      <c r="Q159" s="933"/>
      <c r="R159" s="933"/>
      <c r="S159" s="933"/>
      <c r="T159" s="933"/>
      <c r="U159" s="933"/>
      <c r="V159" s="933"/>
      <c r="W159" s="933"/>
      <c r="X159" s="933"/>
      <c r="Y159" s="933"/>
      <c r="Z159" s="933"/>
      <c r="AA159" s="933"/>
    </row>
    <row r="160" spans="1:27" ht="24.95" customHeight="1">
      <c r="A160" s="1011"/>
      <c r="B160" s="982"/>
      <c r="C160" s="1548" t="str">
        <f ca="1">_xlfn.FORMULATEXT(C159)</f>
        <v>=C156</v>
      </c>
      <c r="D160" s="1008" t="s">
        <v>1510</v>
      </c>
      <c r="E160" s="941"/>
      <c r="F160" s="941"/>
      <c r="G160" s="941"/>
      <c r="H160" s="941"/>
      <c r="I160" s="941"/>
      <c r="J160" s="942"/>
      <c r="K160" s="943"/>
      <c r="L160" s="944"/>
      <c r="M160" s="933"/>
      <c r="N160" s="933"/>
      <c r="O160" s="933"/>
      <c r="P160" s="933"/>
      <c r="Q160" s="933"/>
      <c r="R160" s="933"/>
      <c r="S160" s="933"/>
      <c r="T160" s="933"/>
      <c r="U160" s="933"/>
      <c r="V160" s="933"/>
      <c r="W160" s="933"/>
      <c r="X160" s="933"/>
      <c r="Y160" s="933"/>
      <c r="Z160" s="933"/>
      <c r="AA160" s="933"/>
    </row>
    <row r="161" spans="1:27" ht="24.95" customHeight="1" thickBot="1">
      <c r="A161" s="1011"/>
      <c r="B161" s="948"/>
      <c r="C161" s="952"/>
      <c r="D161" s="950"/>
      <c r="E161" s="950"/>
      <c r="F161" s="950"/>
      <c r="G161" s="950"/>
      <c r="H161" s="950"/>
      <c r="I161" s="950"/>
      <c r="J161" s="951"/>
      <c r="K161" s="952"/>
      <c r="L161" s="953"/>
      <c r="M161" s="933"/>
      <c r="N161" s="933"/>
      <c r="O161" s="933"/>
      <c r="P161" s="933"/>
      <c r="Q161" s="933"/>
      <c r="R161" s="933"/>
      <c r="S161" s="933"/>
      <c r="T161" s="933"/>
      <c r="U161" s="933"/>
      <c r="V161" s="933"/>
      <c r="W161" s="933"/>
      <c r="X161" s="933"/>
      <c r="Y161" s="933"/>
      <c r="Z161" s="933"/>
      <c r="AA161" s="933"/>
    </row>
    <row r="162" spans="1:27" ht="24.95" customHeight="1" thickBot="1">
      <c r="A162" s="1011"/>
      <c r="B162" s="1011"/>
      <c r="C162" s="943"/>
      <c r="D162" s="941"/>
      <c r="E162" s="941"/>
      <c r="F162" s="941"/>
      <c r="G162" s="941"/>
      <c r="H162" s="941"/>
      <c r="I162" s="941"/>
      <c r="J162" s="942"/>
      <c r="K162" s="943"/>
      <c r="L162" s="943"/>
      <c r="M162" s="933"/>
      <c r="N162" s="933"/>
      <c r="O162" s="933"/>
      <c r="P162" s="933"/>
      <c r="Q162" s="933"/>
      <c r="R162" s="933"/>
      <c r="S162" s="933"/>
      <c r="T162" s="933"/>
      <c r="U162" s="933"/>
      <c r="V162" s="933"/>
      <c r="W162" s="933"/>
      <c r="X162" s="933"/>
      <c r="Y162" s="933"/>
      <c r="Z162" s="933"/>
      <c r="AA162" s="933"/>
    </row>
    <row r="163" spans="1:27" ht="24.95" customHeight="1">
      <c r="A163" s="1011"/>
      <c r="B163" s="934"/>
      <c r="C163" s="935"/>
      <c r="D163" s="936"/>
      <c r="E163" s="936"/>
      <c r="F163" s="936"/>
      <c r="G163" s="936"/>
      <c r="H163" s="936"/>
      <c r="I163" s="936"/>
      <c r="J163" s="967"/>
      <c r="K163" s="943"/>
      <c r="L163" s="943"/>
      <c r="M163" s="933"/>
      <c r="N163" s="933"/>
      <c r="O163" s="933"/>
      <c r="P163" s="933"/>
      <c r="Q163" s="933"/>
      <c r="R163" s="933"/>
      <c r="S163" s="933"/>
      <c r="T163" s="933"/>
      <c r="U163" s="933"/>
      <c r="V163" s="933"/>
      <c r="W163" s="933"/>
      <c r="X163" s="933"/>
      <c r="Y163" s="933"/>
      <c r="Z163" s="933"/>
      <c r="AA163" s="933"/>
    </row>
    <row r="164" spans="1:27" ht="24.95" customHeight="1">
      <c r="A164" s="1011"/>
      <c r="B164" s="982"/>
      <c r="C164" s="963" t="s">
        <v>1511</v>
      </c>
      <c r="D164" s="943"/>
      <c r="E164" s="943"/>
      <c r="F164" s="943"/>
      <c r="G164" s="943"/>
      <c r="H164" s="943"/>
      <c r="I164" s="943"/>
      <c r="J164" s="944"/>
      <c r="K164" s="943"/>
      <c r="L164" s="943"/>
      <c r="M164" s="933"/>
      <c r="N164" s="933"/>
      <c r="O164" s="933"/>
      <c r="P164" s="933"/>
      <c r="Q164" s="933"/>
      <c r="R164" s="933"/>
      <c r="S164" s="933"/>
      <c r="T164" s="933"/>
      <c r="U164" s="933"/>
      <c r="V164" s="933"/>
      <c r="W164" s="933"/>
      <c r="X164" s="933"/>
      <c r="Y164" s="933"/>
      <c r="Z164" s="933"/>
      <c r="AA164" s="933"/>
    </row>
    <row r="165" spans="1:27" ht="24.95" customHeight="1">
      <c r="A165" s="1011"/>
      <c r="B165" s="939" t="s">
        <v>1503</v>
      </c>
      <c r="C165" s="1571" t="s">
        <v>1509</v>
      </c>
      <c r="D165" s="941"/>
      <c r="E165" s="943"/>
      <c r="F165" s="943"/>
      <c r="G165" s="943"/>
      <c r="H165" s="943"/>
      <c r="I165" s="943"/>
      <c r="J165" s="944"/>
      <c r="K165" s="943"/>
      <c r="L165" s="943"/>
      <c r="M165" s="933"/>
      <c r="N165" s="933"/>
      <c r="O165" s="933"/>
      <c r="P165" s="933"/>
      <c r="Q165" s="933"/>
      <c r="R165" s="933"/>
      <c r="S165" s="933"/>
      <c r="T165" s="933"/>
      <c r="U165" s="933"/>
      <c r="V165" s="933"/>
      <c r="W165" s="933"/>
      <c r="X165" s="933"/>
      <c r="Y165" s="933"/>
      <c r="Z165" s="933"/>
      <c r="AA165" s="933"/>
    </row>
    <row r="166" spans="1:27" ht="24.95" customHeight="1">
      <c r="A166" s="1011"/>
      <c r="B166" s="939">
        <f>ROW()</f>
        <v>166</v>
      </c>
      <c r="C166" s="3075">
        <v>44140</v>
      </c>
      <c r="D166" s="3075"/>
      <c r="E166" s="943"/>
      <c r="F166" s="943"/>
      <c r="G166" s="943"/>
      <c r="H166" s="943"/>
      <c r="I166" s="943"/>
      <c r="J166" s="944"/>
      <c r="K166" s="943"/>
      <c r="L166" s="943"/>
      <c r="M166" s="933"/>
      <c r="N166" s="933"/>
      <c r="O166" s="933"/>
      <c r="P166" s="933"/>
      <c r="Q166" s="933"/>
      <c r="R166" s="933"/>
      <c r="S166" s="933"/>
      <c r="T166" s="933"/>
      <c r="U166" s="933"/>
      <c r="V166" s="933"/>
      <c r="W166" s="933"/>
      <c r="X166" s="933"/>
      <c r="Y166" s="933"/>
      <c r="Z166" s="933"/>
      <c r="AA166" s="933"/>
    </row>
    <row r="167" spans="1:27" ht="24.95" customHeight="1">
      <c r="A167" s="1011"/>
      <c r="B167" s="939">
        <f>ROW()</f>
        <v>167</v>
      </c>
      <c r="C167" s="3076">
        <f>DATE(YEAR(C166),MONTH(C166)+1,1)-WEEKDAY(DATE(YEAR(C166),MONTH(C166)+1,2))</f>
        <v>44162</v>
      </c>
      <c r="D167" s="3076"/>
      <c r="E167" s="943"/>
      <c r="F167" s="943"/>
      <c r="G167" s="943"/>
      <c r="H167" s="943"/>
      <c r="I167" s="943"/>
      <c r="J167" s="944"/>
      <c r="K167" s="943"/>
      <c r="L167" s="943"/>
      <c r="M167" s="933"/>
      <c r="N167" s="933"/>
      <c r="O167" s="933"/>
      <c r="P167" s="933"/>
      <c r="Q167" s="933"/>
      <c r="R167" s="933"/>
      <c r="S167" s="933"/>
      <c r="T167" s="933"/>
      <c r="U167" s="933"/>
      <c r="V167" s="933"/>
      <c r="W167" s="933"/>
      <c r="X167" s="933"/>
      <c r="Y167" s="933"/>
      <c r="Z167" s="933"/>
      <c r="AA167" s="933"/>
    </row>
    <row r="168" spans="1:27" ht="24.95" customHeight="1">
      <c r="A168" s="1011"/>
      <c r="B168" s="982"/>
      <c r="C168" s="1548" t="str">
        <f ca="1">_xlfn.FORMULATEXT(C167)</f>
        <v>=DATE(ANNEE(C166);MOIS(C166)+1;1)-JOURSEM(DATE(ANNEE(C166);MOIS(C166)+1;2))</v>
      </c>
      <c r="D168" s="1574"/>
      <c r="E168" s="941"/>
      <c r="F168" s="941"/>
      <c r="G168" s="1548"/>
      <c r="H168" s="941"/>
      <c r="I168" s="941"/>
      <c r="J168" s="1029"/>
      <c r="K168" s="943"/>
      <c r="L168" s="943"/>
      <c r="M168" s="933"/>
      <c r="N168" s="933"/>
      <c r="O168" s="933"/>
      <c r="P168" s="933"/>
      <c r="Q168" s="933"/>
      <c r="R168" s="933"/>
      <c r="S168" s="933"/>
      <c r="T168" s="933"/>
      <c r="U168" s="933"/>
      <c r="V168" s="933"/>
      <c r="W168" s="933"/>
      <c r="X168" s="933"/>
      <c r="Y168" s="933"/>
      <c r="Z168" s="933"/>
      <c r="AA168" s="933"/>
    </row>
    <row r="169" spans="1:27" ht="24.95" customHeight="1">
      <c r="A169" s="1011"/>
      <c r="B169" s="982"/>
      <c r="C169" s="943"/>
      <c r="D169" s="943"/>
      <c r="E169" s="943"/>
      <c r="F169" s="943"/>
      <c r="G169" s="943"/>
      <c r="H169" s="943"/>
      <c r="I169" s="943"/>
      <c r="J169" s="944"/>
      <c r="K169" s="943"/>
      <c r="L169" s="943"/>
      <c r="M169" s="933"/>
      <c r="N169" s="933"/>
      <c r="O169" s="933"/>
      <c r="P169" s="933"/>
      <c r="Q169" s="933"/>
      <c r="R169" s="933"/>
      <c r="S169" s="933"/>
      <c r="T169" s="933"/>
      <c r="U169" s="933"/>
      <c r="V169" s="933"/>
      <c r="W169" s="933"/>
      <c r="X169" s="933"/>
      <c r="Y169" s="933"/>
      <c r="Z169" s="933"/>
      <c r="AA169" s="933"/>
    </row>
    <row r="170" spans="1:27" ht="24.95" customHeight="1">
      <c r="A170" s="1011"/>
      <c r="B170" s="939">
        <f>ROW()</f>
        <v>170</v>
      </c>
      <c r="C170" s="3077">
        <f>DATE(YEAR(C166),MONTH(C166)+1,1)-WEEKDAY(DATE(YEAR(C166),MONTH(C166)+1,2))</f>
        <v>44162</v>
      </c>
      <c r="D170" s="3077"/>
      <c r="E170" s="3077"/>
      <c r="F170" s="3077"/>
      <c r="G170" s="943"/>
      <c r="H170" s="943"/>
      <c r="I170" s="943"/>
      <c r="J170" s="944"/>
      <c r="K170" s="943"/>
      <c r="L170" s="943"/>
      <c r="M170" s="933"/>
      <c r="N170" s="933"/>
      <c r="O170" s="933"/>
      <c r="P170" s="933"/>
      <c r="Q170" s="933"/>
      <c r="R170" s="933"/>
      <c r="S170" s="933"/>
      <c r="T170" s="933"/>
      <c r="U170" s="933"/>
      <c r="V170" s="933"/>
      <c r="W170" s="933"/>
      <c r="X170" s="933"/>
      <c r="Y170" s="933"/>
      <c r="Z170" s="933"/>
      <c r="AA170" s="933"/>
    </row>
    <row r="171" spans="1:27" ht="24.95" customHeight="1">
      <c r="A171" s="1011"/>
      <c r="B171" s="982"/>
      <c r="C171" s="1548" t="str">
        <f ca="1">_xlfn.FORMULATEXT(C170)</f>
        <v>=DATE(ANNEE(C166);MOIS(C166)+1;1)-JOURSEM(DATE(ANNEE(C166);MOIS(C166)+1;2))</v>
      </c>
      <c r="D171" s="941"/>
      <c r="E171" s="941"/>
      <c r="F171" s="941"/>
      <c r="G171" s="1548"/>
      <c r="H171" s="941"/>
      <c r="I171" s="941"/>
      <c r="J171" s="1029"/>
      <c r="K171" s="943"/>
      <c r="L171" s="943"/>
      <c r="M171" s="933"/>
      <c r="N171" s="933"/>
      <c r="O171" s="933"/>
      <c r="P171" s="933"/>
      <c r="Q171" s="933"/>
      <c r="R171" s="933"/>
      <c r="S171" s="933"/>
      <c r="T171" s="933"/>
      <c r="U171" s="933"/>
      <c r="V171" s="933"/>
      <c r="W171" s="933"/>
      <c r="X171" s="933"/>
      <c r="Y171" s="933"/>
      <c r="Z171" s="933"/>
      <c r="AA171" s="933"/>
    </row>
    <row r="172" spans="1:27" ht="24.95" customHeight="1">
      <c r="A172" s="1011"/>
      <c r="B172" s="982"/>
      <c r="C172" s="1570" t="s">
        <v>1512</v>
      </c>
      <c r="D172" s="1570"/>
      <c r="E172" s="1570" t="s">
        <v>1513</v>
      </c>
      <c r="F172" s="1570"/>
      <c r="G172" s="941"/>
      <c r="H172" s="941"/>
      <c r="I172" s="941"/>
      <c r="J172" s="1029"/>
      <c r="K172" s="943"/>
      <c r="L172" s="943"/>
      <c r="M172" s="933"/>
      <c r="N172" s="933"/>
      <c r="O172" s="933"/>
      <c r="P172" s="933"/>
      <c r="Q172" s="933"/>
      <c r="R172" s="933"/>
      <c r="S172" s="933"/>
      <c r="T172" s="933"/>
      <c r="U172" s="933"/>
      <c r="V172" s="933"/>
      <c r="W172" s="933"/>
      <c r="X172" s="933"/>
      <c r="Y172" s="933"/>
      <c r="Z172" s="933"/>
      <c r="AA172" s="933"/>
    </row>
    <row r="173" spans="1:27" ht="24.95" customHeight="1">
      <c r="A173" s="1011"/>
      <c r="B173" s="982"/>
      <c r="C173" s="1570" t="s">
        <v>1514</v>
      </c>
      <c r="D173" s="1570"/>
      <c r="E173" s="1570" t="s">
        <v>1515</v>
      </c>
      <c r="F173" s="1570"/>
      <c r="G173" s="943"/>
      <c r="H173" s="943"/>
      <c r="I173" s="943"/>
      <c r="J173" s="944"/>
      <c r="K173" s="943"/>
      <c r="L173" s="943"/>
      <c r="M173" s="933"/>
      <c r="N173" s="933"/>
      <c r="O173" s="933"/>
      <c r="P173" s="933"/>
      <c r="Q173" s="933"/>
      <c r="R173" s="933"/>
      <c r="S173" s="933"/>
      <c r="T173" s="933"/>
      <c r="U173" s="933"/>
      <c r="V173" s="933"/>
      <c r="W173" s="933"/>
      <c r="X173" s="933"/>
      <c r="Y173" s="933"/>
      <c r="Z173" s="933"/>
      <c r="AA173" s="933"/>
    </row>
    <row r="174" spans="1:27" ht="24.95" customHeight="1">
      <c r="A174" s="1011"/>
      <c r="B174" s="982"/>
      <c r="C174" s="1570" t="s">
        <v>1516</v>
      </c>
      <c r="D174" s="1570"/>
      <c r="E174" s="1570" t="s">
        <v>1517</v>
      </c>
      <c r="F174" s="1570"/>
      <c r="G174" s="943"/>
      <c r="H174" s="943"/>
      <c r="I174" s="943"/>
      <c r="J174" s="944"/>
      <c r="K174" s="943"/>
      <c r="L174" s="943"/>
      <c r="M174" s="933"/>
      <c r="N174" s="933"/>
      <c r="O174" s="933"/>
      <c r="P174" s="933"/>
      <c r="Q174" s="933"/>
      <c r="R174" s="933"/>
      <c r="S174" s="933"/>
      <c r="T174" s="933"/>
      <c r="U174" s="933"/>
      <c r="V174" s="933"/>
      <c r="W174" s="933"/>
      <c r="X174" s="933"/>
      <c r="Y174" s="933"/>
      <c r="Z174" s="933"/>
      <c r="AA174" s="933"/>
    </row>
    <row r="175" spans="1:27" ht="24.95" customHeight="1">
      <c r="A175" s="1011"/>
      <c r="B175" s="982"/>
      <c r="C175" s="1570" t="s">
        <v>1518</v>
      </c>
      <c r="D175" s="1570"/>
      <c r="E175" s="1570"/>
      <c r="F175" s="1570"/>
      <c r="G175" s="943"/>
      <c r="H175" s="943"/>
      <c r="I175" s="943"/>
      <c r="J175" s="944"/>
      <c r="K175" s="943"/>
      <c r="L175" s="943"/>
      <c r="M175" s="933"/>
      <c r="N175" s="933"/>
      <c r="O175" s="933"/>
      <c r="P175" s="933"/>
      <c r="Q175" s="933"/>
      <c r="R175" s="933"/>
      <c r="S175" s="933"/>
      <c r="T175" s="933"/>
      <c r="U175" s="933"/>
      <c r="V175" s="933"/>
      <c r="W175" s="933"/>
      <c r="X175" s="933"/>
      <c r="Y175" s="933"/>
      <c r="Z175" s="933"/>
      <c r="AA175" s="933"/>
    </row>
    <row r="176" spans="1:27" ht="24.95" customHeight="1" thickBot="1">
      <c r="A176" s="1011"/>
      <c r="B176" s="948"/>
      <c r="C176" s="952"/>
      <c r="D176" s="952"/>
      <c r="E176" s="952"/>
      <c r="F176" s="952"/>
      <c r="G176" s="952"/>
      <c r="H176" s="952"/>
      <c r="I176" s="952"/>
      <c r="J176" s="953"/>
      <c r="K176" s="943"/>
      <c r="L176" s="943"/>
      <c r="M176" s="933"/>
      <c r="N176" s="933"/>
      <c r="O176" s="933"/>
      <c r="P176" s="933"/>
      <c r="Q176" s="933"/>
      <c r="R176" s="933"/>
      <c r="S176" s="933"/>
      <c r="T176" s="933"/>
      <c r="U176" s="933"/>
      <c r="V176" s="933"/>
      <c r="W176" s="933"/>
      <c r="X176" s="933"/>
      <c r="Y176" s="933"/>
      <c r="Z176" s="933"/>
      <c r="AA176" s="933"/>
    </row>
    <row r="177" spans="1:27" ht="24.95" customHeight="1" thickBot="1">
      <c r="A177" s="1011"/>
      <c r="B177" s="1011"/>
      <c r="C177" s="943"/>
      <c r="D177" s="943"/>
      <c r="E177" s="943"/>
      <c r="F177" s="943"/>
      <c r="G177" s="943"/>
      <c r="H177" s="943"/>
      <c r="I177" s="943"/>
      <c r="J177" s="943"/>
      <c r="K177" s="943"/>
      <c r="L177" s="943"/>
      <c r="M177" s="933"/>
      <c r="N177" s="933"/>
      <c r="O177" s="933"/>
      <c r="P177" s="933"/>
      <c r="Q177" s="933"/>
      <c r="R177" s="933"/>
      <c r="S177" s="933"/>
      <c r="T177" s="933"/>
      <c r="U177" s="933"/>
      <c r="V177" s="933"/>
      <c r="W177" s="933"/>
      <c r="X177" s="933"/>
      <c r="Y177" s="933"/>
      <c r="Z177" s="933"/>
      <c r="AA177" s="933"/>
    </row>
    <row r="178" spans="1:27" ht="24.95" customHeight="1">
      <c r="A178" s="1011"/>
      <c r="B178" s="934"/>
      <c r="C178" s="935"/>
      <c r="D178" s="935"/>
      <c r="E178" s="935"/>
      <c r="F178" s="935"/>
      <c r="G178" s="935"/>
      <c r="H178" s="935"/>
      <c r="I178" s="935"/>
      <c r="J178" s="935"/>
      <c r="K178" s="935"/>
      <c r="L178" s="935"/>
      <c r="M178" s="958"/>
      <c r="N178" s="962"/>
      <c r="O178" s="933"/>
      <c r="P178" s="933"/>
      <c r="Q178" s="933"/>
      <c r="R178" s="933"/>
      <c r="S178" s="933"/>
      <c r="T178" s="933"/>
      <c r="U178" s="933"/>
      <c r="V178" s="933"/>
      <c r="W178" s="933"/>
      <c r="X178" s="933"/>
      <c r="Y178" s="933"/>
      <c r="Z178" s="933"/>
      <c r="AA178" s="933"/>
    </row>
    <row r="179" spans="1:27" ht="24.95" customHeight="1">
      <c r="A179" s="1011"/>
      <c r="B179" s="939" t="s">
        <v>1503</v>
      </c>
      <c r="C179" s="963" t="s">
        <v>1519</v>
      </c>
      <c r="D179" s="933"/>
      <c r="E179" s="933"/>
      <c r="F179" s="933"/>
      <c r="G179" s="933"/>
      <c r="H179" s="933"/>
      <c r="I179" s="933"/>
      <c r="J179" s="933"/>
      <c r="K179" s="933"/>
      <c r="L179" s="943"/>
      <c r="M179" s="933"/>
      <c r="N179" s="1030"/>
      <c r="O179" s="912"/>
      <c r="P179" s="912"/>
      <c r="Q179" s="912"/>
      <c r="R179" s="912"/>
      <c r="S179" s="912"/>
      <c r="T179" s="912"/>
      <c r="U179" s="131"/>
      <c r="V179" s="912"/>
      <c r="W179" s="933"/>
      <c r="X179" s="933"/>
      <c r="Y179" s="933"/>
      <c r="Z179" s="933"/>
      <c r="AA179" s="933"/>
    </row>
    <row r="180" spans="1:27" ht="24.95" customHeight="1">
      <c r="A180" s="924"/>
      <c r="B180" s="939">
        <f>ROW()</f>
        <v>180</v>
      </c>
      <c r="C180" s="3078">
        <v>44190</v>
      </c>
      <c r="D180" s="3078"/>
      <c r="E180" s="954"/>
      <c r="F180" s="955"/>
      <c r="G180" s="955"/>
      <c r="H180" s="955"/>
      <c r="I180" s="955"/>
      <c r="J180" s="956"/>
      <c r="K180" s="933"/>
      <c r="L180" s="933"/>
      <c r="M180" s="933"/>
      <c r="N180" s="1006"/>
      <c r="O180" s="933"/>
      <c r="P180" s="933"/>
      <c r="Q180" s="933"/>
      <c r="R180" s="933"/>
      <c r="S180" s="933"/>
      <c r="T180" s="933"/>
      <c r="U180" s="933"/>
      <c r="V180" s="933"/>
      <c r="W180" s="933"/>
      <c r="X180" s="933"/>
      <c r="Y180" s="933"/>
      <c r="Z180" s="933"/>
      <c r="AA180" s="933"/>
    </row>
    <row r="181" spans="1:27" ht="24.95" customHeight="1">
      <c r="A181" s="924"/>
      <c r="B181" s="939">
        <f>ROW()</f>
        <v>181</v>
      </c>
      <c r="C181" s="3079">
        <f>DATE(YEAR(C180),MONTH(C180)+1,1)-MOD(DATE(YEAR(C180),MONTH(C180)+1,1)+5,7)-3</f>
        <v>44190</v>
      </c>
      <c r="D181" s="3079"/>
      <c r="E181" s="954"/>
      <c r="F181" s="955"/>
      <c r="G181" s="1548" t="str">
        <f t="shared" ref="G181:G182" ca="1" si="2">_xlfn.FORMULATEXT(C181)</f>
        <v>=DATE(ANNEE(C180);MOIS(C180)+1;1)-MOD(DATE(ANNEE(C180);MOIS(C180)+1;1)+5;7)-3</v>
      </c>
      <c r="H181" s="955"/>
      <c r="I181" s="955"/>
      <c r="J181" s="956"/>
      <c r="K181" s="933"/>
      <c r="L181" s="933"/>
      <c r="M181" s="933"/>
      <c r="N181" s="1006"/>
      <c r="O181" s="933"/>
      <c r="P181" s="933"/>
      <c r="Q181" s="933"/>
      <c r="R181" s="933"/>
      <c r="S181" s="933"/>
      <c r="T181" s="933"/>
      <c r="U181" s="933"/>
      <c r="V181" s="933"/>
      <c r="W181" s="933"/>
      <c r="X181" s="933"/>
      <c r="Y181" s="933"/>
      <c r="Z181" s="933"/>
      <c r="AA181" s="933"/>
    </row>
    <row r="182" spans="1:27" ht="24.95" customHeight="1">
      <c r="A182" s="924"/>
      <c r="B182" s="939">
        <f>ROW()</f>
        <v>182</v>
      </c>
      <c r="C182" s="3073">
        <f>DATE(YEAR(C180),MONTH(C180)+1,1)-MOD(DATE(YEAR(C180),MONTH(C180)+1,1)+5,7)-3</f>
        <v>44190</v>
      </c>
      <c r="D182" s="3073"/>
      <c r="E182" s="3073"/>
      <c r="F182" s="955"/>
      <c r="G182" s="1548" t="str">
        <f t="shared" ca="1" si="2"/>
        <v>=DATE(ANNEE(C180);MOIS(C180)+1;1)-MOD(DATE(ANNEE(C180);MOIS(C180)+1;1)+5;7)-3</v>
      </c>
      <c r="H182" s="955"/>
      <c r="I182" s="955"/>
      <c r="J182" s="956"/>
      <c r="K182" s="933"/>
      <c r="L182" s="933"/>
      <c r="M182" s="933"/>
      <c r="N182" s="1006"/>
      <c r="O182" s="933"/>
      <c r="P182" s="933"/>
      <c r="Q182" s="933"/>
      <c r="R182" s="933"/>
      <c r="S182" s="933"/>
      <c r="T182" s="933"/>
      <c r="U182" s="933"/>
      <c r="V182" s="933"/>
      <c r="W182" s="933"/>
      <c r="X182" s="933"/>
      <c r="Y182" s="933"/>
      <c r="Z182" s="933"/>
      <c r="AA182" s="933"/>
    </row>
    <row r="183" spans="1:27" ht="24.95" customHeight="1" thickBot="1">
      <c r="A183" s="924"/>
      <c r="B183" s="964"/>
      <c r="C183" s="1575" t="s">
        <v>1509</v>
      </c>
      <c r="D183" s="976"/>
      <c r="E183" s="976"/>
      <c r="F183" s="977"/>
      <c r="G183" s="977"/>
      <c r="H183" s="977"/>
      <c r="I183" s="977"/>
      <c r="J183" s="988"/>
      <c r="K183" s="975"/>
      <c r="L183" s="975"/>
      <c r="M183" s="975"/>
      <c r="N183" s="989"/>
      <c r="O183" s="933"/>
      <c r="P183" s="933"/>
      <c r="Q183" s="933"/>
      <c r="R183" s="933"/>
      <c r="S183" s="933"/>
      <c r="T183" s="933"/>
      <c r="U183" s="933"/>
      <c r="V183" s="933"/>
      <c r="W183" s="933"/>
      <c r="X183" s="933"/>
      <c r="Y183" s="933"/>
      <c r="Z183" s="933"/>
      <c r="AA183" s="933"/>
    </row>
    <row r="184" spans="1:27" ht="24.95" customHeight="1">
      <c r="A184" s="924"/>
      <c r="B184" s="925"/>
      <c r="C184" s="933"/>
      <c r="D184" s="954"/>
      <c r="E184" s="954"/>
      <c r="F184" s="955"/>
      <c r="G184" s="955"/>
      <c r="H184" s="955"/>
      <c r="I184" s="955"/>
      <c r="J184" s="956"/>
      <c r="K184" s="933"/>
      <c r="L184" s="933"/>
      <c r="M184" s="933"/>
      <c r="N184" s="933"/>
      <c r="O184" s="933"/>
      <c r="P184" s="933"/>
      <c r="Q184" s="933"/>
      <c r="R184" s="933"/>
      <c r="S184" s="933"/>
      <c r="T184" s="933"/>
      <c r="U184" s="933"/>
      <c r="V184" s="933"/>
      <c r="W184" s="933"/>
      <c r="X184" s="933"/>
      <c r="Y184" s="933"/>
      <c r="Z184" s="933"/>
      <c r="AA184" s="933"/>
    </row>
    <row r="185" spans="1:27" ht="24.95" customHeight="1">
      <c r="A185" s="924"/>
      <c r="B185" s="925"/>
      <c r="C185" s="933"/>
      <c r="D185" s="954"/>
      <c r="E185" s="954"/>
      <c r="F185" s="955"/>
      <c r="G185" s="955"/>
      <c r="H185" s="955"/>
      <c r="I185" s="955"/>
      <c r="J185" s="956"/>
      <c r="K185" s="933"/>
      <c r="L185" s="933"/>
      <c r="M185" s="933"/>
      <c r="N185" s="933"/>
      <c r="O185" s="933"/>
      <c r="P185" s="933"/>
      <c r="Q185" s="933"/>
      <c r="R185" s="933"/>
      <c r="S185" s="933"/>
      <c r="T185" s="933"/>
      <c r="U185" s="933"/>
      <c r="V185" s="933"/>
      <c r="W185" s="933"/>
      <c r="X185" s="933"/>
      <c r="Y185" s="933"/>
      <c r="Z185" s="933"/>
      <c r="AA185" s="933"/>
    </row>
    <row r="186" spans="1:27" ht="24.95" customHeight="1">
      <c r="A186" s="924"/>
      <c r="B186" s="925"/>
      <c r="C186" s="933"/>
      <c r="D186" s="954"/>
      <c r="E186" s="954"/>
      <c r="F186" s="955"/>
      <c r="G186" s="955"/>
      <c r="H186" s="955"/>
      <c r="I186" s="955"/>
      <c r="J186" s="956"/>
      <c r="K186" s="933"/>
      <c r="L186" s="933"/>
      <c r="M186" s="933"/>
      <c r="N186" s="933"/>
      <c r="O186" s="933"/>
      <c r="P186" s="933"/>
      <c r="Q186" s="933"/>
      <c r="R186" s="933"/>
      <c r="S186" s="933"/>
      <c r="T186" s="933"/>
      <c r="U186" s="933"/>
      <c r="V186" s="933"/>
      <c r="W186" s="933"/>
      <c r="X186" s="933"/>
      <c r="Y186" s="933"/>
      <c r="Z186" s="933"/>
      <c r="AA186" s="933"/>
    </row>
    <row r="187" spans="1:27" ht="24.95" customHeight="1">
      <c r="A187" s="716"/>
      <c r="B187" s="918"/>
      <c r="C187" s="919"/>
      <c r="D187" s="920"/>
      <c r="E187" s="920"/>
      <c r="F187" s="921"/>
      <c r="G187" s="921"/>
      <c r="H187" s="921"/>
      <c r="I187" s="921"/>
      <c r="J187" s="922"/>
      <c r="K187" s="919"/>
      <c r="L187" s="919"/>
      <c r="M187" s="919"/>
      <c r="N187" s="919"/>
      <c r="O187" s="919"/>
      <c r="P187" s="919"/>
      <c r="Q187" s="919"/>
      <c r="R187" s="919"/>
      <c r="S187" s="919"/>
      <c r="T187" s="919"/>
      <c r="U187" s="919"/>
      <c r="V187" s="919"/>
      <c r="W187" s="919"/>
      <c r="X187" s="919"/>
      <c r="Y187" s="919"/>
      <c r="Z187" s="919"/>
      <c r="AA187" s="919"/>
    </row>
    <row r="188" spans="1:27" ht="24.95" customHeight="1">
      <c r="A188" s="924"/>
      <c r="B188" s="925"/>
      <c r="C188" s="933"/>
      <c r="D188" s="954"/>
      <c r="E188" s="954"/>
      <c r="F188" s="955"/>
      <c r="G188" s="955"/>
      <c r="H188" s="955"/>
      <c r="I188" s="955"/>
      <c r="J188" s="956"/>
      <c r="K188" s="933"/>
      <c r="L188" s="933"/>
      <c r="M188" s="933"/>
      <c r="N188" s="933"/>
      <c r="O188" s="933"/>
      <c r="P188" s="933"/>
      <c r="Q188" s="933"/>
      <c r="R188" s="912"/>
      <c r="S188" s="912"/>
      <c r="T188" s="912"/>
      <c r="U188" s="912"/>
      <c r="V188" s="912"/>
      <c r="W188" s="912"/>
      <c r="X188" s="912"/>
      <c r="Y188" s="131"/>
      <c r="Z188" s="912"/>
      <c r="AA188" s="131"/>
    </row>
    <row r="189" spans="1:27" s="800" customFormat="1" ht="24.95" customHeight="1">
      <c r="A189" s="909"/>
      <c r="B189" s="910"/>
      <c r="C189" s="911"/>
      <c r="D189" s="909"/>
      <c r="E189" s="911"/>
      <c r="F189" s="909"/>
      <c r="G189" s="909"/>
      <c r="H189" s="1540"/>
      <c r="I189" s="1540"/>
      <c r="J189" s="1540"/>
      <c r="K189" s="1540"/>
      <c r="L189" s="1540"/>
      <c r="M189" s="1540"/>
      <c r="N189" s="912"/>
      <c r="O189" s="912"/>
      <c r="P189" s="912"/>
      <c r="Q189" s="912"/>
      <c r="R189" s="912"/>
      <c r="S189" s="912"/>
      <c r="T189" s="912"/>
      <c r="U189" s="912"/>
      <c r="V189" s="912"/>
      <c r="W189" s="912"/>
      <c r="X189" s="912"/>
      <c r="Y189" s="131"/>
      <c r="Z189" s="912"/>
      <c r="AA189" s="131"/>
    </row>
    <row r="190" spans="1:27" s="800" customFormat="1" ht="24.95" customHeight="1">
      <c r="A190" s="909"/>
      <c r="B190" s="910"/>
      <c r="C190" s="911"/>
      <c r="D190" s="909"/>
      <c r="E190" s="911"/>
      <c r="F190" s="909"/>
      <c r="G190" s="909"/>
      <c r="H190" s="1540"/>
      <c r="I190" s="1540"/>
      <c r="J190" s="1540"/>
      <c r="K190" s="1540"/>
      <c r="L190" s="1540"/>
      <c r="M190" s="1540"/>
      <c r="N190" s="912"/>
      <c r="O190" s="912"/>
      <c r="P190" s="912"/>
      <c r="Q190" s="912"/>
      <c r="R190" s="912"/>
      <c r="S190" s="912"/>
      <c r="T190" s="912"/>
      <c r="U190" s="912"/>
      <c r="V190" s="912"/>
      <c r="W190" s="912"/>
      <c r="X190" s="912"/>
      <c r="Y190" s="131"/>
      <c r="Z190" s="912"/>
      <c r="AA190" s="131"/>
    </row>
    <row r="191" spans="1:27" s="800" customFormat="1" ht="24.95" customHeight="1">
      <c r="A191" s="909"/>
      <c r="B191" s="910"/>
      <c r="C191" s="911"/>
      <c r="D191" s="909"/>
      <c r="E191" s="911"/>
      <c r="F191" s="909"/>
      <c r="G191" s="909"/>
      <c r="H191" s="1540"/>
      <c r="I191" s="1540"/>
      <c r="J191" s="1540"/>
      <c r="K191" s="1540"/>
      <c r="L191" s="1540"/>
      <c r="M191" s="1540"/>
      <c r="N191" s="912"/>
      <c r="O191" s="912"/>
      <c r="P191" s="912"/>
      <c r="Q191" s="912"/>
      <c r="R191" s="912"/>
      <c r="S191" s="912"/>
      <c r="T191" s="912"/>
      <c r="U191" s="912"/>
      <c r="V191" s="912"/>
      <c r="W191" s="912"/>
      <c r="X191" s="912"/>
      <c r="Y191" s="131"/>
      <c r="Z191" s="912"/>
      <c r="AA191" s="131"/>
    </row>
    <row r="192" spans="1:27" s="800" customFormat="1" ht="24.95" customHeight="1">
      <c r="A192" s="909"/>
      <c r="B192" s="910"/>
      <c r="C192" s="911"/>
      <c r="D192" s="909"/>
      <c r="E192" s="911"/>
      <c r="F192" s="909"/>
      <c r="G192" s="909"/>
      <c r="H192" s="1540"/>
      <c r="I192" s="1540"/>
      <c r="J192" s="1540"/>
      <c r="K192" s="1540"/>
      <c r="L192" s="1540"/>
      <c r="M192" s="1540"/>
      <c r="N192" s="912"/>
      <c r="O192" s="912"/>
      <c r="P192" s="912"/>
      <c r="Q192" s="912"/>
      <c r="R192" s="912"/>
      <c r="S192" s="912"/>
      <c r="T192" s="912"/>
      <c r="U192" s="912"/>
      <c r="V192" s="912"/>
      <c r="W192" s="912"/>
      <c r="X192" s="912"/>
      <c r="Y192" s="131"/>
      <c r="Z192" s="912"/>
      <c r="AA192" s="131"/>
    </row>
    <row r="193" spans="1:27" s="800" customFormat="1" ht="24.95" customHeight="1">
      <c r="A193" s="909"/>
      <c r="B193" s="910"/>
      <c r="C193" s="911"/>
      <c r="D193" s="909"/>
      <c r="E193" s="911"/>
      <c r="F193" s="909"/>
      <c r="G193" s="909"/>
      <c r="H193" s="1540"/>
      <c r="I193" s="1540"/>
      <c r="J193" s="1540"/>
      <c r="K193" s="1540"/>
      <c r="L193" s="1540"/>
      <c r="M193" s="1540"/>
      <c r="N193" s="912"/>
      <c r="O193" s="912"/>
      <c r="P193" s="912"/>
      <c r="Q193" s="912"/>
      <c r="R193" s="912"/>
      <c r="S193" s="912"/>
      <c r="T193" s="912"/>
      <c r="U193" s="912"/>
      <c r="V193" s="912"/>
      <c r="W193" s="912"/>
      <c r="X193" s="912"/>
      <c r="Y193" s="131"/>
      <c r="Z193" s="912"/>
      <c r="AA193" s="131"/>
    </row>
    <row r="194" spans="1:27" s="800" customFormat="1" ht="24.95" customHeight="1">
      <c r="A194" s="909"/>
      <c r="B194" s="910"/>
      <c r="C194" s="911"/>
      <c r="D194" s="909"/>
      <c r="E194" s="911"/>
      <c r="F194" s="909"/>
      <c r="G194" s="909"/>
      <c r="H194" s="1540"/>
      <c r="I194" s="1540"/>
      <c r="J194" s="1540"/>
      <c r="K194" s="1540"/>
      <c r="L194" s="1540"/>
      <c r="M194" s="1540"/>
      <c r="N194" s="912"/>
      <c r="O194" s="912"/>
      <c r="P194" s="912"/>
      <c r="Q194" s="912"/>
      <c r="R194" s="912"/>
      <c r="S194" s="912"/>
      <c r="T194" s="912"/>
      <c r="U194" s="912"/>
      <c r="V194" s="912"/>
      <c r="W194" s="912"/>
      <c r="X194" s="912"/>
      <c r="Y194" s="131"/>
      <c r="Z194" s="912"/>
      <c r="AA194" s="131"/>
    </row>
    <row r="195" spans="1:27" s="800" customFormat="1" ht="24.95" customHeight="1">
      <c r="A195" s="909"/>
      <c r="B195" s="910"/>
      <c r="C195" s="911" t="s">
        <v>1520</v>
      </c>
      <c r="D195" s="909"/>
      <c r="E195" s="911"/>
      <c r="F195" s="909"/>
      <c r="G195" s="909"/>
      <c r="H195" s="1540"/>
      <c r="I195" s="1540"/>
      <c r="J195" s="1540"/>
      <c r="K195" s="1540"/>
      <c r="L195" s="1540"/>
      <c r="M195" s="1540"/>
      <c r="N195" s="912"/>
      <c r="O195" s="912"/>
      <c r="P195" s="912"/>
      <c r="Q195" s="912"/>
      <c r="R195" s="912"/>
      <c r="S195" s="912"/>
      <c r="T195" s="912"/>
      <c r="U195" s="912"/>
      <c r="V195" s="912"/>
      <c r="W195" s="912"/>
      <c r="X195" s="912"/>
      <c r="Y195" s="131"/>
      <c r="Z195" s="912"/>
      <c r="AA195" s="131"/>
    </row>
    <row r="196" spans="1:27" s="800" customFormat="1" ht="24.95" customHeight="1">
      <c r="A196" s="909"/>
      <c r="B196" s="910"/>
      <c r="C196" s="911" t="s">
        <v>1521</v>
      </c>
      <c r="D196" s="909"/>
      <c r="E196" s="911"/>
      <c r="F196" s="909"/>
      <c r="G196" s="909"/>
      <c r="H196" s="1540"/>
      <c r="I196" s="1540"/>
      <c r="J196" s="1540"/>
      <c r="K196" s="1540"/>
      <c r="L196" s="1540"/>
      <c r="M196" s="1540"/>
      <c r="N196" s="912"/>
      <c r="O196" s="912"/>
      <c r="P196" s="912"/>
      <c r="Q196" s="912"/>
      <c r="R196" s="912"/>
      <c r="S196" s="912"/>
      <c r="T196" s="912"/>
      <c r="U196" s="912"/>
      <c r="V196" s="912"/>
      <c r="W196" s="912"/>
      <c r="X196" s="912"/>
      <c r="Y196" s="131"/>
      <c r="Z196" s="912"/>
      <c r="AA196" s="131"/>
    </row>
    <row r="197" spans="1:27" s="800" customFormat="1" ht="24.95" customHeight="1">
      <c r="A197" s="909"/>
      <c r="B197" s="910"/>
      <c r="C197" s="911" t="s">
        <v>1522</v>
      </c>
      <c r="D197" s="909"/>
      <c r="E197" s="911"/>
      <c r="F197" s="909"/>
      <c r="G197" s="909"/>
      <c r="H197" s="1540"/>
      <c r="I197" s="1540"/>
      <c r="J197" s="1540"/>
      <c r="K197" s="1540"/>
      <c r="L197" s="1540"/>
      <c r="M197" s="1540"/>
      <c r="N197" s="912"/>
      <c r="O197" s="912"/>
      <c r="P197" s="912"/>
      <c r="Q197" s="912"/>
      <c r="R197" s="912"/>
      <c r="S197" s="912"/>
      <c r="T197" s="912"/>
      <c r="U197" s="912"/>
      <c r="V197" s="912"/>
      <c r="W197" s="912"/>
      <c r="X197" s="912"/>
      <c r="Y197" s="131"/>
      <c r="Z197" s="912"/>
      <c r="AA197" s="131"/>
    </row>
    <row r="198" spans="1:27" s="800" customFormat="1" ht="24.95" customHeight="1">
      <c r="A198" s="909"/>
      <c r="B198" s="910"/>
      <c r="C198" s="911" t="s">
        <v>1523</v>
      </c>
      <c r="D198" s="909"/>
      <c r="E198" s="911"/>
      <c r="F198" s="909"/>
      <c r="G198" s="909"/>
      <c r="H198" s="1540"/>
      <c r="I198" s="1540"/>
      <c r="J198" s="1540"/>
      <c r="K198" s="1540"/>
      <c r="L198" s="1540"/>
      <c r="M198" s="1540"/>
      <c r="N198" s="912"/>
      <c r="O198" s="912"/>
      <c r="P198" s="912"/>
      <c r="Q198" s="912"/>
      <c r="R198" s="912"/>
      <c r="S198" s="912"/>
      <c r="T198" s="912"/>
      <c r="U198" s="912"/>
      <c r="V198" s="912"/>
      <c r="W198" s="912"/>
      <c r="X198" s="912"/>
      <c r="Y198" s="131"/>
      <c r="Z198" s="912"/>
      <c r="AA198" s="131"/>
    </row>
    <row r="199" spans="1:27" ht="24.95" customHeight="1">
      <c r="A199" s="924"/>
      <c r="B199" s="925"/>
      <c r="C199" s="1031"/>
      <c r="D199" s="1576"/>
      <c r="E199" s="1032"/>
      <c r="F199" s="1033"/>
      <c r="G199" s="1034"/>
      <c r="H199" s="1034"/>
      <c r="I199" s="1034"/>
      <c r="J199" s="1035"/>
      <c r="K199" s="1036"/>
      <c r="L199" s="985"/>
      <c r="M199" s="985"/>
      <c r="N199" s="985"/>
      <c r="O199" s="985"/>
      <c r="P199" s="985"/>
      <c r="Q199" s="1037"/>
      <c r="R199" s="1038"/>
      <c r="S199" s="1577"/>
      <c r="T199" s="1039"/>
      <c r="U199" s="1038"/>
      <c r="V199" s="1540"/>
      <c r="W199" s="1540"/>
      <c r="X199" s="924"/>
      <c r="Y199" s="924"/>
      <c r="Z199" s="924"/>
      <c r="AA199" s="924"/>
    </row>
    <row r="200" spans="1:27" ht="24.95" customHeight="1">
      <c r="A200" s="924"/>
      <c r="B200" s="925"/>
      <c r="C200" s="1031"/>
      <c r="D200" s="1576"/>
      <c r="E200" s="1032"/>
      <c r="F200" s="1033"/>
      <c r="G200" s="1034"/>
      <c r="H200" s="1034"/>
      <c r="I200" s="1034"/>
      <c r="J200" s="1035"/>
      <c r="K200" s="1036"/>
      <c r="L200" s="985"/>
      <c r="M200" s="985"/>
      <c r="N200" s="985"/>
      <c r="O200" s="985"/>
      <c r="P200" s="985"/>
      <c r="Q200" s="1037"/>
      <c r="R200" s="1038"/>
      <c r="S200" s="1577"/>
      <c r="T200" s="1039"/>
      <c r="U200" s="1038"/>
      <c r="V200" s="1540"/>
      <c r="W200" s="1540"/>
      <c r="X200" s="924"/>
      <c r="Y200" s="924"/>
      <c r="Z200" s="924"/>
      <c r="AA200" s="924"/>
    </row>
    <row r="201" spans="1:27" ht="24.95" customHeight="1">
      <c r="A201" s="924"/>
      <c r="B201" s="925"/>
      <c r="C201" s="1031"/>
      <c r="D201" s="1576"/>
      <c r="E201" s="1032"/>
      <c r="F201" s="1033"/>
      <c r="G201" s="1034"/>
      <c r="H201" s="1034"/>
      <c r="I201" s="1034"/>
      <c r="J201" s="1035"/>
      <c r="K201" s="1036"/>
      <c r="L201" s="985"/>
      <c r="M201" s="985"/>
      <c r="N201" s="985"/>
      <c r="O201" s="985"/>
      <c r="P201" s="985"/>
      <c r="Q201" s="1037"/>
      <c r="R201" s="1038"/>
      <c r="S201" s="1577"/>
      <c r="T201" s="1039"/>
      <c r="U201" s="1038"/>
      <c r="V201" s="1540"/>
      <c r="W201" s="1540"/>
      <c r="X201" s="924"/>
      <c r="Y201" s="924"/>
      <c r="Z201" s="924"/>
      <c r="AA201" s="924"/>
    </row>
    <row r="202" spans="1:27" ht="24.95" customHeight="1">
      <c r="A202" s="924"/>
      <c r="B202" s="925"/>
      <c r="C202" s="1031"/>
      <c r="D202" s="1576"/>
      <c r="E202" s="1032"/>
      <c r="F202" s="1033"/>
      <c r="G202" s="1034"/>
      <c r="H202" s="1034"/>
      <c r="I202" s="1034"/>
      <c r="J202" s="1035"/>
      <c r="K202" s="1036"/>
      <c r="L202" s="985"/>
      <c r="M202" s="985"/>
      <c r="N202" s="985"/>
      <c r="O202" s="985"/>
      <c r="P202" s="985"/>
      <c r="Q202" s="1037"/>
      <c r="R202" s="1038"/>
      <c r="S202" s="1577"/>
      <c r="T202" s="1039"/>
      <c r="U202" s="1038"/>
      <c r="V202" s="1540"/>
      <c r="W202" s="1540"/>
      <c r="X202" s="924"/>
      <c r="Y202" s="924"/>
      <c r="Z202" s="924"/>
      <c r="AA202" s="924"/>
    </row>
    <row r="203" spans="1:27" ht="24.95" customHeight="1">
      <c r="A203" s="924"/>
      <c r="B203" s="925"/>
      <c r="C203" s="1031"/>
      <c r="D203" s="1576"/>
      <c r="E203" s="1032"/>
      <c r="F203" s="1033"/>
      <c r="G203" s="1034"/>
      <c r="H203" s="1034"/>
      <c r="I203" s="1034"/>
      <c r="J203" s="1035"/>
      <c r="K203" s="1036"/>
      <c r="L203" s="985"/>
      <c r="M203" s="985"/>
      <c r="N203" s="985"/>
      <c r="O203" s="985"/>
      <c r="P203" s="985"/>
      <c r="Q203" s="1037"/>
      <c r="R203" s="1038"/>
      <c r="S203" s="1577"/>
      <c r="T203" s="1039"/>
      <c r="U203" s="1038"/>
      <c r="V203" s="1540"/>
      <c r="W203" s="1540"/>
      <c r="X203" s="924"/>
      <c r="Y203" s="924"/>
      <c r="Z203" s="924"/>
      <c r="AA203" s="924"/>
    </row>
    <row r="204" spans="1:27" ht="24.95" customHeight="1">
      <c r="A204" s="924"/>
      <c r="B204" s="925"/>
      <c r="C204" s="1031"/>
      <c r="D204" s="1576"/>
      <c r="E204" s="1032"/>
      <c r="F204" s="1033"/>
      <c r="G204" s="1034"/>
      <c r="H204" s="1034"/>
      <c r="I204" s="1034"/>
      <c r="J204" s="1035"/>
      <c r="K204" s="1036"/>
      <c r="L204" s="985"/>
      <c r="M204" s="985"/>
      <c r="N204" s="985"/>
      <c r="O204" s="985"/>
      <c r="P204" s="985"/>
      <c r="Q204" s="1037"/>
      <c r="R204" s="1038"/>
      <c r="S204" s="1577"/>
      <c r="T204" s="1039"/>
      <c r="U204" s="1038"/>
      <c r="V204" s="1540"/>
      <c r="W204" s="1540"/>
      <c r="X204" s="924"/>
      <c r="Y204" s="924"/>
      <c r="Z204" s="924"/>
      <c r="AA204" s="924"/>
    </row>
    <row r="205" spans="1:27" ht="24.95" customHeight="1">
      <c r="A205" s="924"/>
      <c r="B205" s="925"/>
      <c r="C205" s="1031"/>
      <c r="D205" s="1576"/>
      <c r="E205" s="1032"/>
      <c r="F205" s="1033"/>
      <c r="G205" s="1034"/>
      <c r="H205" s="1034"/>
      <c r="I205" s="1034"/>
      <c r="J205" s="1035"/>
      <c r="K205" s="1036"/>
      <c r="L205" s="985"/>
      <c r="M205" s="985"/>
      <c r="N205" s="985"/>
      <c r="O205" s="985"/>
      <c r="P205" s="985"/>
      <c r="Q205" s="1037"/>
      <c r="R205" s="1038"/>
      <c r="S205" s="1577"/>
      <c r="T205" s="1039"/>
      <c r="U205" s="1038"/>
      <c r="V205" s="1540"/>
      <c r="W205" s="1540"/>
      <c r="X205" s="924"/>
      <c r="Y205" s="924"/>
      <c r="Z205" s="924"/>
      <c r="AA205" s="924"/>
    </row>
    <row r="206" spans="1:27" ht="24.95" customHeight="1">
      <c r="A206" s="924"/>
      <c r="B206" s="925"/>
      <c r="C206" s="1031"/>
      <c r="D206" s="1576"/>
      <c r="E206" s="1032"/>
      <c r="F206" s="1033"/>
      <c r="G206" s="1034"/>
      <c r="H206" s="1034"/>
      <c r="I206" s="1034"/>
      <c r="J206" s="1035"/>
      <c r="K206" s="1040" t="s">
        <v>1524</v>
      </c>
      <c r="L206" s="1041"/>
      <c r="M206" s="1042"/>
      <c r="N206" s="985"/>
      <c r="O206" s="985"/>
      <c r="P206" s="985"/>
      <c r="Q206" s="1037"/>
      <c r="R206" s="1038"/>
      <c r="S206" s="1577"/>
      <c r="T206" s="1039"/>
      <c r="U206" s="1038"/>
      <c r="V206" s="1540"/>
      <c r="W206" s="1540"/>
      <c r="X206" s="924"/>
      <c r="Y206" s="924"/>
      <c r="Z206" s="924"/>
      <c r="AA206" s="924"/>
    </row>
    <row r="207" spans="1:27" ht="24.95" customHeight="1">
      <c r="A207" s="924"/>
      <c r="B207" s="925"/>
      <c r="C207" s="1031"/>
      <c r="D207" s="1576"/>
      <c r="E207" s="1032"/>
      <c r="F207" s="1033"/>
      <c r="G207" s="1034"/>
      <c r="H207" s="1034"/>
      <c r="I207" s="1034"/>
      <c r="J207" s="1035"/>
      <c r="K207" s="985"/>
      <c r="L207" s="985"/>
      <c r="M207" s="985"/>
      <c r="N207" s="985"/>
      <c r="O207" s="985"/>
      <c r="P207" s="985"/>
      <c r="Q207" s="1037"/>
      <c r="R207" s="1038"/>
      <c r="S207" s="1577"/>
      <c r="T207" s="1039"/>
      <c r="U207" s="1038"/>
      <c r="V207" s="1540"/>
      <c r="W207" s="1540"/>
      <c r="X207" s="924"/>
      <c r="Y207" s="924"/>
      <c r="Z207" s="924"/>
      <c r="AA207" s="924"/>
    </row>
    <row r="208" spans="1:27" ht="24.95" customHeight="1">
      <c r="A208" s="924"/>
      <c r="B208" s="925"/>
      <c r="C208" s="1031"/>
      <c r="D208" s="1576"/>
      <c r="E208" s="1032"/>
      <c r="F208" s="1033"/>
      <c r="G208" s="1034"/>
      <c r="H208" s="1034"/>
      <c r="I208" s="1034"/>
      <c r="J208" s="1035"/>
      <c r="K208" s="1043" t="s">
        <v>759</v>
      </c>
      <c r="L208" s="1044" t="s">
        <v>1525</v>
      </c>
      <c r="M208" s="1042"/>
      <c r="N208" s="1042"/>
      <c r="O208" s="1042"/>
      <c r="P208" s="1042"/>
      <c r="Q208" s="1045"/>
      <c r="R208" s="1038"/>
      <c r="S208" s="1577"/>
      <c r="T208" s="1039"/>
      <c r="U208" s="1038"/>
      <c r="V208" s="1540"/>
      <c r="W208" s="1540"/>
      <c r="X208" s="924"/>
      <c r="Y208" s="924"/>
      <c r="Z208" s="924"/>
      <c r="AA208" s="924"/>
    </row>
    <row r="209" spans="1:27" ht="24.95" customHeight="1">
      <c r="A209" s="924"/>
      <c r="B209" s="925"/>
      <c r="C209" s="1031"/>
      <c r="D209" s="1576"/>
      <c r="E209" s="1032"/>
      <c r="F209" s="1033"/>
      <c r="G209" s="1034"/>
      <c r="H209" s="1034"/>
      <c r="I209" s="1034"/>
      <c r="J209" s="1035"/>
      <c r="K209" s="1036"/>
      <c r="L209" s="985"/>
      <c r="M209" s="1038"/>
      <c r="N209" s="1038"/>
      <c r="O209" s="1038"/>
      <c r="P209" s="1038"/>
      <c r="Q209" s="1038"/>
      <c r="R209" s="1038"/>
      <c r="S209" s="1038"/>
      <c r="T209" s="1038"/>
      <c r="U209" s="1038"/>
      <c r="V209" s="1540"/>
      <c r="W209" s="1540"/>
      <c r="X209" s="924"/>
      <c r="Y209" s="924"/>
      <c r="Z209" s="924"/>
      <c r="AA209" s="924"/>
    </row>
    <row r="210" spans="1:27" ht="24.95" customHeight="1">
      <c r="A210" s="924"/>
      <c r="B210" s="925"/>
      <c r="C210" s="1031"/>
      <c r="D210" s="1576"/>
      <c r="E210" s="1032"/>
      <c r="F210" s="1033"/>
      <c r="G210" s="1034"/>
      <c r="H210" s="1034"/>
      <c r="I210" s="1034"/>
      <c r="J210" s="1035"/>
      <c r="K210" s="1036"/>
      <c r="L210" s="985"/>
      <c r="M210" s="1038"/>
      <c r="N210" s="1038"/>
      <c r="O210" s="1038"/>
      <c r="P210" s="1038"/>
      <c r="Q210" s="1038"/>
      <c r="R210" s="1038"/>
      <c r="S210" s="1038"/>
      <c r="T210" s="1038"/>
      <c r="U210" s="1038"/>
      <c r="V210" s="1540"/>
      <c r="W210" s="1540"/>
      <c r="X210" s="924"/>
      <c r="Y210" s="924"/>
      <c r="Z210" s="924"/>
      <c r="AA210" s="924"/>
    </row>
    <row r="211" spans="1:27" ht="24.95" customHeight="1">
      <c r="A211" s="924"/>
      <c r="B211" s="925"/>
      <c r="C211" s="1031"/>
      <c r="D211" s="1576"/>
      <c r="E211" s="1032"/>
      <c r="F211" s="1033"/>
      <c r="G211" s="1034"/>
      <c r="H211" s="1034"/>
      <c r="I211" s="1034"/>
      <c r="J211" s="1035"/>
      <c r="K211" s="1036"/>
      <c r="L211" s="985"/>
      <c r="M211" s="1038"/>
      <c r="N211" s="1038"/>
      <c r="O211" s="1038"/>
      <c r="P211" s="1038"/>
      <c r="Q211" s="1038"/>
      <c r="R211" s="1038"/>
      <c r="S211" s="1038"/>
      <c r="T211" s="1038"/>
      <c r="U211" s="1038"/>
      <c r="V211" s="1540"/>
      <c r="W211" s="1540"/>
      <c r="X211" s="924"/>
      <c r="Y211" s="924"/>
      <c r="Z211" s="924"/>
      <c r="AA211" s="924"/>
    </row>
    <row r="212" spans="1:27" ht="24.95" customHeight="1">
      <c r="A212" s="924"/>
      <c r="B212" s="925"/>
      <c r="C212" s="1031"/>
      <c r="D212" s="1576"/>
      <c r="E212" s="1032"/>
      <c r="F212" s="1033"/>
      <c r="G212" s="1034"/>
      <c r="H212" s="1034"/>
      <c r="I212" s="1034"/>
      <c r="J212" s="1035"/>
      <c r="K212" s="1036"/>
      <c r="L212" s="985"/>
      <c r="M212" s="1038"/>
      <c r="N212" s="1038"/>
      <c r="O212" s="1038"/>
      <c r="P212" s="1038"/>
      <c r="Q212" s="1038"/>
      <c r="R212" s="1038"/>
      <c r="S212" s="1038"/>
      <c r="T212" s="1038"/>
      <c r="U212" s="1038"/>
      <c r="V212" s="1540"/>
      <c r="W212" s="1540"/>
      <c r="X212" s="924"/>
      <c r="Y212" s="924"/>
      <c r="Z212" s="924"/>
      <c r="AA212" s="924"/>
    </row>
    <row r="213" spans="1:27" ht="24.95" customHeight="1">
      <c r="A213" s="924"/>
      <c r="B213" s="925"/>
      <c r="C213" s="1031"/>
      <c r="D213" s="1576"/>
      <c r="E213" s="1032"/>
      <c r="F213" s="1033"/>
      <c r="G213" s="1034"/>
      <c r="H213" s="1034"/>
      <c r="I213" s="1034"/>
      <c r="J213" s="1035"/>
      <c r="K213" s="1036"/>
      <c r="L213" s="985"/>
      <c r="M213" s="1038"/>
      <c r="N213" s="1038"/>
      <c r="O213" s="1038"/>
      <c r="P213" s="1038"/>
      <c r="Q213" s="1038"/>
      <c r="R213" s="1038"/>
      <c r="S213" s="1038"/>
      <c r="T213" s="1038"/>
      <c r="U213" s="1038"/>
      <c r="V213" s="1540"/>
      <c r="W213" s="1540"/>
      <c r="X213" s="924"/>
      <c r="Y213" s="924"/>
      <c r="Z213" s="924"/>
      <c r="AA213" s="924"/>
    </row>
    <row r="214" spans="1:27" ht="24.95" customHeight="1">
      <c r="A214" s="924"/>
      <c r="B214" s="925"/>
      <c r="C214" s="1031"/>
      <c r="D214" s="1576"/>
      <c r="E214" s="1032"/>
      <c r="F214" s="1033"/>
      <c r="G214" s="1034"/>
      <c r="H214" s="1034"/>
      <c r="I214" s="1034"/>
      <c r="J214" s="1035"/>
      <c r="K214" s="1036"/>
      <c r="L214" s="985"/>
      <c r="M214" s="985"/>
      <c r="N214" s="985"/>
      <c r="O214" s="985"/>
      <c r="P214" s="985"/>
      <c r="Q214" s="1037"/>
      <c r="R214" s="1038"/>
      <c r="S214" s="1577"/>
      <c r="T214" s="1039"/>
      <c r="U214" s="1038"/>
      <c r="V214" s="1540"/>
      <c r="W214" s="1540"/>
      <c r="X214" s="924"/>
      <c r="Y214" s="924"/>
      <c r="Z214" s="924"/>
      <c r="AA214" s="924"/>
    </row>
    <row r="215" spans="1:27" ht="24.95" customHeight="1">
      <c r="A215" s="924"/>
      <c r="B215" s="925"/>
      <c r="C215" s="1031"/>
      <c r="D215" s="1576"/>
      <c r="E215" s="1032"/>
      <c r="F215" s="1033"/>
      <c r="G215" s="1034"/>
      <c r="H215" s="1034"/>
      <c r="I215" s="1034"/>
      <c r="J215" s="1035"/>
      <c r="K215" s="1036"/>
      <c r="L215" s="985"/>
      <c r="M215" s="985"/>
      <c r="N215" s="985"/>
      <c r="O215" s="985"/>
      <c r="P215" s="985"/>
      <c r="Q215" s="1037"/>
      <c r="R215" s="1038"/>
      <c r="S215" s="1577"/>
      <c r="T215" s="1039"/>
      <c r="U215" s="1038"/>
      <c r="V215" s="1540"/>
      <c r="W215" s="1540"/>
      <c r="X215" s="924"/>
      <c r="Y215" s="924"/>
      <c r="Z215" s="924"/>
      <c r="AA215" s="924"/>
    </row>
    <row r="216" spans="1:27" ht="24.95" customHeight="1">
      <c r="A216" s="924"/>
      <c r="B216" s="925"/>
      <c r="C216" s="1031"/>
      <c r="D216" s="1576"/>
      <c r="E216" s="1032"/>
      <c r="F216" s="1033"/>
      <c r="G216" s="1034"/>
      <c r="H216" s="1034"/>
      <c r="I216" s="1034"/>
      <c r="J216" s="1035"/>
      <c r="K216" s="1036"/>
      <c r="L216" s="985"/>
      <c r="M216" s="985"/>
      <c r="N216" s="985"/>
      <c r="O216" s="985"/>
      <c r="P216" s="985"/>
      <c r="Q216" s="1037"/>
      <c r="R216" s="1038"/>
      <c r="S216" s="1577"/>
      <c r="T216" s="1039"/>
      <c r="U216" s="1038"/>
      <c r="V216" s="1540"/>
      <c r="W216" s="1540"/>
      <c r="X216" s="924"/>
      <c r="Y216" s="924"/>
      <c r="Z216" s="924"/>
      <c r="AA216" s="924"/>
    </row>
    <row r="217" spans="1:27" ht="24.95" customHeight="1">
      <c r="A217" s="924"/>
      <c r="B217" s="925"/>
      <c r="C217" s="1031"/>
      <c r="D217" s="1576"/>
      <c r="E217" s="1032"/>
      <c r="F217" s="1033"/>
      <c r="G217" s="1034"/>
      <c r="H217" s="1034"/>
      <c r="I217" s="1034"/>
      <c r="J217" s="1035"/>
      <c r="K217" s="1036"/>
      <c r="L217" s="985"/>
      <c r="M217" s="985"/>
      <c r="N217" s="985"/>
      <c r="O217" s="985"/>
      <c r="P217" s="985"/>
      <c r="Q217" s="1037"/>
      <c r="R217" s="1038"/>
      <c r="S217" s="1577"/>
      <c r="T217" s="1039"/>
      <c r="U217" s="1038"/>
      <c r="V217" s="1540"/>
      <c r="W217" s="1540"/>
      <c r="X217" s="924"/>
      <c r="Y217" s="924"/>
      <c r="Z217" s="924"/>
      <c r="AA217" s="924"/>
    </row>
    <row r="218" spans="1:27" ht="24.95" customHeight="1">
      <c r="A218" s="924"/>
      <c r="B218" s="925"/>
      <c r="C218" s="1031"/>
      <c r="D218" s="1576"/>
      <c r="E218" s="1032"/>
      <c r="F218" s="1033"/>
      <c r="G218" s="1034"/>
      <c r="H218" s="1034"/>
      <c r="I218" s="1034"/>
      <c r="J218" s="1035"/>
      <c r="K218" s="1036"/>
      <c r="L218" s="985"/>
      <c r="M218" s="985"/>
      <c r="N218" s="985"/>
      <c r="O218" s="985"/>
      <c r="P218" s="985"/>
      <c r="Q218" s="1037"/>
      <c r="R218" s="1038"/>
      <c r="S218" s="1577"/>
      <c r="T218" s="1039"/>
      <c r="U218" s="1038"/>
      <c r="V218" s="1540"/>
      <c r="W218" s="1540"/>
      <c r="X218" s="924"/>
      <c r="Y218" s="924"/>
      <c r="Z218" s="924"/>
      <c r="AA218" s="924"/>
    </row>
    <row r="219" spans="1:27" ht="24.95" customHeight="1">
      <c r="A219" s="924"/>
      <c r="B219" s="925"/>
      <c r="C219" s="1031"/>
      <c r="D219" s="1576"/>
      <c r="E219" s="1032"/>
      <c r="F219" s="1033"/>
      <c r="G219" s="1034"/>
      <c r="H219" s="1034"/>
      <c r="I219" s="1034"/>
      <c r="J219" s="1035"/>
      <c r="K219" s="1036"/>
      <c r="L219" s="985"/>
      <c r="M219" s="985"/>
      <c r="N219" s="985"/>
      <c r="O219" s="985"/>
      <c r="P219" s="985"/>
      <c r="Q219" s="1037"/>
      <c r="R219" s="1038"/>
      <c r="S219" s="1577"/>
      <c r="T219" s="1039"/>
      <c r="U219" s="1038"/>
      <c r="V219" s="1540"/>
      <c r="W219" s="1540"/>
      <c r="X219" s="924"/>
      <c r="Y219" s="924"/>
      <c r="Z219" s="924"/>
      <c r="AA219" s="924"/>
    </row>
    <row r="220" spans="1:27" ht="24.95" customHeight="1">
      <c r="A220" s="924"/>
      <c r="B220" s="925"/>
      <c r="C220" s="1031"/>
      <c r="D220" s="1576"/>
      <c r="E220" s="1032"/>
      <c r="F220" s="1033"/>
      <c r="G220" s="1034"/>
      <c r="H220" s="1034"/>
      <c r="I220" s="1034"/>
      <c r="J220" s="1035"/>
      <c r="K220" s="1036"/>
      <c r="L220" s="985"/>
      <c r="M220" s="985"/>
      <c r="N220" s="985"/>
      <c r="O220" s="985"/>
      <c r="P220" s="985"/>
      <c r="Q220" s="1037"/>
      <c r="R220" s="1038"/>
      <c r="S220" s="1577"/>
      <c r="T220" s="1039"/>
      <c r="U220" s="1038"/>
      <c r="V220" s="1540"/>
      <c r="W220" s="1540"/>
      <c r="X220" s="924"/>
      <c r="Y220" s="924"/>
      <c r="Z220" s="924"/>
      <c r="AA220" s="924"/>
    </row>
    <row r="221" spans="1:27" ht="24.95" customHeight="1">
      <c r="A221" s="924"/>
      <c r="B221" s="925"/>
      <c r="C221" s="1031"/>
      <c r="D221" s="1576"/>
      <c r="E221" s="1032"/>
      <c r="F221" s="1033"/>
      <c r="G221" s="1034"/>
      <c r="H221" s="1034"/>
      <c r="I221" s="1034"/>
      <c r="J221" s="1035"/>
      <c r="K221" s="1036"/>
      <c r="L221" s="985"/>
      <c r="M221" s="985"/>
      <c r="N221" s="985"/>
      <c r="O221" s="985"/>
      <c r="P221" s="985"/>
      <c r="Q221" s="1037"/>
      <c r="R221" s="1038"/>
      <c r="S221" s="1577"/>
      <c r="T221" s="1039"/>
      <c r="U221" s="1038"/>
      <c r="V221" s="1540"/>
      <c r="W221" s="1540"/>
      <c r="X221" s="924"/>
      <c r="Y221" s="924"/>
      <c r="Z221" s="924"/>
      <c r="AA221" s="924"/>
    </row>
    <row r="222" spans="1:27" s="89" customFormat="1" ht="24.95" customHeight="1">
      <c r="A222" s="86"/>
      <c r="B222" s="1046"/>
      <c r="C222" s="133"/>
      <c r="D222" s="135"/>
      <c r="E222" s="135"/>
      <c r="F222" s="135"/>
      <c r="G222" s="135"/>
      <c r="H222" s="135"/>
      <c r="I222" s="135"/>
      <c r="J222" s="135"/>
      <c r="K222" s="135"/>
      <c r="L222" s="1540"/>
      <c r="M222" s="1540"/>
      <c r="N222" s="1540"/>
      <c r="O222" s="1540"/>
      <c r="P222" s="1540"/>
      <c r="Q222" s="87"/>
      <c r="R222" s="87"/>
      <c r="S222" s="87"/>
      <c r="T222" s="87"/>
      <c r="U222" s="87"/>
      <c r="V222" s="87"/>
      <c r="W222" s="87"/>
      <c r="X222" s="87"/>
      <c r="Y222" s="87"/>
      <c r="Z222" s="87"/>
      <c r="AA222" s="87"/>
    </row>
    <row r="223" spans="1:27" ht="24.95" customHeight="1">
      <c r="A223" s="86"/>
      <c r="B223" s="1047" t="s">
        <v>761</v>
      </c>
      <c r="C223" s="86"/>
      <c r="D223" s="86"/>
      <c r="E223" s="86"/>
      <c r="F223" s="86"/>
      <c r="G223" s="86"/>
      <c r="H223" s="86"/>
      <c r="I223" s="86"/>
      <c r="J223" s="86"/>
      <c r="K223" s="86"/>
      <c r="L223" s="86"/>
      <c r="M223" s="86"/>
      <c r="N223" s="86"/>
      <c r="O223" s="86"/>
      <c r="P223" s="86"/>
      <c r="Q223" s="86"/>
      <c r="R223" s="86"/>
      <c r="S223" s="87"/>
      <c r="T223" s="87"/>
      <c r="U223" s="87"/>
      <c r="V223" s="87"/>
      <c r="W223" s="87"/>
      <c r="X223" s="87"/>
      <c r="Y223" s="87"/>
      <c r="Z223" s="87"/>
      <c r="AA223" s="87"/>
    </row>
    <row r="224" spans="1:27" ht="24.95" customHeight="1">
      <c r="A224" s="86"/>
      <c r="B224" s="1048" t="s">
        <v>762</v>
      </c>
      <c r="C224" s="86"/>
      <c r="D224" s="86"/>
      <c r="E224" s="86"/>
      <c r="F224" s="86"/>
      <c r="G224" s="86"/>
      <c r="H224" s="86"/>
      <c r="I224" s="86"/>
      <c r="J224" s="86"/>
      <c r="K224" s="86"/>
      <c r="L224" s="86"/>
      <c r="M224" s="86"/>
      <c r="N224" s="86"/>
      <c r="O224" s="86"/>
      <c r="P224" s="86"/>
      <c r="Q224" s="86"/>
      <c r="R224" s="86"/>
      <c r="S224" s="87"/>
      <c r="T224" s="87"/>
      <c r="U224" s="87"/>
      <c r="V224" s="87"/>
      <c r="W224" s="87"/>
      <c r="X224" s="87"/>
      <c r="Y224" s="87"/>
      <c r="Z224" s="87"/>
      <c r="AA224" s="87"/>
    </row>
    <row r="225" spans="1:44" ht="24.95" customHeight="1">
      <c r="A225" s="86"/>
      <c r="B225" s="1048"/>
      <c r="C225" s="86"/>
      <c r="D225" s="86"/>
      <c r="E225" s="86"/>
      <c r="F225" s="86"/>
      <c r="G225" s="86"/>
      <c r="H225" s="86"/>
      <c r="I225" s="86"/>
      <c r="J225" s="86"/>
      <c r="K225" s="86"/>
      <c r="L225" s="86"/>
      <c r="M225" s="86"/>
      <c r="N225" s="86"/>
      <c r="O225" s="86"/>
      <c r="P225" s="86"/>
      <c r="Q225" s="86"/>
      <c r="R225" s="86"/>
      <c r="S225" s="87"/>
      <c r="T225" s="87"/>
      <c r="U225" s="87"/>
      <c r="V225" s="87"/>
      <c r="W225" s="87"/>
      <c r="X225" s="87"/>
      <c r="Y225" s="87"/>
      <c r="Z225" s="87"/>
      <c r="AA225" s="87"/>
    </row>
    <row r="226" spans="1:44" s="89" customFormat="1" ht="24.95" customHeight="1">
      <c r="A226" s="86"/>
      <c r="B226" s="1049" t="s">
        <v>763</v>
      </c>
      <c r="C226" s="1050"/>
      <c r="D226" s="86"/>
      <c r="E226" s="86"/>
      <c r="F226" s="86"/>
      <c r="G226" s="86"/>
      <c r="H226" s="86"/>
      <c r="I226" s="1540"/>
      <c r="J226" s="86"/>
      <c r="K226" s="86"/>
      <c r="L226" s="1540"/>
      <c r="M226" s="1540"/>
      <c r="N226" s="1540"/>
      <c r="O226" s="1540"/>
      <c r="P226" s="1540"/>
      <c r="Q226" s="87"/>
      <c r="R226" s="87"/>
      <c r="S226" s="87"/>
      <c r="T226" s="87"/>
      <c r="U226" s="87"/>
      <c r="V226" s="87"/>
      <c r="W226" s="956"/>
      <c r="X226" s="87"/>
      <c r="Y226" s="1051"/>
      <c r="Z226" s="87"/>
      <c r="AA226" s="87"/>
      <c r="AB226" s="88"/>
      <c r="AC226" s="88"/>
      <c r="AD226" s="88"/>
      <c r="AE226" s="88"/>
      <c r="AF226" s="88"/>
      <c r="AG226" s="88"/>
      <c r="AH226" s="88"/>
      <c r="AI226" s="88"/>
      <c r="AJ226" s="88"/>
      <c r="AK226" s="88"/>
      <c r="AL226" s="88"/>
      <c r="AM226" s="88"/>
      <c r="AN226" s="88"/>
      <c r="AO226" s="88"/>
      <c r="AP226" s="88"/>
      <c r="AQ226" s="88"/>
      <c r="AR226" s="88"/>
    </row>
    <row r="227" spans="1:44" s="89" customFormat="1" ht="24.95" customHeight="1">
      <c r="A227" s="86"/>
      <c r="B227" s="90"/>
      <c r="C227" s="86"/>
      <c r="D227" s="86"/>
      <c r="E227" s="86"/>
      <c r="F227" s="86"/>
      <c r="G227" s="86"/>
      <c r="H227" s="86"/>
      <c r="I227" s="1540"/>
      <c r="J227" s="86"/>
      <c r="K227" s="86"/>
      <c r="L227" s="1540"/>
      <c r="M227" s="1540"/>
      <c r="N227" s="1540"/>
      <c r="O227" s="1540"/>
      <c r="P227" s="1540"/>
      <c r="Q227" s="87"/>
      <c r="R227" s="87"/>
      <c r="S227" s="87"/>
      <c r="T227" s="87"/>
      <c r="U227" s="87"/>
      <c r="V227" s="87"/>
      <c r="W227" s="87"/>
      <c r="X227" s="87"/>
      <c r="Y227" s="87"/>
      <c r="Z227" s="87"/>
      <c r="AA227" s="87"/>
      <c r="AB227" s="88"/>
      <c r="AC227" s="88"/>
      <c r="AD227" s="88"/>
      <c r="AE227" s="88"/>
      <c r="AF227" s="88"/>
      <c r="AG227" s="88"/>
      <c r="AH227" s="88"/>
      <c r="AI227" s="88"/>
      <c r="AJ227" s="88"/>
      <c r="AK227" s="88"/>
      <c r="AL227" s="88"/>
      <c r="AM227" s="88"/>
      <c r="AN227" s="88"/>
      <c r="AO227" s="88"/>
      <c r="AP227" s="88"/>
      <c r="AQ227" s="88"/>
      <c r="AR227" s="88"/>
    </row>
  </sheetData>
  <mergeCells count="75">
    <mergeCell ref="B20:O23"/>
    <mergeCell ref="Q31:AA32"/>
    <mergeCell ref="Q33:T33"/>
    <mergeCell ref="X33:X34"/>
    <mergeCell ref="Y33:Y34"/>
    <mergeCell ref="Z33:Z34"/>
    <mergeCell ref="AA33:AA34"/>
    <mergeCell ref="Q34:Q36"/>
    <mergeCell ref="R34:R36"/>
    <mergeCell ref="S34:S36"/>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Q41:Q42"/>
    <mergeCell ref="R41:R42"/>
    <mergeCell ref="S41:S42"/>
    <mergeCell ref="T41:T42"/>
    <mergeCell ref="U41:U42"/>
    <mergeCell ref="V41:V42"/>
    <mergeCell ref="Z43:Z44"/>
    <mergeCell ref="AA43:AA44"/>
    <mergeCell ref="W41:W42"/>
    <mergeCell ref="X41:X42"/>
    <mergeCell ref="Y41:Y42"/>
    <mergeCell ref="Z41:Z42"/>
    <mergeCell ref="AA41:AA42"/>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C182:E182"/>
    <mergeCell ref="C159:D159"/>
    <mergeCell ref="C166:D166"/>
    <mergeCell ref="C167:D167"/>
    <mergeCell ref="C170:F170"/>
    <mergeCell ref="C180:D180"/>
    <mergeCell ref="C181:D181"/>
  </mergeCells>
  <hyperlinks>
    <hyperlink ref="E28" r:id="rId1" xr:uid="{2CAA5607-7C0B-4C54-A39E-7E30CD2E4B82}"/>
    <hyperlink ref="L208" r:id="rId2" xr:uid="{A833DD7E-AC91-47C9-A44B-042DD01EBBCA}"/>
    <hyperlink ref="R45" r:id="rId3" xr:uid="{8D5FA71F-15B4-41BE-B44C-B463EB8A382B}"/>
  </hyperlinks>
  <pageMargins left="0.7" right="0.7" top="0.75" bottom="0.75" header="0.3" footer="0.3"/>
  <pageSetup paperSize="9"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A069-1FA7-4CDA-8503-55DB16CE0BC0}">
  <dimension ref="A1:AXJ894"/>
  <sheetViews>
    <sheetView zoomScaleNormal="100" workbookViewId="0">
      <selection activeCell="K27" sqref="K27"/>
    </sheetView>
  </sheetViews>
  <sheetFormatPr baseColWidth="10" defaultRowHeight="15"/>
  <cols>
    <col min="1" max="1" width="3.7109375" style="1580" customWidth="1"/>
    <col min="2" max="14" width="15.7109375" style="1580" customWidth="1"/>
    <col min="15" max="15" width="11.42578125" style="1580"/>
    <col min="16" max="16" width="16.5703125" style="1580" customWidth="1"/>
    <col min="17" max="16384" width="11.42578125" style="1580"/>
  </cols>
  <sheetData>
    <row r="1" spans="1:17" ht="15.75" thickBot="1">
      <c r="A1" s="1579">
        <f t="shared" ref="A1:Q1" ca="1" si="0">CELL("largeur",A1)</f>
        <v>3</v>
      </c>
      <c r="B1" s="1579">
        <f t="shared" ca="1" si="0"/>
        <v>15</v>
      </c>
      <c r="C1" s="1579">
        <f t="shared" ca="1" si="0"/>
        <v>15</v>
      </c>
      <c r="D1" s="1579">
        <f t="shared" ca="1" si="0"/>
        <v>15</v>
      </c>
      <c r="E1" s="1579">
        <f t="shared" ca="1" si="0"/>
        <v>15</v>
      </c>
      <c r="F1" s="1579">
        <f t="shared" ca="1" si="0"/>
        <v>15</v>
      </c>
      <c r="G1" s="1579">
        <f t="shared" ca="1" si="0"/>
        <v>15</v>
      </c>
      <c r="H1" s="1579">
        <f t="shared" ca="1" si="0"/>
        <v>15</v>
      </c>
      <c r="I1" s="1579">
        <f t="shared" ca="1" si="0"/>
        <v>15</v>
      </c>
      <c r="J1" s="1579">
        <f t="shared" ca="1" si="0"/>
        <v>15</v>
      </c>
      <c r="K1" s="1579">
        <f t="shared" ca="1" si="0"/>
        <v>15</v>
      </c>
      <c r="L1" s="1579">
        <f t="shared" ca="1" si="0"/>
        <v>15</v>
      </c>
      <c r="M1" s="1579">
        <f t="shared" ca="1" si="0"/>
        <v>15</v>
      </c>
      <c r="N1" s="1579">
        <f t="shared" ca="1" si="0"/>
        <v>15</v>
      </c>
      <c r="O1" s="1579">
        <f t="shared" ca="1" si="0"/>
        <v>11</v>
      </c>
      <c r="P1" s="1579">
        <f t="shared" ca="1" si="0"/>
        <v>16</v>
      </c>
      <c r="Q1" s="1579">
        <f t="shared" ca="1" si="0"/>
        <v>11</v>
      </c>
    </row>
    <row r="2" spans="1:17" ht="26.25">
      <c r="A2" s="113"/>
      <c r="B2" s="3790" t="s">
        <v>979</v>
      </c>
      <c r="C2" s="3791"/>
      <c r="D2" s="3791"/>
      <c r="E2" s="3791"/>
      <c r="F2" s="3791"/>
      <c r="G2" s="3791"/>
      <c r="H2" s="3791"/>
      <c r="I2" s="3791"/>
      <c r="J2" s="3791"/>
      <c r="K2" s="3791"/>
      <c r="L2" s="3791"/>
      <c r="M2" s="3791"/>
      <c r="N2" s="3791"/>
      <c r="O2" s="3791"/>
      <c r="P2" s="3791"/>
      <c r="Q2" s="3792"/>
    </row>
    <row r="3" spans="1:17" ht="20.100000000000001" customHeight="1">
      <c r="A3" s="113"/>
      <c r="B3" s="3793" t="s">
        <v>980</v>
      </c>
      <c r="C3" s="3794"/>
      <c r="D3" s="3794"/>
      <c r="E3" s="3794"/>
      <c r="F3" s="3794"/>
      <c r="G3" s="3794"/>
      <c r="H3" s="3794"/>
      <c r="I3" s="3794"/>
      <c r="J3" s="3794"/>
      <c r="K3" s="3794"/>
      <c r="L3" s="3794"/>
      <c r="M3" s="3794"/>
      <c r="N3" s="3794"/>
      <c r="O3" s="3794"/>
      <c r="P3" s="3794"/>
      <c r="Q3" s="3795"/>
    </row>
    <row r="4" spans="1:17" ht="20.100000000000001" customHeight="1">
      <c r="A4" s="113"/>
      <c r="B4" s="3793" t="s">
        <v>981</v>
      </c>
      <c r="C4" s="3794"/>
      <c r="D4" s="3794"/>
      <c r="E4" s="3794"/>
      <c r="F4" s="3794"/>
      <c r="G4" s="3794"/>
      <c r="H4" s="3794"/>
      <c r="I4" s="3794"/>
      <c r="J4" s="3794"/>
      <c r="K4" s="3794"/>
      <c r="L4" s="3794"/>
      <c r="M4" s="3794"/>
      <c r="N4" s="3794"/>
      <c r="O4" s="3794"/>
      <c r="P4" s="3794"/>
      <c r="Q4" s="3795"/>
    </row>
    <row r="5" spans="1:17" ht="20.100000000000001" customHeight="1">
      <c r="A5" s="113"/>
      <c r="B5" s="3793" t="s">
        <v>982</v>
      </c>
      <c r="C5" s="3794"/>
      <c r="D5" s="3794"/>
      <c r="E5" s="3794"/>
      <c r="F5" s="3794"/>
      <c r="G5" s="3794"/>
      <c r="H5" s="3794"/>
      <c r="I5" s="3794"/>
      <c r="J5" s="3794"/>
      <c r="K5" s="3794"/>
      <c r="L5" s="3794"/>
      <c r="M5" s="3794"/>
      <c r="N5" s="3794"/>
      <c r="O5" s="3794"/>
      <c r="P5" s="3794"/>
      <c r="Q5" s="3795"/>
    </row>
    <row r="6" spans="1:17" ht="27" thickBot="1">
      <c r="A6" s="113"/>
      <c r="B6" s="1581" t="s">
        <v>759</v>
      </c>
      <c r="C6" s="3796" t="s">
        <v>760</v>
      </c>
      <c r="D6" s="3796"/>
      <c r="E6" s="3796"/>
      <c r="F6" s="3796"/>
      <c r="G6" s="3796"/>
      <c r="H6" s="3796"/>
      <c r="I6" s="3796"/>
      <c r="J6" s="3796"/>
      <c r="K6" s="3796"/>
      <c r="L6" s="3796"/>
      <c r="M6" s="3796"/>
      <c r="N6" s="3796"/>
      <c r="O6" s="3796"/>
      <c r="P6" s="3796"/>
      <c r="Q6" s="3797"/>
    </row>
    <row r="7" spans="1:17" ht="15.75">
      <c r="A7" s="1582"/>
      <c r="B7" s="113"/>
      <c r="C7" s="706"/>
      <c r="D7" s="113"/>
      <c r="E7" s="113"/>
      <c r="F7" s="113"/>
      <c r="G7" s="113"/>
      <c r="H7" s="113"/>
      <c r="I7" s="113"/>
      <c r="J7" s="113"/>
      <c r="K7" s="113"/>
      <c r="L7" s="113"/>
      <c r="M7" s="1582"/>
      <c r="N7" s="1582"/>
      <c r="O7" s="1582"/>
      <c r="P7" s="1582"/>
      <c r="Q7" s="1582"/>
    </row>
    <row r="8" spans="1:17" ht="15.75" customHeight="1">
      <c r="A8" s="1582"/>
      <c r="B8" s="3798" t="s">
        <v>1661</v>
      </c>
      <c r="C8" s="3798"/>
      <c r="D8" s="3798"/>
      <c r="E8" s="3798"/>
      <c r="F8" s="3798"/>
      <c r="G8" s="3798"/>
      <c r="H8" s="3798"/>
      <c r="I8" s="3798"/>
      <c r="J8" s="3798"/>
      <c r="K8" s="3798"/>
      <c r="L8" s="3798"/>
      <c r="M8" s="3798"/>
      <c r="N8" s="3798"/>
      <c r="O8" s="3798"/>
      <c r="P8" s="3798"/>
      <c r="Q8" s="3798"/>
    </row>
    <row r="9" spans="1:17" ht="15.75" customHeight="1">
      <c r="A9" s="1582"/>
      <c r="B9" s="3798"/>
      <c r="C9" s="3798"/>
      <c r="D9" s="3798"/>
      <c r="E9" s="3798"/>
      <c r="F9" s="3798"/>
      <c r="G9" s="3798"/>
      <c r="H9" s="3798"/>
      <c r="I9" s="3798"/>
      <c r="J9" s="3798"/>
      <c r="K9" s="3798"/>
      <c r="L9" s="3798"/>
      <c r="M9" s="3798"/>
      <c r="N9" s="3798"/>
      <c r="O9" s="3798"/>
      <c r="P9" s="3798"/>
      <c r="Q9" s="3798"/>
    </row>
    <row r="10" spans="1:17" ht="30.75" customHeight="1">
      <c r="A10" s="1582"/>
      <c r="B10" s="3798"/>
      <c r="C10" s="3798"/>
      <c r="D10" s="3798"/>
      <c r="E10" s="3798"/>
      <c r="F10" s="3798"/>
      <c r="G10" s="3798"/>
      <c r="H10" s="3798"/>
      <c r="I10" s="3798"/>
      <c r="J10" s="3798"/>
      <c r="K10" s="3798"/>
      <c r="L10" s="3798"/>
      <c r="M10" s="3798"/>
      <c r="N10" s="3798"/>
      <c r="O10" s="3798"/>
      <c r="P10" s="3798"/>
      <c r="Q10" s="3798"/>
    </row>
    <row r="11" spans="1:17" ht="15.75" thickBot="1">
      <c r="A11" s="1582"/>
      <c r="B11" s="113"/>
      <c r="C11" s="707"/>
      <c r="D11" s="113"/>
      <c r="E11" s="113"/>
      <c r="F11" s="113"/>
      <c r="G11" s="113"/>
      <c r="H11" s="113"/>
      <c r="I11" s="113"/>
      <c r="J11" s="113"/>
      <c r="K11" s="113"/>
      <c r="L11" s="113"/>
      <c r="M11" s="1582"/>
      <c r="N11" s="1582"/>
      <c r="O11" s="1582"/>
      <c r="P11" s="1582"/>
      <c r="Q11" s="1582"/>
    </row>
    <row r="12" spans="1:17" ht="31.5" customHeight="1" thickBot="1">
      <c r="A12" s="1582"/>
      <c r="B12" s="3755" t="s">
        <v>1662</v>
      </c>
      <c r="C12" s="3756"/>
      <c r="D12" s="3756"/>
      <c r="E12" s="3756"/>
      <c r="F12" s="3756"/>
      <c r="G12" s="3756"/>
      <c r="H12" s="3756"/>
      <c r="I12" s="3756"/>
      <c r="J12" s="3756"/>
      <c r="K12" s="3756"/>
      <c r="L12" s="3756"/>
      <c r="M12" s="3756"/>
      <c r="N12" s="3756"/>
      <c r="O12" s="3756"/>
      <c r="P12" s="3756"/>
      <c r="Q12" s="3757"/>
    </row>
    <row r="13" spans="1:17">
      <c r="A13" s="1582"/>
      <c r="B13" s="708"/>
      <c r="C13" s="113"/>
      <c r="D13" s="113"/>
      <c r="E13" s="113"/>
      <c r="F13" s="113"/>
      <c r="G13" s="113"/>
      <c r="H13" s="113"/>
      <c r="I13" s="113"/>
      <c r="J13" s="113"/>
      <c r="K13" s="113"/>
      <c r="L13" s="113"/>
      <c r="M13" s="1582"/>
      <c r="N13" s="1582"/>
      <c r="O13" s="1582"/>
      <c r="P13" s="1582"/>
      <c r="Q13" s="1582"/>
    </row>
    <row r="14" spans="1:17">
      <c r="A14" s="1582"/>
      <c r="B14" s="708"/>
      <c r="C14" s="709" t="s">
        <v>1663</v>
      </c>
      <c r="D14" s="113"/>
      <c r="E14" s="113"/>
      <c r="F14" s="113"/>
      <c r="G14" s="113"/>
      <c r="H14" s="113"/>
      <c r="I14" s="113"/>
      <c r="J14" s="113"/>
      <c r="K14" s="113"/>
      <c r="L14" s="113"/>
      <c r="M14" s="1582"/>
      <c r="N14" s="1582"/>
      <c r="O14" s="1582"/>
      <c r="P14" s="1582"/>
      <c r="Q14" s="1582"/>
    </row>
    <row r="15" spans="1:17">
      <c r="A15" s="1582"/>
      <c r="B15" s="708"/>
      <c r="C15" s="113"/>
      <c r="D15" s="113"/>
      <c r="E15" s="113"/>
      <c r="F15" s="113"/>
      <c r="G15" s="113"/>
      <c r="H15" s="113"/>
      <c r="I15" s="113"/>
      <c r="J15" s="113"/>
      <c r="K15" s="113"/>
      <c r="L15" s="113"/>
      <c r="M15" s="1582"/>
      <c r="N15" s="1582"/>
      <c r="O15" s="1582"/>
      <c r="P15" s="1582"/>
      <c r="Q15" s="1582"/>
    </row>
    <row r="16" spans="1:17">
      <c r="A16" s="1582"/>
      <c r="B16" s="708"/>
      <c r="C16" s="1583" t="s">
        <v>1431</v>
      </c>
      <c r="D16" s="1584" t="s">
        <v>1420</v>
      </c>
      <c r="E16" s="1585" t="s">
        <v>1664</v>
      </c>
      <c r="F16" s="1585" t="s">
        <v>1665</v>
      </c>
      <c r="G16" s="113"/>
      <c r="H16" s="113"/>
      <c r="I16" s="113"/>
      <c r="J16" s="113"/>
      <c r="K16" s="113"/>
      <c r="L16" s="113"/>
      <c r="M16" s="1582"/>
      <c r="N16" s="1586" t="s">
        <v>1666</v>
      </c>
      <c r="O16" s="1582"/>
      <c r="P16" s="1582"/>
      <c r="Q16" s="1582"/>
    </row>
    <row r="17" spans="1:17">
      <c r="A17" s="1582"/>
      <c r="B17" s="708"/>
      <c r="C17" s="113"/>
      <c r="D17" s="113"/>
      <c r="E17" s="113"/>
      <c r="F17" s="113"/>
      <c r="G17" s="113"/>
      <c r="H17" s="113"/>
      <c r="I17" s="113"/>
      <c r="J17" s="113"/>
      <c r="K17" s="113"/>
      <c r="L17" s="113"/>
      <c r="M17" s="1582"/>
      <c r="N17" s="1582"/>
      <c r="O17" s="1582"/>
      <c r="P17" s="1582"/>
      <c r="Q17" s="1582"/>
    </row>
    <row r="18" spans="1:17" ht="15.75">
      <c r="A18" s="1582"/>
      <c r="B18" s="113"/>
      <c r="C18" s="1587" t="s">
        <v>1667</v>
      </c>
      <c r="D18" s="710"/>
      <c r="E18" s="710"/>
      <c r="F18" s="113"/>
      <c r="G18" s="113"/>
      <c r="H18" s="113"/>
      <c r="I18" s="113"/>
      <c r="J18" s="113"/>
      <c r="K18" s="113"/>
      <c r="L18" s="113"/>
      <c r="M18" s="1582"/>
      <c r="N18" s="1588" t="s">
        <v>421</v>
      </c>
      <c r="O18" s="1582"/>
      <c r="P18" s="1582"/>
      <c r="Q18" s="1582"/>
    </row>
    <row r="19" spans="1:17" ht="15.75">
      <c r="A19" s="1582"/>
      <c r="B19" s="113"/>
      <c r="C19" s="1589"/>
      <c r="D19" s="1590"/>
      <c r="E19" s="1591">
        <v>1050</v>
      </c>
      <c r="F19" s="1592" t="s">
        <v>1668</v>
      </c>
      <c r="G19" s="1582"/>
      <c r="H19" s="113"/>
      <c r="I19" s="113"/>
      <c r="J19" s="113"/>
      <c r="K19" s="113"/>
      <c r="L19" s="113"/>
      <c r="M19" s="1582"/>
      <c r="N19" s="1588" t="s">
        <v>436</v>
      </c>
      <c r="O19" s="1593" t="s">
        <v>1669</v>
      </c>
      <c r="P19" s="1582"/>
      <c r="Q19" s="1582"/>
    </row>
    <row r="20" spans="1:17" ht="15.75">
      <c r="A20" s="1582"/>
      <c r="B20" s="113"/>
      <c r="C20" s="1589"/>
      <c r="D20" s="1590"/>
      <c r="E20" s="1591">
        <v>400</v>
      </c>
      <c r="F20" s="1592" t="s">
        <v>1670</v>
      </c>
      <c r="G20" s="1582"/>
      <c r="H20" s="113"/>
      <c r="I20" s="113"/>
      <c r="J20" s="113"/>
      <c r="K20" s="113"/>
      <c r="L20" s="113"/>
      <c r="M20" s="1582"/>
      <c r="N20" s="1588" t="s">
        <v>451</v>
      </c>
      <c r="O20" s="1582"/>
      <c r="P20" s="1582"/>
      <c r="Q20" s="1582"/>
    </row>
    <row r="21" spans="1:17" ht="15.75">
      <c r="A21" s="1582"/>
      <c r="B21" s="113"/>
      <c r="C21" s="711"/>
      <c r="D21" s="711"/>
      <c r="E21" s="711"/>
      <c r="F21" s="113"/>
      <c r="G21" s="113"/>
      <c r="H21" s="113"/>
      <c r="I21" s="113"/>
      <c r="J21" s="113"/>
      <c r="K21" s="113"/>
      <c r="L21" s="113"/>
      <c r="M21" s="1582"/>
      <c r="N21" s="1588" t="s">
        <v>466</v>
      </c>
      <c r="O21" s="1582"/>
      <c r="P21" s="1582"/>
      <c r="Q21" s="1582"/>
    </row>
    <row r="22" spans="1:17" ht="20.25">
      <c r="A22" s="1582"/>
      <c r="B22" s="113"/>
      <c r="C22" s="1594" t="s">
        <v>1671</v>
      </c>
      <c r="D22" s="712"/>
      <c r="E22" s="712"/>
      <c r="F22" s="713"/>
      <c r="G22" s="713"/>
      <c r="H22" s="713"/>
      <c r="I22" s="713"/>
      <c r="J22" s="113"/>
      <c r="K22" s="113"/>
      <c r="L22" s="113"/>
      <c r="M22" s="1582"/>
      <c r="N22" s="1588" t="s">
        <v>480</v>
      </c>
      <c r="O22" s="1582"/>
      <c r="P22" s="1582"/>
      <c r="Q22" s="1582"/>
    </row>
    <row r="23" spans="1:17" ht="15.75">
      <c r="A23" s="1582"/>
      <c r="B23" s="113"/>
      <c r="C23" s="712" t="s">
        <v>1672</v>
      </c>
      <c r="D23" s="710"/>
      <c r="E23" s="710"/>
      <c r="F23" s="113"/>
      <c r="G23" s="113"/>
      <c r="H23" s="113"/>
      <c r="I23" s="113"/>
      <c r="J23" s="113"/>
      <c r="K23" s="113"/>
      <c r="L23" s="113"/>
      <c r="M23" s="1582"/>
      <c r="N23" s="1588" t="s">
        <v>495</v>
      </c>
      <c r="O23" s="1582"/>
      <c r="P23" s="1582"/>
      <c r="Q23" s="1582"/>
    </row>
    <row r="24" spans="1:17" ht="15.75">
      <c r="A24" s="1582"/>
      <c r="B24" s="113"/>
      <c r="C24" s="712"/>
      <c r="D24" s="710"/>
      <c r="E24" s="710"/>
      <c r="F24" s="113"/>
      <c r="G24" s="113"/>
      <c r="H24" s="712"/>
      <c r="I24" s="113"/>
      <c r="J24" s="113"/>
      <c r="K24" s="113"/>
      <c r="L24" s="113"/>
      <c r="M24" s="1582"/>
      <c r="N24" s="1588" t="s">
        <v>509</v>
      </c>
      <c r="O24" s="1582"/>
      <c r="P24" s="1582"/>
      <c r="Q24" s="1582"/>
    </row>
    <row r="25" spans="1:17" ht="15.75">
      <c r="A25" s="1582"/>
      <c r="B25" s="113"/>
      <c r="C25" s="1583" t="s">
        <v>1431</v>
      </c>
      <c r="D25" s="1584" t="s">
        <v>1420</v>
      </c>
      <c r="E25" s="1585" t="s">
        <v>1664</v>
      </c>
      <c r="F25" s="1585" t="s">
        <v>1665</v>
      </c>
      <c r="G25" s="113"/>
      <c r="H25" s="113"/>
      <c r="I25" s="113"/>
      <c r="J25" s="113"/>
      <c r="K25" s="113"/>
      <c r="L25" s="113"/>
      <c r="M25" s="1582"/>
      <c r="N25" s="1588" t="s">
        <v>524</v>
      </c>
      <c r="O25" s="1582"/>
      <c r="P25" s="1582"/>
      <c r="Q25" s="1582"/>
    </row>
    <row r="26" spans="1:17" ht="15.75">
      <c r="A26" s="1582"/>
      <c r="B26" s="113"/>
      <c r="C26" s="1589">
        <v>2</v>
      </c>
      <c r="D26" s="1595" t="s">
        <v>1673</v>
      </c>
      <c r="E26" s="1591">
        <v>50</v>
      </c>
      <c r="F26" s="1596" t="s">
        <v>987</v>
      </c>
      <c r="G26" s="113"/>
      <c r="H26" s="113"/>
      <c r="I26" s="113"/>
      <c r="J26" s="113"/>
      <c r="K26" s="113"/>
      <c r="L26" s="113"/>
      <c r="M26" s="1582"/>
      <c r="N26" s="1588" t="s">
        <v>623</v>
      </c>
      <c r="O26" s="1582"/>
      <c r="P26" s="1582"/>
      <c r="Q26" s="1582"/>
    </row>
    <row r="27" spans="1:17" ht="15.75">
      <c r="A27" s="1582"/>
      <c r="B27" s="113"/>
      <c r="C27" s="715" t="s">
        <v>1674</v>
      </c>
      <c r="D27" s="712"/>
      <c r="E27" s="1596"/>
      <c r="F27" s="1596"/>
      <c r="G27" s="113"/>
      <c r="H27" s="113"/>
      <c r="I27" s="113"/>
      <c r="J27" s="113"/>
      <c r="K27" s="113"/>
      <c r="L27" s="113"/>
      <c r="M27" s="1582"/>
      <c r="N27" s="1588" t="s">
        <v>631</v>
      </c>
      <c r="O27" s="1582"/>
      <c r="P27" s="1582"/>
      <c r="Q27" s="1582"/>
    </row>
    <row r="28" spans="1:17" ht="15.75">
      <c r="A28" s="1582"/>
      <c r="B28" s="113"/>
      <c r="C28" s="712" t="s">
        <v>1675</v>
      </c>
      <c r="D28" s="1582"/>
      <c r="E28" s="1592"/>
      <c r="F28" s="1596"/>
      <c r="G28" s="113"/>
      <c r="H28" s="113"/>
      <c r="I28" s="113"/>
      <c r="J28" s="113"/>
      <c r="K28" s="113"/>
      <c r="L28" s="113"/>
      <c r="M28" s="1582"/>
      <c r="N28" s="1588" t="s">
        <v>638</v>
      </c>
      <c r="O28" s="1582"/>
      <c r="P28" s="1582"/>
      <c r="Q28" s="1582"/>
    </row>
    <row r="29" spans="1:17" ht="15.75">
      <c r="A29" s="1582"/>
      <c r="B29" s="113"/>
      <c r="C29" s="712"/>
      <c r="D29" s="1596"/>
      <c r="E29" s="1596"/>
      <c r="F29" s="1596"/>
      <c r="G29" s="113"/>
      <c r="H29" s="113"/>
      <c r="I29" s="113"/>
      <c r="J29" s="113"/>
      <c r="K29" s="113"/>
      <c r="L29" s="113"/>
      <c r="M29" s="1582"/>
      <c r="N29" s="1588" t="s">
        <v>660</v>
      </c>
      <c r="O29" s="1582"/>
      <c r="P29" s="1582"/>
      <c r="Q29" s="1582"/>
    </row>
    <row r="30" spans="1:17" ht="20.25">
      <c r="A30" s="1582"/>
      <c r="B30" s="113"/>
      <c r="C30" s="1594" t="s">
        <v>1676</v>
      </c>
      <c r="E30" s="1596"/>
      <c r="F30" s="1596"/>
      <c r="G30" s="113"/>
      <c r="H30" s="113"/>
      <c r="I30" s="113"/>
      <c r="J30" s="113"/>
      <c r="K30" s="113"/>
      <c r="L30" s="113"/>
      <c r="M30" s="1582"/>
      <c r="N30" s="1588" t="s">
        <v>675</v>
      </c>
      <c r="O30" s="1582"/>
      <c r="P30" s="1582"/>
      <c r="Q30" s="1582"/>
    </row>
    <row r="31" spans="1:17" ht="15.75">
      <c r="A31" s="1582"/>
      <c r="B31" s="113"/>
      <c r="C31" s="712" t="s">
        <v>1677</v>
      </c>
      <c r="D31" s="1582"/>
      <c r="E31" s="1592"/>
      <c r="F31" s="1596"/>
      <c r="G31" s="113"/>
      <c r="H31" s="113"/>
      <c r="I31" s="113"/>
      <c r="J31" s="113"/>
      <c r="K31" s="113"/>
      <c r="L31" s="113"/>
      <c r="M31" s="1582"/>
      <c r="N31" s="1588" t="s">
        <v>682</v>
      </c>
      <c r="O31" s="1582"/>
      <c r="P31" s="1582"/>
      <c r="Q31" s="1582"/>
    </row>
    <row r="32" spans="1:17" ht="15.75">
      <c r="A32" s="1582"/>
      <c r="B32" s="113"/>
      <c r="C32" s="712" t="s">
        <v>984</v>
      </c>
      <c r="D32" s="1582"/>
      <c r="E32" s="1592"/>
      <c r="F32" s="1596"/>
      <c r="G32" s="113"/>
      <c r="H32" s="113"/>
      <c r="I32" s="113"/>
      <c r="J32" s="113"/>
      <c r="K32" s="113"/>
      <c r="L32" s="113"/>
      <c r="M32" s="1582"/>
      <c r="N32" s="1588" t="s">
        <v>687</v>
      </c>
      <c r="O32" s="1582"/>
      <c r="P32" s="1582"/>
      <c r="Q32" s="1582"/>
    </row>
    <row r="33" spans="1:17" ht="15.75">
      <c r="A33" s="1582"/>
      <c r="B33" s="113"/>
      <c r="C33" s="710" t="s">
        <v>985</v>
      </c>
      <c r="D33" s="1582"/>
      <c r="E33" s="1592"/>
      <c r="F33" s="1596"/>
      <c r="G33" s="113"/>
      <c r="H33" s="113"/>
      <c r="I33" s="113"/>
      <c r="J33" s="113"/>
      <c r="K33" s="113"/>
      <c r="L33" s="113"/>
      <c r="M33" s="1582"/>
      <c r="N33" s="1588" t="s">
        <v>692</v>
      </c>
      <c r="O33" s="1582"/>
      <c r="P33" s="1582"/>
      <c r="Q33" s="1582"/>
    </row>
    <row r="34" spans="1:17" ht="15.75">
      <c r="A34" s="1582"/>
      <c r="B34" s="113"/>
      <c r="C34" s="710" t="s">
        <v>986</v>
      </c>
      <c r="D34" s="1582"/>
      <c r="E34" s="1592"/>
      <c r="F34" s="1596"/>
      <c r="G34" s="113"/>
      <c r="H34" s="1582"/>
      <c r="I34" s="1582"/>
      <c r="J34" s="1582"/>
      <c r="K34" s="113"/>
      <c r="L34" s="113"/>
      <c r="M34" s="1582"/>
      <c r="N34" s="1588" t="s">
        <v>700</v>
      </c>
      <c r="O34" s="1582"/>
      <c r="P34" s="1582"/>
      <c r="Q34" s="1582"/>
    </row>
    <row r="35" spans="1:17" ht="15.75">
      <c r="A35" s="1582"/>
      <c r="B35" s="113"/>
      <c r="C35" s="712"/>
      <c r="E35" s="1596"/>
      <c r="F35" s="1596"/>
      <c r="G35" s="113"/>
      <c r="H35" s="113"/>
      <c r="I35" s="113"/>
      <c r="J35" s="113"/>
      <c r="K35" s="113"/>
      <c r="L35" s="113"/>
      <c r="M35" s="1582"/>
      <c r="N35" s="1588" t="s">
        <v>704</v>
      </c>
      <c r="O35" s="1582"/>
      <c r="P35" s="1582"/>
      <c r="Q35" s="1582"/>
    </row>
    <row r="36" spans="1:17" ht="18.75">
      <c r="A36" s="1582"/>
      <c r="B36" s="113"/>
      <c r="C36" s="1583" t="s">
        <v>1431</v>
      </c>
      <c r="D36" s="1584" t="s">
        <v>1420</v>
      </c>
      <c r="E36" s="1585" t="s">
        <v>1664</v>
      </c>
      <c r="F36" s="1585" t="s">
        <v>1665</v>
      </c>
      <c r="G36" s="113"/>
      <c r="H36" s="1597" t="s">
        <v>1678</v>
      </c>
      <c r="I36" s="113"/>
      <c r="J36" s="113"/>
      <c r="K36" s="709" t="s">
        <v>983</v>
      </c>
      <c r="L36" s="113"/>
      <c r="M36" s="1582"/>
      <c r="N36" s="1588" t="s">
        <v>707</v>
      </c>
      <c r="O36" s="1582"/>
      <c r="P36" s="1582"/>
      <c r="Q36" s="1582"/>
    </row>
    <row r="37" spans="1:17" ht="15.75">
      <c r="A37" s="1582"/>
      <c r="B37" s="113"/>
      <c r="C37" s="1589">
        <v>2</v>
      </c>
      <c r="D37" s="1595" t="s">
        <v>1673</v>
      </c>
      <c r="E37" s="1591"/>
      <c r="F37" s="1596" t="s">
        <v>987</v>
      </c>
      <c r="G37" s="1598">
        <v>2</v>
      </c>
      <c r="H37" s="1599" t="s">
        <v>1673</v>
      </c>
      <c r="I37" s="1600">
        <v>0.05</v>
      </c>
      <c r="J37" s="1601">
        <v>2</v>
      </c>
      <c r="K37" s="1602" t="s">
        <v>1673</v>
      </c>
      <c r="L37" s="1603">
        <v>0.05</v>
      </c>
      <c r="M37" s="714" t="s">
        <v>987</v>
      </c>
      <c r="N37" s="1588" t="s">
        <v>711</v>
      </c>
      <c r="O37" s="1582"/>
      <c r="P37" s="1582"/>
      <c r="Q37" s="1582"/>
    </row>
    <row r="38" spans="1:17" ht="15.75">
      <c r="A38" s="1582"/>
      <c r="B38" s="113"/>
      <c r="C38" s="1589">
        <v>5</v>
      </c>
      <c r="D38" s="1590" t="s">
        <v>1679</v>
      </c>
      <c r="E38" s="1591"/>
      <c r="F38" s="1596" t="s">
        <v>1680</v>
      </c>
      <c r="G38" s="1598">
        <v>5</v>
      </c>
      <c r="H38" s="1599" t="s">
        <v>1679</v>
      </c>
      <c r="I38" s="1600"/>
      <c r="J38" s="1601">
        <v>5</v>
      </c>
      <c r="K38" s="1602" t="s">
        <v>1679</v>
      </c>
      <c r="L38" s="1603"/>
      <c r="M38" s="714" t="s">
        <v>1680</v>
      </c>
      <c r="N38" s="1582"/>
      <c r="O38" s="1582"/>
      <c r="P38" s="1582"/>
      <c r="Q38" s="1582"/>
    </row>
    <row r="39" spans="1:17" ht="18.75">
      <c r="A39" s="1582"/>
      <c r="B39" s="113"/>
      <c r="C39" s="1604">
        <v>1</v>
      </c>
      <c r="D39" s="1605" t="s">
        <v>1681</v>
      </c>
      <c r="E39" s="1606"/>
      <c r="F39" s="1596" t="s">
        <v>1682</v>
      </c>
      <c r="G39" s="1598">
        <v>1</v>
      </c>
      <c r="H39" s="1599" t="s">
        <v>1681</v>
      </c>
      <c r="I39" s="1600"/>
      <c r="J39" s="1601">
        <v>1</v>
      </c>
      <c r="K39" s="1602" t="s">
        <v>1681</v>
      </c>
      <c r="L39" s="1603"/>
      <c r="M39" s="714" t="s">
        <v>1682</v>
      </c>
      <c r="N39" s="1582"/>
      <c r="O39" s="1607" t="s">
        <v>1683</v>
      </c>
      <c r="P39" s="1582"/>
      <c r="Q39" s="1582"/>
    </row>
    <row r="40" spans="1:17" ht="18.75">
      <c r="A40" s="1582"/>
      <c r="B40" s="113"/>
      <c r="C40" s="1589">
        <v>1</v>
      </c>
      <c r="D40" s="1590" t="s">
        <v>1684</v>
      </c>
      <c r="E40" s="1591"/>
      <c r="F40" s="1596" t="s">
        <v>1685</v>
      </c>
      <c r="G40" s="1598">
        <v>1</v>
      </c>
      <c r="H40" s="1599" t="s">
        <v>1684</v>
      </c>
      <c r="I40" s="1600"/>
      <c r="J40" s="1601">
        <v>1</v>
      </c>
      <c r="K40" s="1602" t="s">
        <v>1684</v>
      </c>
      <c r="L40" s="1603"/>
      <c r="M40" s="714" t="s">
        <v>1685</v>
      </c>
      <c r="O40" s="1608" t="s">
        <v>1686</v>
      </c>
      <c r="P40" s="1582"/>
      <c r="Q40" s="1582"/>
    </row>
    <row r="41" spans="1:17" ht="18.75">
      <c r="A41" s="1582"/>
      <c r="B41" s="113"/>
      <c r="C41" s="1589">
        <v>1</v>
      </c>
      <c r="D41" s="1590" t="s">
        <v>1687</v>
      </c>
      <c r="E41" s="1591"/>
      <c r="F41" s="1596" t="s">
        <v>1688</v>
      </c>
      <c r="G41" s="1598">
        <v>1</v>
      </c>
      <c r="H41" s="1599" t="s">
        <v>1687</v>
      </c>
      <c r="I41" s="1600"/>
      <c r="J41" s="1601">
        <v>1</v>
      </c>
      <c r="K41" s="1602" t="s">
        <v>1687</v>
      </c>
      <c r="L41" s="1603"/>
      <c r="M41" s="714" t="s">
        <v>1688</v>
      </c>
      <c r="N41" s="113"/>
      <c r="O41" s="1609" t="s">
        <v>1689</v>
      </c>
      <c r="P41" s="1582"/>
      <c r="Q41" s="1582"/>
    </row>
    <row r="42" spans="1:17" ht="18.75">
      <c r="A42" s="1582"/>
      <c r="B42" s="113"/>
      <c r="C42" s="710"/>
      <c r="D42" s="1596"/>
      <c r="E42" s="1596"/>
      <c r="F42" s="1596"/>
      <c r="G42" s="113"/>
      <c r="H42" s="113"/>
      <c r="I42" s="113"/>
      <c r="J42" s="113"/>
      <c r="K42" s="113"/>
      <c r="L42" s="113"/>
      <c r="M42" s="1582"/>
      <c r="N42" s="1610" t="s">
        <v>1690</v>
      </c>
      <c r="O42" s="1610" t="s">
        <v>1691</v>
      </c>
      <c r="P42" s="1582"/>
      <c r="Q42" s="1582"/>
    </row>
    <row r="43" spans="1:17">
      <c r="A43" s="1582"/>
      <c r="B43" s="113"/>
      <c r="C43" s="709" t="s">
        <v>1692</v>
      </c>
      <c r="D43" s="1596"/>
      <c r="E43" s="1596"/>
      <c r="F43" s="1596"/>
      <c r="G43" s="113"/>
      <c r="H43" s="113"/>
      <c r="I43" s="113"/>
      <c r="J43" s="113"/>
      <c r="K43" s="113"/>
      <c r="L43" s="113"/>
      <c r="M43" s="113"/>
      <c r="N43" s="113"/>
      <c r="O43" s="1582"/>
      <c r="P43" s="1582"/>
      <c r="Q43" s="1582"/>
    </row>
    <row r="44" spans="1:17">
      <c r="A44" s="1582"/>
      <c r="B44" s="113"/>
      <c r="C44" s="710" t="s">
        <v>1693</v>
      </c>
      <c r="D44" s="1596"/>
      <c r="E44" s="1596"/>
      <c r="F44" s="1596"/>
      <c r="G44" s="113"/>
      <c r="H44" s="113"/>
      <c r="I44" s="113"/>
      <c r="J44" s="113"/>
      <c r="K44" s="113"/>
      <c r="L44" s="113"/>
      <c r="M44" s="3758" t="s">
        <v>1694</v>
      </c>
      <c r="N44" s="3759"/>
      <c r="O44" s="3759"/>
      <c r="P44" s="3760"/>
      <c r="Q44" s="1582"/>
    </row>
    <row r="45" spans="1:17" ht="15.75">
      <c r="A45" s="1582"/>
      <c r="B45" s="113"/>
      <c r="C45" s="1589">
        <v>0.5</v>
      </c>
      <c r="D45" s="1590" t="s">
        <v>1695</v>
      </c>
      <c r="E45" s="1591"/>
      <c r="F45" s="1596" t="s">
        <v>1696</v>
      </c>
      <c r="G45" s="113"/>
      <c r="H45" s="1590" t="s">
        <v>1679</v>
      </c>
      <c r="I45" s="1596" t="s">
        <v>1697</v>
      </c>
      <c r="J45" s="113"/>
      <c r="K45" s="113"/>
      <c r="L45" s="113"/>
      <c r="M45" s="3761"/>
      <c r="N45" s="3762"/>
      <c r="O45" s="3762"/>
      <c r="P45" s="3763"/>
      <c r="Q45" s="1582"/>
    </row>
    <row r="46" spans="1:17" ht="15.75">
      <c r="A46" s="1582"/>
      <c r="B46" s="113"/>
      <c r="C46" s="1589">
        <v>0.25</v>
      </c>
      <c r="D46" s="1590" t="s">
        <v>1698</v>
      </c>
      <c r="E46" s="1591"/>
      <c r="F46" s="1596" t="s">
        <v>1699</v>
      </c>
      <c r="G46" s="113"/>
      <c r="H46" s="1590" t="s">
        <v>1700</v>
      </c>
      <c r="I46" s="1596" t="s">
        <v>1701</v>
      </c>
      <c r="J46" s="113"/>
      <c r="K46" s="113"/>
      <c r="L46" s="113"/>
      <c r="M46" s="3761"/>
      <c r="N46" s="3762"/>
      <c r="O46" s="3762"/>
      <c r="P46" s="3763"/>
      <c r="Q46" s="1582"/>
    </row>
    <row r="47" spans="1:17" ht="15" customHeight="1">
      <c r="A47" s="1582"/>
      <c r="B47" s="113"/>
      <c r="C47" s="710"/>
      <c r="D47" s="710"/>
      <c r="E47" s="710"/>
      <c r="F47" s="113"/>
      <c r="G47" s="113"/>
      <c r="H47" s="113"/>
      <c r="I47" s="113"/>
      <c r="J47" s="113"/>
      <c r="K47" s="113"/>
      <c r="L47" s="113"/>
      <c r="M47" s="3761"/>
      <c r="N47" s="3762"/>
      <c r="O47" s="3762"/>
      <c r="P47" s="3763"/>
      <c r="Q47" s="1582"/>
    </row>
    <row r="48" spans="1:17" ht="15" customHeight="1">
      <c r="A48" s="1582"/>
      <c r="B48" s="113"/>
      <c r="C48" s="709" t="s">
        <v>988</v>
      </c>
      <c r="D48" s="710"/>
      <c r="E48" s="710"/>
      <c r="F48" s="113"/>
      <c r="G48" s="113"/>
      <c r="H48" s="113"/>
      <c r="I48" s="113"/>
      <c r="J48" s="113"/>
      <c r="K48" s="113"/>
      <c r="L48" s="113"/>
      <c r="M48" s="3761"/>
      <c r="N48" s="3762"/>
      <c r="O48" s="3762"/>
      <c r="P48" s="3763"/>
      <c r="Q48" s="1582"/>
    </row>
    <row r="49" spans="1:17" ht="15" customHeight="1">
      <c r="A49" s="1582"/>
      <c r="B49" s="113"/>
      <c r="C49" s="709" t="s">
        <v>1702</v>
      </c>
      <c r="D49" s="710"/>
      <c r="E49" s="710"/>
      <c r="F49" s="113"/>
      <c r="G49" s="113"/>
      <c r="H49" s="113"/>
      <c r="I49" s="113"/>
      <c r="J49" s="113"/>
      <c r="K49" s="113"/>
      <c r="L49" s="113"/>
      <c r="M49" s="3764"/>
      <c r="N49" s="3765"/>
      <c r="O49" s="3765"/>
      <c r="P49" s="3766"/>
      <c r="Q49" s="1582"/>
    </row>
    <row r="50" spans="1:17" ht="15" customHeight="1">
      <c r="A50" s="1582"/>
      <c r="B50" s="113"/>
      <c r="C50" s="712" t="s">
        <v>989</v>
      </c>
      <c r="D50" s="712"/>
      <c r="E50" s="712"/>
      <c r="F50" s="712"/>
      <c r="G50" s="712"/>
      <c r="H50" s="712"/>
      <c r="I50" s="712"/>
      <c r="J50" s="113"/>
      <c r="K50" s="113"/>
      <c r="L50" s="113"/>
      <c r="M50" s="1582"/>
      <c r="N50" s="1582"/>
      <c r="O50" s="1582"/>
      <c r="P50" s="1582"/>
      <c r="Q50" s="1582"/>
    </row>
    <row r="51" spans="1:17" ht="15" customHeight="1">
      <c r="A51" s="1582"/>
      <c r="B51" s="113"/>
      <c r="C51" s="712"/>
      <c r="D51" s="712" t="s">
        <v>1703</v>
      </c>
      <c r="E51" s="712"/>
      <c r="F51" s="712"/>
      <c r="G51" s="712"/>
      <c r="H51" s="712"/>
      <c r="I51" s="712"/>
      <c r="J51" s="113"/>
      <c r="K51" s="113"/>
      <c r="L51" s="113"/>
      <c r="M51" s="3767" t="s">
        <v>1704</v>
      </c>
      <c r="N51" s="3768"/>
      <c r="O51" s="3768"/>
      <c r="P51" s="3769"/>
      <c r="Q51" s="1582"/>
    </row>
    <row r="52" spans="1:17" ht="15" customHeight="1">
      <c r="A52" s="1582"/>
      <c r="B52" s="113"/>
      <c r="C52" s="712"/>
      <c r="D52" s="712" t="s">
        <v>1705</v>
      </c>
      <c r="E52" s="712"/>
      <c r="F52" s="712"/>
      <c r="G52" s="712"/>
      <c r="H52" s="712"/>
      <c r="I52" s="712"/>
      <c r="J52" s="113"/>
      <c r="K52" s="113"/>
      <c r="L52" s="113"/>
      <c r="M52" s="3770"/>
      <c r="N52" s="3771"/>
      <c r="O52" s="3771"/>
      <c r="P52" s="3772"/>
      <c r="Q52" s="1582"/>
    </row>
    <row r="53" spans="1:17" ht="15" customHeight="1">
      <c r="A53" s="1582"/>
      <c r="B53" s="113"/>
      <c r="C53" s="712"/>
      <c r="D53" s="712" t="s">
        <v>1706</v>
      </c>
      <c r="E53" s="712"/>
      <c r="F53" s="712"/>
      <c r="G53" s="712"/>
      <c r="H53" s="712"/>
      <c r="I53" s="712"/>
      <c r="J53" s="113"/>
      <c r="K53" s="113"/>
      <c r="L53" s="1582"/>
      <c r="M53" s="3770"/>
      <c r="N53" s="3771"/>
      <c r="O53" s="3771"/>
      <c r="P53" s="3772"/>
      <c r="Q53" s="1582"/>
    </row>
    <row r="54" spans="1:17" ht="15" customHeight="1">
      <c r="A54" s="1582"/>
      <c r="B54" s="113"/>
      <c r="C54" s="712"/>
      <c r="D54" s="712" t="s">
        <v>990</v>
      </c>
      <c r="E54" s="712"/>
      <c r="F54" s="712"/>
      <c r="G54" s="712"/>
      <c r="H54" s="712"/>
      <c r="I54" s="712"/>
      <c r="J54" s="113"/>
      <c r="K54" s="113"/>
      <c r="L54" s="1582"/>
      <c r="M54" s="3773"/>
      <c r="N54" s="3774"/>
      <c r="O54" s="3774"/>
      <c r="P54" s="3775"/>
      <c r="Q54" s="1582"/>
    </row>
    <row r="55" spans="1:17" ht="15" customHeight="1">
      <c r="A55" s="1582"/>
      <c r="B55" s="113"/>
      <c r="C55" s="712"/>
      <c r="D55" s="712"/>
      <c r="E55" s="712"/>
      <c r="F55" s="712"/>
      <c r="G55" s="712"/>
      <c r="H55" s="712"/>
      <c r="I55" s="712"/>
      <c r="J55" s="113"/>
      <c r="K55" s="113"/>
      <c r="L55" s="1582"/>
      <c r="M55" s="1582"/>
      <c r="N55" s="1582"/>
      <c r="O55" s="1582"/>
      <c r="P55" s="1582"/>
      <c r="Q55" s="1582"/>
    </row>
    <row r="56" spans="1:17">
      <c r="A56" s="1611"/>
      <c r="B56" s="1612"/>
      <c r="C56" s="1613"/>
      <c r="D56" s="1613"/>
      <c r="E56" s="1613"/>
      <c r="F56" s="1613"/>
      <c r="G56" s="1613"/>
      <c r="H56" s="1613"/>
      <c r="I56" s="1613"/>
      <c r="J56" s="1612"/>
      <c r="K56" s="1612"/>
      <c r="L56" s="1612"/>
      <c r="M56" s="1611"/>
      <c r="N56" s="1611"/>
      <c r="O56" s="1611"/>
      <c r="P56" s="1611"/>
      <c r="Q56" s="1611"/>
    </row>
    <row r="57" spans="1:17" ht="15" customHeight="1">
      <c r="B57" s="1582"/>
      <c r="C57" s="1582"/>
      <c r="D57" s="1582"/>
      <c r="E57" s="1614"/>
      <c r="F57" s="1614"/>
      <c r="G57" s="1582"/>
      <c r="H57" s="1582"/>
      <c r="I57" s="1582"/>
      <c r="J57" s="1582"/>
      <c r="K57" s="1582"/>
      <c r="L57" s="1582"/>
      <c r="M57" s="1582"/>
      <c r="N57" s="1582"/>
      <c r="O57" s="1582"/>
      <c r="P57" s="1582"/>
      <c r="Q57" s="1582"/>
    </row>
    <row r="58" spans="1:17" ht="15" customHeight="1">
      <c r="A58" s="1582"/>
      <c r="B58" s="1614"/>
      <c r="C58" s="1615" t="s">
        <v>995</v>
      </c>
      <c r="D58" s="1582"/>
      <c r="E58" s="1614"/>
      <c r="F58" s="1614"/>
      <c r="G58" s="1582"/>
      <c r="H58" s="1582"/>
      <c r="I58" s="1582"/>
      <c r="J58" s="1582"/>
      <c r="K58" s="1582"/>
      <c r="L58" s="1582"/>
      <c r="M58" s="1582"/>
      <c r="N58" s="1582"/>
      <c r="O58" s="1582"/>
      <c r="P58" s="1582"/>
      <c r="Q58" s="1582"/>
    </row>
    <row r="59" spans="1:17" ht="15" customHeight="1">
      <c r="A59" s="1582"/>
      <c r="B59" s="1616" t="s">
        <v>759</v>
      </c>
      <c r="C59" s="1617" t="s">
        <v>996</v>
      </c>
      <c r="D59" s="1582"/>
      <c r="E59" s="1617"/>
      <c r="F59" s="1617"/>
      <c r="G59" s="712"/>
      <c r="H59" s="1582"/>
      <c r="I59" s="1582"/>
      <c r="J59" s="1582"/>
      <c r="K59" s="1582"/>
      <c r="L59" s="1582"/>
      <c r="M59" s="3776" t="s">
        <v>1707</v>
      </c>
      <c r="N59" s="3777"/>
      <c r="O59" s="3777"/>
      <c r="P59" s="3778"/>
      <c r="Q59" s="1582"/>
    </row>
    <row r="60" spans="1:17" ht="21">
      <c r="A60" s="1582"/>
      <c r="B60" s="1618"/>
      <c r="C60" s="1618"/>
      <c r="D60" s="1582"/>
      <c r="E60" s="1617"/>
      <c r="F60" s="1617"/>
      <c r="G60" s="712"/>
      <c r="H60" s="1582"/>
      <c r="I60" s="1582"/>
      <c r="J60" s="1582"/>
      <c r="K60" s="1582"/>
      <c r="L60" s="1582"/>
      <c r="M60" s="3779"/>
      <c r="N60" s="3780"/>
      <c r="O60" s="3780"/>
      <c r="P60" s="3781"/>
      <c r="Q60" s="1582"/>
    </row>
    <row r="61" spans="1:17" ht="15" customHeight="1">
      <c r="A61" s="1582"/>
      <c r="B61" s="1616" t="s">
        <v>759</v>
      </c>
      <c r="C61" s="3782" t="s">
        <v>997</v>
      </c>
      <c r="D61" s="3782"/>
      <c r="E61" s="3782"/>
      <c r="F61" s="3782"/>
      <c r="G61" s="3782"/>
      <c r="H61" s="3782"/>
      <c r="I61" s="712"/>
      <c r="J61" s="113"/>
      <c r="K61" s="1582"/>
      <c r="L61" s="1582"/>
      <c r="M61" s="3779"/>
      <c r="N61" s="3780"/>
      <c r="O61" s="3780"/>
      <c r="P61" s="3781"/>
      <c r="Q61" s="1582"/>
    </row>
    <row r="62" spans="1:17" ht="21">
      <c r="A62" s="1582"/>
      <c r="B62" s="1618"/>
      <c r="C62" s="1614"/>
      <c r="D62" s="1582"/>
      <c r="E62" s="1614"/>
      <c r="F62" s="1614"/>
      <c r="G62" s="712"/>
      <c r="H62" s="712"/>
      <c r="I62" s="712"/>
      <c r="J62" s="113"/>
      <c r="K62" s="1582"/>
      <c r="L62" s="1582"/>
      <c r="M62" s="3779"/>
      <c r="N62" s="3780"/>
      <c r="O62" s="3780"/>
      <c r="P62" s="3781"/>
      <c r="Q62" s="1582"/>
    </row>
    <row r="63" spans="1:17" ht="21">
      <c r="A63" s="1582"/>
      <c r="B63" s="1614"/>
      <c r="C63" s="1615" t="s">
        <v>998</v>
      </c>
      <c r="D63" s="1582"/>
      <c r="E63" s="1614"/>
      <c r="F63" s="1614"/>
      <c r="G63" s="712"/>
      <c r="H63" s="712"/>
      <c r="I63" s="712"/>
      <c r="J63" s="113"/>
      <c r="K63" s="1582"/>
      <c r="L63" s="113"/>
      <c r="M63" s="3783" t="s">
        <v>1708</v>
      </c>
      <c r="N63" s="3784"/>
      <c r="O63" s="3784"/>
      <c r="P63" s="3785"/>
      <c r="Q63" s="1582"/>
    </row>
    <row r="64" spans="1:17" ht="21">
      <c r="A64" s="1582"/>
      <c r="B64" s="1616" t="s">
        <v>759</v>
      </c>
      <c r="C64" s="3789" t="s">
        <v>999</v>
      </c>
      <c r="D64" s="3789"/>
      <c r="E64" s="3789"/>
      <c r="F64" s="3789"/>
      <c r="G64" s="3789"/>
      <c r="H64" s="3789"/>
      <c r="I64" s="3789"/>
      <c r="J64" s="3789"/>
      <c r="K64" s="1582"/>
      <c r="L64" s="113"/>
      <c r="M64" s="3783"/>
      <c r="N64" s="3784"/>
      <c r="O64" s="3784"/>
      <c r="P64" s="3785"/>
      <c r="Q64" s="1582"/>
    </row>
    <row r="65" spans="1:17" ht="21">
      <c r="A65" s="1582"/>
      <c r="B65" s="1617"/>
      <c r="C65" s="1617"/>
      <c r="D65" s="1582"/>
      <c r="E65" s="1617"/>
      <c r="F65" s="1617"/>
      <c r="G65" s="712"/>
      <c r="H65" s="1619"/>
      <c r="I65" s="712"/>
      <c r="J65" s="113"/>
      <c r="K65" s="113"/>
      <c r="L65" s="113"/>
      <c r="M65" s="3786"/>
      <c r="N65" s="3787"/>
      <c r="O65" s="3787"/>
      <c r="P65" s="3788"/>
      <c r="Q65" s="1582"/>
    </row>
    <row r="66" spans="1:17" ht="21">
      <c r="A66" s="1582"/>
      <c r="B66" s="1616" t="s">
        <v>759</v>
      </c>
      <c r="C66" s="3747" t="s">
        <v>1709</v>
      </c>
      <c r="D66" s="3747"/>
      <c r="E66" s="3747"/>
      <c r="F66" s="3747"/>
      <c r="G66" s="712"/>
      <c r="H66" s="1619"/>
      <c r="I66" s="712"/>
      <c r="J66" s="113"/>
      <c r="K66" s="113"/>
      <c r="L66" s="113"/>
      <c r="M66" s="1582"/>
      <c r="N66" s="1582"/>
      <c r="O66" s="1582"/>
      <c r="P66" s="1582"/>
      <c r="Q66" s="1582"/>
    </row>
    <row r="67" spans="1:17" ht="21" customHeight="1">
      <c r="A67" s="1582"/>
      <c r="B67" s="1619"/>
      <c r="C67" s="1619"/>
      <c r="D67" s="1582"/>
      <c r="E67" s="1617"/>
      <c r="F67" s="1617"/>
      <c r="G67" s="712"/>
      <c r="H67" s="1619"/>
      <c r="I67" s="712"/>
      <c r="J67" s="113"/>
      <c r="K67" s="113"/>
      <c r="L67" s="113"/>
      <c r="M67" s="113"/>
      <c r="N67" s="113"/>
      <c r="O67" s="113"/>
      <c r="P67" s="113"/>
      <c r="Q67" s="1582"/>
    </row>
    <row r="68" spans="1:17" ht="21">
      <c r="A68" s="1582"/>
      <c r="B68" s="1616" t="s">
        <v>759</v>
      </c>
      <c r="C68" s="3748" t="s">
        <v>1710</v>
      </c>
      <c r="D68" s="3748"/>
      <c r="E68" s="1619"/>
      <c r="F68" s="1619"/>
      <c r="G68" s="712"/>
      <c r="H68" s="1619"/>
      <c r="I68" s="712"/>
      <c r="J68" s="113"/>
      <c r="K68" s="113"/>
      <c r="L68" s="113"/>
      <c r="M68" s="3749" t="s">
        <v>1711</v>
      </c>
      <c r="N68" s="3750"/>
      <c r="O68" s="3750"/>
      <c r="P68" s="3751"/>
      <c r="Q68" s="1582"/>
    </row>
    <row r="69" spans="1:17" ht="21">
      <c r="A69" s="1582"/>
      <c r="B69" s="1617"/>
      <c r="C69" s="1620"/>
      <c r="D69" s="1617"/>
      <c r="E69" s="1619"/>
      <c r="F69" s="712"/>
      <c r="G69" s="712"/>
      <c r="H69" s="1619"/>
      <c r="I69" s="712"/>
      <c r="J69" s="113"/>
      <c r="K69" s="113"/>
      <c r="L69" s="113"/>
      <c r="M69" s="3752" t="s">
        <v>1712</v>
      </c>
      <c r="N69" s="3753"/>
      <c r="O69" s="3753"/>
      <c r="P69" s="3754"/>
      <c r="Q69" s="1582"/>
    </row>
    <row r="70" spans="1:17" ht="21">
      <c r="A70" s="1582"/>
      <c r="B70" s="1616" t="s">
        <v>759</v>
      </c>
      <c r="C70" s="3748" t="s">
        <v>1713</v>
      </c>
      <c r="D70" s="3748"/>
      <c r="E70" s="3748"/>
      <c r="F70" s="712"/>
      <c r="I70" s="712"/>
      <c r="J70" s="113"/>
      <c r="K70" s="1582"/>
      <c r="L70" s="1582"/>
      <c r="M70" s="3752"/>
      <c r="N70" s="3753"/>
      <c r="O70" s="3753"/>
      <c r="P70" s="3754"/>
      <c r="Q70" s="1582"/>
    </row>
    <row r="71" spans="1:17">
      <c r="A71" s="1582"/>
      <c r="B71" s="1619"/>
      <c r="C71" s="1619"/>
      <c r="D71" s="1619"/>
      <c r="E71" s="1619"/>
      <c r="F71" s="712"/>
      <c r="G71" s="712"/>
      <c r="H71" s="1619"/>
      <c r="I71" s="712"/>
      <c r="J71" s="113"/>
      <c r="K71" s="1582"/>
      <c r="L71" s="1582"/>
      <c r="M71" s="3752"/>
      <c r="N71" s="3753"/>
      <c r="O71" s="3753"/>
      <c r="P71" s="3754"/>
      <c r="Q71" s="1582"/>
    </row>
    <row r="72" spans="1:17" ht="21">
      <c r="A72" s="1582"/>
      <c r="B72" s="1616" t="s">
        <v>759</v>
      </c>
      <c r="C72" s="3748" t="s">
        <v>1714</v>
      </c>
      <c r="D72" s="3748"/>
      <c r="E72" s="3748"/>
      <c r="F72" s="1619"/>
      <c r="G72" s="712"/>
      <c r="H72" s="1619"/>
      <c r="I72" s="712"/>
      <c r="J72" s="113"/>
      <c r="K72" s="1582"/>
      <c r="L72" s="1582"/>
      <c r="M72" s="3752"/>
      <c r="N72" s="3753"/>
      <c r="O72" s="3753"/>
      <c r="P72" s="3754"/>
      <c r="Q72" s="1582"/>
    </row>
    <row r="73" spans="1:17" ht="21">
      <c r="A73" s="1582"/>
      <c r="B73" s="1617"/>
      <c r="C73" s="1617"/>
      <c r="D73" s="1619"/>
      <c r="E73" s="1619"/>
      <c r="F73" s="1619"/>
      <c r="G73" s="712"/>
      <c r="H73" s="1619"/>
      <c r="I73" s="712"/>
      <c r="J73" s="113"/>
      <c r="K73" s="1582"/>
      <c r="L73" s="1582"/>
      <c r="M73" s="3731" t="s">
        <v>1715</v>
      </c>
      <c r="N73" s="3732"/>
      <c r="O73" s="3732"/>
      <c r="P73" s="3733"/>
      <c r="Q73" s="1582"/>
    </row>
    <row r="74" spans="1:17" ht="21">
      <c r="A74" s="1582"/>
      <c r="B74" s="1616" t="s">
        <v>759</v>
      </c>
      <c r="C74" s="3734" t="s">
        <v>1716</v>
      </c>
      <c r="D74" s="3734"/>
      <c r="E74" s="3734"/>
      <c r="G74" s="712"/>
      <c r="H74" s="1619"/>
      <c r="I74" s="712"/>
      <c r="J74" s="113"/>
      <c r="K74" s="1582"/>
      <c r="L74" s="1582"/>
      <c r="M74" s="3731"/>
      <c r="N74" s="3732"/>
      <c r="O74" s="3732"/>
      <c r="P74" s="3733"/>
      <c r="Q74" s="1582"/>
    </row>
    <row r="75" spans="1:17" ht="15" customHeight="1">
      <c r="A75" s="1582"/>
      <c r="B75" s="113"/>
      <c r="C75" s="712"/>
      <c r="D75" s="712"/>
      <c r="E75" s="712"/>
      <c r="F75" s="712"/>
      <c r="G75" s="712"/>
      <c r="H75" s="712"/>
      <c r="I75" s="712"/>
      <c r="J75" s="113"/>
      <c r="K75" s="1582"/>
      <c r="L75" s="1582"/>
      <c r="M75" s="3731"/>
      <c r="N75" s="3732"/>
      <c r="O75" s="3732"/>
      <c r="P75" s="3733"/>
      <c r="Q75" s="1582"/>
    </row>
    <row r="76" spans="1:17" ht="21">
      <c r="A76" s="1582"/>
      <c r="B76" s="1616" t="s">
        <v>759</v>
      </c>
      <c r="C76" s="3735" t="s">
        <v>1717</v>
      </c>
      <c r="D76" s="3735"/>
      <c r="E76" s="3735"/>
      <c r="F76" s="3735"/>
      <c r="G76" s="712"/>
      <c r="H76" s="712"/>
      <c r="I76" s="712"/>
      <c r="J76" s="113"/>
      <c r="K76" s="1582"/>
      <c r="L76" s="1582"/>
      <c r="M76" s="3736" t="s">
        <v>1718</v>
      </c>
      <c r="N76" s="3737"/>
      <c r="O76" s="3737"/>
      <c r="P76" s="3738"/>
      <c r="Q76" s="1582"/>
    </row>
    <row r="77" spans="1:17">
      <c r="A77" s="1582"/>
      <c r="B77" s="1582"/>
      <c r="C77" s="1582"/>
      <c r="D77" s="1582"/>
      <c r="E77" s="1582"/>
      <c r="F77" s="1582"/>
      <c r="G77" s="1582"/>
      <c r="H77" s="1582"/>
      <c r="I77" s="1582"/>
      <c r="J77" s="1582"/>
      <c r="K77" s="113"/>
      <c r="L77" s="113"/>
      <c r="M77" s="3736"/>
      <c r="N77" s="3737"/>
      <c r="O77" s="3737"/>
      <c r="P77" s="3738"/>
      <c r="Q77" s="1582"/>
    </row>
    <row r="78" spans="1:17">
      <c r="A78" s="1582"/>
      <c r="B78" s="1582"/>
      <c r="C78" s="1582"/>
      <c r="D78" s="1582"/>
      <c r="E78" s="1582"/>
      <c r="F78" s="1582"/>
      <c r="G78" s="1582"/>
      <c r="H78" s="1582"/>
      <c r="I78" s="1582"/>
      <c r="J78" s="1582"/>
      <c r="K78" s="113"/>
      <c r="L78" s="113"/>
      <c r="M78" s="3739"/>
      <c r="N78" s="3740"/>
      <c r="O78" s="3740"/>
      <c r="P78" s="3741"/>
      <c r="Q78" s="1582"/>
    </row>
    <row r="79" spans="1:17">
      <c r="A79" s="1582"/>
      <c r="B79" s="113"/>
      <c r="C79" s="712"/>
      <c r="D79" s="712"/>
      <c r="E79" s="712"/>
      <c r="F79" s="712"/>
      <c r="G79" s="712"/>
      <c r="H79" s="712"/>
      <c r="I79" s="712"/>
      <c r="J79" s="113"/>
      <c r="K79" s="113"/>
      <c r="L79" s="113"/>
      <c r="M79" s="1582"/>
      <c r="N79" s="1582"/>
      <c r="O79" s="1582"/>
      <c r="P79" s="1582"/>
      <c r="Q79" s="1582"/>
    </row>
    <row r="80" spans="1:17">
      <c r="A80" s="1611"/>
      <c r="B80" s="1612"/>
      <c r="C80" s="1613"/>
      <c r="D80" s="1613"/>
      <c r="E80" s="1613"/>
      <c r="F80" s="1613"/>
      <c r="G80" s="1613"/>
      <c r="H80" s="1613"/>
      <c r="I80" s="1613"/>
      <c r="J80" s="1612"/>
      <c r="K80" s="1612"/>
      <c r="L80" s="1612"/>
      <c r="M80" s="1611"/>
      <c r="N80" s="1611"/>
      <c r="O80" s="1611"/>
      <c r="P80" s="1611"/>
      <c r="Q80" s="1611"/>
    </row>
    <row r="81" spans="2:17" ht="15" customHeight="1">
      <c r="B81" s="1582"/>
      <c r="C81" s="1582"/>
      <c r="D81" s="1582"/>
      <c r="E81" s="1614"/>
      <c r="F81" s="1614"/>
      <c r="G81" s="1582"/>
      <c r="H81" s="1582"/>
      <c r="I81" s="1582"/>
      <c r="J81" s="1582"/>
      <c r="K81" s="1582"/>
      <c r="L81" s="1582"/>
      <c r="M81" s="1582"/>
      <c r="N81" s="1582"/>
      <c r="O81" s="1582"/>
      <c r="P81" s="1582"/>
      <c r="Q81" s="1582"/>
    </row>
    <row r="82" spans="2:17" ht="15" customHeight="1">
      <c r="B82" s="1582"/>
      <c r="C82" s="1621" t="s">
        <v>1719</v>
      </c>
      <c r="D82" s="1622"/>
      <c r="E82" s="1622"/>
      <c r="F82" s="1622"/>
      <c r="G82" s="1622"/>
      <c r="H82" s="1622"/>
      <c r="I82" s="1622"/>
      <c r="J82" s="1622"/>
      <c r="K82" s="1622"/>
      <c r="L82" s="1622"/>
      <c r="M82" s="1623"/>
      <c r="N82" s="1582"/>
      <c r="O82" s="1582"/>
      <c r="P82" s="1582"/>
      <c r="Q82" s="1582"/>
    </row>
    <row r="83" spans="2:17" ht="45" customHeight="1">
      <c r="B83" s="1582"/>
      <c r="C83" s="1624"/>
      <c r="D83" s="1624"/>
      <c r="E83" s="1624"/>
      <c r="F83" s="1624"/>
      <c r="G83" s="1624"/>
      <c r="H83" s="1624"/>
      <c r="I83" s="1624"/>
      <c r="J83" s="1624"/>
      <c r="K83" s="1624"/>
      <c r="L83" s="1582"/>
      <c r="M83" s="1582"/>
      <c r="N83" s="1582"/>
      <c r="O83" s="1582"/>
      <c r="P83" s="1582"/>
      <c r="Q83" s="1582"/>
    </row>
    <row r="84" spans="2:17" ht="15" customHeight="1">
      <c r="B84" s="1582"/>
      <c r="C84" s="1582"/>
      <c r="D84" s="1582"/>
      <c r="E84" s="1614"/>
      <c r="F84" s="1614"/>
      <c r="G84" s="1582"/>
      <c r="H84" s="1582"/>
      <c r="I84" s="1582"/>
      <c r="J84" s="1582"/>
      <c r="K84" s="1582"/>
      <c r="L84" s="1582"/>
      <c r="M84" s="1582"/>
      <c r="N84" s="1582"/>
      <c r="O84" s="1582"/>
      <c r="P84" s="1582"/>
      <c r="Q84" s="1582"/>
    </row>
    <row r="85" spans="2:17" ht="15" customHeight="1" thickBot="1">
      <c r="B85" s="1582"/>
      <c r="C85" s="1582"/>
      <c r="D85" s="1582"/>
      <c r="E85" s="1614"/>
      <c r="F85" s="1614"/>
      <c r="G85" s="1582"/>
      <c r="H85" s="1582"/>
      <c r="I85" s="1582"/>
      <c r="J85" s="1582"/>
      <c r="K85" s="1582"/>
      <c r="L85" s="1582"/>
      <c r="M85" s="1582"/>
      <c r="N85" s="1582"/>
      <c r="O85" s="1582"/>
      <c r="P85" s="1582"/>
      <c r="Q85" s="1582"/>
    </row>
    <row r="86" spans="2:17" ht="20.100000000000001" customHeight="1">
      <c r="B86" s="3742" t="s">
        <v>1720</v>
      </c>
      <c r="C86" s="3743"/>
      <c r="D86" s="3743"/>
      <c r="E86" s="3743"/>
      <c r="F86" s="3743"/>
      <c r="G86" s="3743"/>
      <c r="H86" s="3743"/>
      <c r="I86" s="3743"/>
      <c r="J86" s="3743"/>
      <c r="K86" s="3743"/>
      <c r="L86" s="3744"/>
      <c r="M86" s="1582"/>
      <c r="N86" s="1582"/>
      <c r="O86" s="1582"/>
      <c r="P86" s="1582"/>
      <c r="Q86" s="1582"/>
    </row>
    <row r="87" spans="2:17" ht="20.100000000000001" customHeight="1">
      <c r="B87" s="1625"/>
      <c r="C87" s="1626"/>
      <c r="D87" s="1626"/>
      <c r="E87" s="1626"/>
      <c r="F87" s="1626"/>
      <c r="G87" s="1626"/>
      <c r="H87" s="1626"/>
      <c r="I87" s="1626"/>
      <c r="J87" s="1626"/>
      <c r="K87" s="1626"/>
      <c r="L87" s="1627"/>
      <c r="M87" s="1582"/>
      <c r="N87" s="1582"/>
      <c r="O87" s="1582"/>
      <c r="P87" s="1582"/>
      <c r="Q87" s="1582"/>
    </row>
    <row r="88" spans="2:17" ht="20.100000000000001" customHeight="1">
      <c r="B88" s="1628" t="s">
        <v>831</v>
      </c>
      <c r="C88" s="1629">
        <v>3</v>
      </c>
      <c r="D88" s="716"/>
      <c r="E88" s="3745" t="s">
        <v>1721</v>
      </c>
      <c r="F88" s="3745"/>
      <c r="G88" s="3745"/>
      <c r="H88" s="3745"/>
      <c r="I88" s="3745"/>
      <c r="J88" s="3745"/>
      <c r="K88" s="3745"/>
      <c r="L88" s="3746"/>
      <c r="M88" s="1582"/>
      <c r="N88" s="1582"/>
      <c r="O88" s="1582"/>
      <c r="P88" s="1582"/>
      <c r="Q88" s="1582"/>
    </row>
    <row r="89" spans="2:17" ht="20.100000000000001" customHeight="1">
      <c r="B89" s="1628"/>
      <c r="C89" s="1632"/>
      <c r="D89" s="716"/>
      <c r="E89" s="3745"/>
      <c r="F89" s="3745"/>
      <c r="G89" s="3745"/>
      <c r="H89" s="3745"/>
      <c r="I89" s="3745"/>
      <c r="J89" s="3745"/>
      <c r="K89" s="3745"/>
      <c r="L89" s="3746"/>
      <c r="M89" s="1582"/>
      <c r="N89" s="1582"/>
      <c r="O89" s="1582"/>
      <c r="P89" s="1582"/>
      <c r="Q89" s="1582"/>
    </row>
    <row r="90" spans="2:17" ht="20.100000000000001" customHeight="1">
      <c r="B90" s="1628" t="s">
        <v>847</v>
      </c>
      <c r="C90" s="1633"/>
      <c r="D90" s="716"/>
      <c r="E90" s="3745"/>
      <c r="F90" s="3745"/>
      <c r="G90" s="3745"/>
      <c r="H90" s="3745"/>
      <c r="I90" s="3745"/>
      <c r="J90" s="3745"/>
      <c r="K90" s="3745"/>
      <c r="L90" s="3746"/>
      <c r="M90" s="1582"/>
      <c r="N90" s="1582"/>
      <c r="O90" s="1582"/>
      <c r="P90" s="1582"/>
      <c r="Q90" s="1582"/>
    </row>
    <row r="91" spans="2:17" ht="20.100000000000001" customHeight="1">
      <c r="B91" s="1628"/>
      <c r="C91" s="1633"/>
      <c r="D91" s="716"/>
      <c r="E91" s="3745"/>
      <c r="F91" s="3745"/>
      <c r="G91" s="3745"/>
      <c r="H91" s="3745"/>
      <c r="I91" s="3745"/>
      <c r="J91" s="3745"/>
      <c r="K91" s="3745"/>
      <c r="L91" s="3746"/>
      <c r="M91" s="1582"/>
      <c r="N91" s="1582"/>
      <c r="O91" s="1582"/>
      <c r="P91" s="1582"/>
      <c r="Q91" s="1582"/>
    </row>
    <row r="92" spans="2:17" ht="20.100000000000001" customHeight="1">
      <c r="B92" s="1628" t="s">
        <v>839</v>
      </c>
      <c r="C92" s="1633"/>
      <c r="D92" s="716"/>
      <c r="E92" s="3745"/>
      <c r="F92" s="3745"/>
      <c r="G92" s="3745"/>
      <c r="H92" s="3745"/>
      <c r="I92" s="3745"/>
      <c r="J92" s="3745"/>
      <c r="K92" s="3745"/>
      <c r="L92" s="3746"/>
      <c r="M92" s="1582"/>
      <c r="N92" s="1582"/>
      <c r="O92" s="1582"/>
      <c r="P92" s="1582"/>
      <c r="Q92" s="1582"/>
    </row>
    <row r="93" spans="2:17" ht="20.100000000000001" customHeight="1">
      <c r="B93" s="1628"/>
      <c r="C93" s="1633"/>
      <c r="D93" s="716"/>
      <c r="E93" s="1630"/>
      <c r="F93" s="1630"/>
      <c r="G93" s="1630"/>
      <c r="H93" s="1630"/>
      <c r="I93" s="1630"/>
      <c r="J93" s="1630"/>
      <c r="K93" s="1630"/>
      <c r="L93" s="1631"/>
      <c r="M93" s="1582"/>
      <c r="N93" s="1582"/>
      <c r="O93" s="1582"/>
      <c r="P93" s="1582"/>
      <c r="Q93" s="1582"/>
    </row>
    <row r="94" spans="2:17" ht="20.100000000000001" customHeight="1">
      <c r="B94" s="1634"/>
      <c r="C94" s="716"/>
      <c r="D94" s="716"/>
      <c r="E94" s="1635"/>
      <c r="F94" s="1636" t="s">
        <v>1722</v>
      </c>
      <c r="G94" s="1637" t="s">
        <v>840</v>
      </c>
      <c r="H94" s="1637" t="s">
        <v>841</v>
      </c>
      <c r="I94" s="1637" t="s">
        <v>848</v>
      </c>
      <c r="J94" s="1637" t="s">
        <v>849</v>
      </c>
      <c r="K94" s="1637" t="s">
        <v>842</v>
      </c>
      <c r="L94" s="1638" t="s">
        <v>850</v>
      </c>
      <c r="M94" s="1582"/>
      <c r="N94" s="1582"/>
      <c r="O94" s="1582"/>
      <c r="P94" s="1582"/>
      <c r="Q94" s="1582"/>
    </row>
    <row r="95" spans="2:17" ht="20.100000000000001" customHeight="1">
      <c r="B95" s="1634"/>
      <c r="C95" s="716"/>
      <c r="D95" s="716"/>
      <c r="E95" s="1635"/>
      <c r="F95" s="1636"/>
      <c r="G95" s="1637"/>
      <c r="H95" s="1637"/>
      <c r="I95" s="1637"/>
      <c r="J95" s="1637"/>
      <c r="K95" s="1637"/>
      <c r="L95" s="1638"/>
      <c r="M95" s="1582"/>
      <c r="N95" s="1582"/>
      <c r="O95" s="1582"/>
      <c r="P95" s="1582"/>
      <c r="Q95" s="1582"/>
    </row>
    <row r="96" spans="2:17" ht="20.100000000000001" customHeight="1">
      <c r="B96" s="1634" t="s">
        <v>1723</v>
      </c>
      <c r="C96" s="716"/>
      <c r="D96" s="716"/>
      <c r="E96" s="88"/>
      <c r="F96" s="1639" t="s">
        <v>421</v>
      </c>
      <c r="G96" s="1639" t="s">
        <v>436</v>
      </c>
      <c r="H96" s="1639" t="s">
        <v>451</v>
      </c>
      <c r="I96" s="1639" t="s">
        <v>466</v>
      </c>
      <c r="J96" s="1639" t="s">
        <v>480</v>
      </c>
      <c r="K96" s="1640" t="s">
        <v>836</v>
      </c>
      <c r="L96" s="1641" t="s">
        <v>837</v>
      </c>
      <c r="M96" s="1582"/>
      <c r="N96" s="1582"/>
      <c r="O96" s="1582"/>
      <c r="P96" s="1582"/>
      <c r="Q96" s="1582"/>
    </row>
    <row r="97" spans="2:17" ht="20.100000000000001" customHeight="1">
      <c r="B97" s="1634"/>
      <c r="C97" s="716"/>
      <c r="D97" s="716"/>
      <c r="E97" s="716"/>
      <c r="F97" s="1642"/>
      <c r="G97" s="1642"/>
      <c r="H97" s="1642"/>
      <c r="I97" s="1642"/>
      <c r="J97" s="1642"/>
      <c r="K97" s="1643"/>
      <c r="L97" s="1644"/>
      <c r="M97" s="1582"/>
      <c r="N97" s="1582"/>
      <c r="O97" s="1582"/>
      <c r="P97" s="1582"/>
      <c r="Q97" s="1582"/>
    </row>
    <row r="98" spans="2:17" ht="20.100000000000001" customHeight="1">
      <c r="B98" s="1645" t="s">
        <v>495</v>
      </c>
      <c r="C98" s="1639" t="s">
        <v>509</v>
      </c>
      <c r="D98" s="1639" t="s">
        <v>524</v>
      </c>
      <c r="E98" s="1639" t="s">
        <v>623</v>
      </c>
      <c r="F98" s="1639" t="s">
        <v>631</v>
      </c>
      <c r="G98" s="1639" t="s">
        <v>638</v>
      </c>
      <c r="H98" s="1639" t="s">
        <v>660</v>
      </c>
      <c r="I98" s="1639" t="s">
        <v>675</v>
      </c>
      <c r="J98" s="1639" t="s">
        <v>682</v>
      </c>
      <c r="K98" s="1640" t="s">
        <v>691</v>
      </c>
      <c r="L98" s="1641" t="s">
        <v>852</v>
      </c>
      <c r="M98" s="1582"/>
      <c r="N98" s="1582"/>
      <c r="O98" s="1582"/>
      <c r="P98" s="1582"/>
      <c r="Q98" s="1582"/>
    </row>
    <row r="99" spans="2:17" ht="20.100000000000001" customHeight="1">
      <c r="B99" s="1646"/>
      <c r="C99" s="1642"/>
      <c r="D99" s="1642"/>
      <c r="E99" s="1642"/>
      <c r="F99" s="1642"/>
      <c r="G99" s="1642"/>
      <c r="H99" s="1642"/>
      <c r="I99" s="1642"/>
      <c r="J99" s="1642"/>
      <c r="K99" s="1643"/>
      <c r="L99" s="1644"/>
      <c r="M99" s="1582"/>
      <c r="N99" s="1582"/>
      <c r="O99" s="1582"/>
      <c r="P99" s="1582"/>
      <c r="Q99" s="1582"/>
    </row>
    <row r="100" spans="2:17" ht="20.100000000000001" customHeight="1">
      <c r="B100" s="1647"/>
      <c r="C100" s="1648"/>
      <c r="D100" s="1649" t="s">
        <v>833</v>
      </c>
      <c r="E100" s="1650">
        <f>COLUMN()</f>
        <v>5</v>
      </c>
      <c r="F100" s="1648"/>
      <c r="G100" s="1649" t="s">
        <v>834</v>
      </c>
      <c r="H100" s="1651" t="str">
        <f>ADDRESS(ROW(),COLUMN(),4)</f>
        <v>H100</v>
      </c>
      <c r="I100" s="1648"/>
      <c r="J100" s="1648"/>
      <c r="K100" s="1652" t="s">
        <v>838</v>
      </c>
      <c r="L100" s="1641" t="s">
        <v>853</v>
      </c>
      <c r="M100" s="1582"/>
      <c r="N100" s="1582"/>
      <c r="O100" s="1582"/>
      <c r="P100" s="1582"/>
      <c r="Q100" s="1582"/>
    </row>
    <row r="101" spans="2:17" ht="20.100000000000001" customHeight="1">
      <c r="B101" s="1647"/>
      <c r="C101" s="1648"/>
      <c r="D101" s="1649"/>
      <c r="E101" s="1653"/>
      <c r="F101" s="1648"/>
      <c r="G101" s="1648"/>
      <c r="H101" s="1648"/>
      <c r="I101" s="1648"/>
      <c r="J101" s="1648"/>
      <c r="K101" s="1654"/>
      <c r="L101" s="1644"/>
      <c r="M101" s="1582"/>
      <c r="N101" s="1582"/>
      <c r="O101" s="1582"/>
      <c r="P101" s="1582"/>
      <c r="Q101" s="1582"/>
    </row>
    <row r="102" spans="2:17" ht="20.100000000000001" customHeight="1">
      <c r="B102" s="1647"/>
      <c r="C102" s="1648"/>
      <c r="D102" s="1649" t="s">
        <v>1724</v>
      </c>
      <c r="E102" s="1655" t="str">
        <f>LEFT(ADDRESS(1,COLUMN(),4),LEN(ADDRESS(1,COLUMN(),4))-1)</f>
        <v>E</v>
      </c>
      <c r="F102" s="1648"/>
      <c r="G102" s="1649" t="s">
        <v>845</v>
      </c>
      <c r="H102" s="1656">
        <f>ROW()</f>
        <v>102</v>
      </c>
      <c r="I102" s="1648"/>
      <c r="J102" s="1657" t="s">
        <v>847</v>
      </c>
      <c r="K102" s="1648"/>
      <c r="L102" s="1658"/>
      <c r="M102" s="1582"/>
      <c r="N102" s="1582"/>
      <c r="O102" s="1582"/>
      <c r="P102" s="1582"/>
      <c r="Q102" s="1582"/>
    </row>
    <row r="103" spans="2:17" ht="20.100000000000001" customHeight="1">
      <c r="B103" s="1647"/>
      <c r="C103" s="1648"/>
      <c r="D103" s="1649"/>
      <c r="E103" s="1649"/>
      <c r="F103" s="1649"/>
      <c r="G103" s="1649"/>
      <c r="H103" s="1649"/>
      <c r="I103" s="1649"/>
      <c r="J103" s="1657"/>
      <c r="K103" s="1648"/>
      <c r="L103" s="1658"/>
      <c r="M103" s="1582"/>
      <c r="N103" s="1582"/>
      <c r="O103" s="1582"/>
      <c r="P103" s="1582"/>
      <c r="Q103" s="1582"/>
    </row>
    <row r="104" spans="2:17" ht="20.100000000000001" customHeight="1">
      <c r="B104" s="1647"/>
      <c r="C104" s="1659" t="s">
        <v>115</v>
      </c>
      <c r="D104" s="1660" t="str">
        <f ca="1">CELL("nomfichier")</f>
        <v>D:\Données\1.UPRT\0-UPRT.fait\uprt-php\www\mesimages\fichiers-uprt\ff-fiches-fabrication\ff-fiches-fabrication-maj-08-2020\[ff-5-A.collectivite-conditionnement-au-poids.xlsx]complément</v>
      </c>
      <c r="E104" s="113"/>
      <c r="F104" s="1649"/>
      <c r="G104" s="1649"/>
      <c r="H104" s="1649"/>
      <c r="I104" s="1649"/>
      <c r="J104" s="1657"/>
      <c r="K104" s="1648"/>
      <c r="L104" s="1658"/>
      <c r="M104" s="1582"/>
      <c r="N104" s="1582"/>
      <c r="O104" s="1582"/>
      <c r="P104" s="1582"/>
      <c r="Q104" s="1582"/>
    </row>
    <row r="105" spans="2:17" ht="20.100000000000001" customHeight="1" thickBot="1">
      <c r="B105" s="1661"/>
      <c r="C105" s="1662"/>
      <c r="D105" s="1662"/>
      <c r="E105" s="1662"/>
      <c r="F105" s="1662"/>
      <c r="G105" s="1662"/>
      <c r="H105" s="1662"/>
      <c r="I105" s="1662"/>
      <c r="J105" s="1662"/>
      <c r="K105" s="1662"/>
      <c r="L105" s="1663"/>
      <c r="M105" s="1582"/>
      <c r="N105" s="1582"/>
      <c r="O105" s="1582"/>
      <c r="P105" s="1582"/>
      <c r="Q105" s="1582"/>
    </row>
    <row r="106" spans="2:17" ht="15" customHeight="1" thickBot="1">
      <c r="B106" s="1582"/>
      <c r="C106" s="1582"/>
      <c r="D106" s="1582"/>
      <c r="E106" s="1614"/>
      <c r="F106" s="1614"/>
      <c r="G106" s="1582"/>
      <c r="H106" s="1582"/>
      <c r="I106" s="1582"/>
      <c r="J106" s="1582"/>
      <c r="K106" s="1582"/>
      <c r="L106" s="1582"/>
      <c r="M106" s="1582"/>
      <c r="N106" s="1582"/>
      <c r="O106" s="1582"/>
      <c r="P106" s="1582"/>
      <c r="Q106" s="1582"/>
    </row>
    <row r="107" spans="2:17" ht="24.95" customHeight="1">
      <c r="B107" s="1664" t="s">
        <v>10</v>
      </c>
      <c r="C107" s="3720" t="s">
        <v>1725</v>
      </c>
      <c r="D107" s="3720"/>
      <c r="E107" s="3720"/>
      <c r="F107" s="3720"/>
      <c r="G107" s="3720"/>
      <c r="H107" s="3720"/>
      <c r="I107" s="3720"/>
      <c r="J107" s="3720"/>
      <c r="K107" s="3721"/>
      <c r="L107" s="1582"/>
      <c r="M107" s="1582"/>
      <c r="N107" s="1582"/>
      <c r="O107" s="1582"/>
      <c r="P107" s="1582"/>
      <c r="Q107" s="1582"/>
    </row>
    <row r="108" spans="2:17" ht="24.95" customHeight="1">
      <c r="B108" s="1665" t="s">
        <v>486</v>
      </c>
      <c r="C108" s="3722" t="s">
        <v>1726</v>
      </c>
      <c r="D108" s="3722"/>
      <c r="E108" s="3722"/>
      <c r="F108" s="3722"/>
      <c r="G108" s="3722"/>
      <c r="H108" s="3722"/>
      <c r="I108" s="3722"/>
      <c r="J108" s="3722"/>
      <c r="K108" s="3723"/>
      <c r="L108" s="1582"/>
      <c r="M108" s="1582"/>
      <c r="N108" s="1582"/>
      <c r="O108" s="1582"/>
      <c r="P108" s="1582"/>
      <c r="Q108" s="1582"/>
    </row>
    <row r="109" spans="2:17" ht="24.95" customHeight="1">
      <c r="B109" s="1666" t="s">
        <v>545</v>
      </c>
      <c r="C109" s="3724" t="s">
        <v>1727</v>
      </c>
      <c r="D109" s="3724"/>
      <c r="E109" s="3724"/>
      <c r="F109" s="3724"/>
      <c r="G109" s="3724"/>
      <c r="H109" s="3724"/>
      <c r="I109" s="3724"/>
      <c r="J109" s="3724"/>
      <c r="K109" s="3725"/>
      <c r="L109" s="1582"/>
      <c r="M109" s="1582"/>
      <c r="N109" s="1582"/>
      <c r="O109" s="1582"/>
      <c r="P109" s="1582"/>
      <c r="Q109" s="1582"/>
    </row>
    <row r="110" spans="2:17" ht="24.95" customHeight="1">
      <c r="B110" s="1667"/>
      <c r="C110" s="3726" t="s">
        <v>1728</v>
      </c>
      <c r="D110" s="3726"/>
      <c r="E110" s="3726"/>
      <c r="F110" s="3726"/>
      <c r="G110" s="3726"/>
      <c r="H110" s="3726"/>
      <c r="I110" s="3726"/>
      <c r="J110" s="3726"/>
      <c r="K110" s="3727"/>
      <c r="L110" s="1582"/>
      <c r="M110" s="1582"/>
      <c r="N110" s="1582"/>
      <c r="O110" s="1582"/>
      <c r="P110" s="1582"/>
      <c r="Q110" s="1582"/>
    </row>
    <row r="111" spans="2:17" ht="24.95" customHeight="1">
      <c r="B111" s="3728" t="s">
        <v>545</v>
      </c>
      <c r="C111" s="3729" t="str">
        <f>C109</f>
        <v>Saisir ICI</v>
      </c>
      <c r="D111" s="3729"/>
      <c r="E111" s="3729"/>
      <c r="F111" s="3729"/>
      <c r="G111" s="3729"/>
      <c r="H111" s="3729"/>
      <c r="I111" s="3729"/>
      <c r="J111" s="3729"/>
      <c r="K111" s="3730"/>
      <c r="L111" s="1582"/>
      <c r="M111" s="1582"/>
      <c r="N111" s="1582"/>
      <c r="O111" s="1582"/>
      <c r="P111" s="1582"/>
      <c r="Q111" s="1582"/>
    </row>
    <row r="112" spans="2:17" ht="24.95" customHeight="1">
      <c r="B112" s="3728"/>
      <c r="C112" s="3729"/>
      <c r="D112" s="3729"/>
      <c r="E112" s="3729"/>
      <c r="F112" s="3729"/>
      <c r="G112" s="3729"/>
      <c r="H112" s="3729"/>
      <c r="I112" s="3729"/>
      <c r="J112" s="3729"/>
      <c r="K112" s="3730"/>
      <c r="L112" s="1582"/>
      <c r="M112" s="1582"/>
      <c r="N112" s="1582"/>
      <c r="O112" s="1582"/>
      <c r="P112" s="1582"/>
      <c r="Q112" s="1582"/>
    </row>
    <row r="113" spans="2:17" ht="24.95" customHeight="1">
      <c r="B113" s="3728"/>
      <c r="C113" s="3729"/>
      <c r="D113" s="3729"/>
      <c r="E113" s="3729"/>
      <c r="F113" s="3729"/>
      <c r="G113" s="3729"/>
      <c r="H113" s="3729"/>
      <c r="I113" s="3729"/>
      <c r="J113" s="3729"/>
      <c r="K113" s="3730"/>
      <c r="L113" s="1582"/>
      <c r="M113" s="1582"/>
      <c r="N113" s="1582"/>
      <c r="O113" s="1582"/>
      <c r="P113" s="1582"/>
      <c r="Q113" s="1582"/>
    </row>
    <row r="114" spans="2:17" ht="24.95" customHeight="1">
      <c r="B114" s="3706" t="s">
        <v>10</v>
      </c>
      <c r="C114" s="3709" t="str">
        <f>+C107</f>
        <v>TEST POLICE DE CARACTERES</v>
      </c>
      <c r="D114" s="3709"/>
      <c r="E114" s="3709"/>
      <c r="F114" s="3709"/>
      <c r="G114" s="3709"/>
      <c r="H114" s="3709"/>
      <c r="I114" s="3709"/>
      <c r="J114" s="3709"/>
      <c r="K114" s="3710"/>
      <c r="L114" s="1582"/>
      <c r="M114" s="1582"/>
      <c r="N114" s="1582"/>
      <c r="O114" s="1582"/>
      <c r="P114" s="1582"/>
      <c r="Q114" s="1582"/>
    </row>
    <row r="115" spans="2:17" ht="24.95" customHeight="1">
      <c r="B115" s="3707"/>
      <c r="C115" s="3711"/>
      <c r="D115" s="3711"/>
      <c r="E115" s="3711"/>
      <c r="F115" s="3711"/>
      <c r="G115" s="3711"/>
      <c r="H115" s="3711"/>
      <c r="I115" s="3711"/>
      <c r="J115" s="3711"/>
      <c r="K115" s="3712"/>
      <c r="L115" s="1582"/>
      <c r="M115" s="1582"/>
      <c r="N115" s="1582"/>
      <c r="O115" s="1582"/>
      <c r="P115" s="1582"/>
      <c r="Q115" s="1582"/>
    </row>
    <row r="116" spans="2:17" ht="24.95" customHeight="1">
      <c r="B116" s="3708"/>
      <c r="C116" s="3713"/>
      <c r="D116" s="3713"/>
      <c r="E116" s="3713"/>
      <c r="F116" s="3713"/>
      <c r="G116" s="3713"/>
      <c r="H116" s="3713"/>
      <c r="I116" s="3713"/>
      <c r="J116" s="3713"/>
      <c r="K116" s="3714"/>
      <c r="L116" s="1582"/>
      <c r="M116" s="1582"/>
      <c r="N116" s="1582"/>
      <c r="O116" s="1582"/>
      <c r="P116" s="1582"/>
      <c r="Q116" s="1582"/>
    </row>
    <row r="117" spans="2:17" ht="24.95" customHeight="1">
      <c r="B117" s="3707" t="s">
        <v>486</v>
      </c>
      <c r="C117" s="3716" t="str">
        <f>+C108</f>
        <v>Saisir une ou des lettres / nombres ou une phrase cellule C jaune</v>
      </c>
      <c r="D117" s="3716"/>
      <c r="E117" s="3716"/>
      <c r="F117" s="3716"/>
      <c r="G117" s="3716"/>
      <c r="H117" s="3716"/>
      <c r="I117" s="3716"/>
      <c r="J117" s="3716"/>
      <c r="K117" s="3717"/>
      <c r="L117" s="1582"/>
      <c r="M117" s="1582"/>
      <c r="N117" s="1582"/>
      <c r="O117" s="1582"/>
      <c r="P117" s="1582"/>
      <c r="Q117" s="1582"/>
    </row>
    <row r="118" spans="2:17" ht="24.95" customHeight="1">
      <c r="B118" s="3707"/>
      <c r="C118" s="3716"/>
      <c r="D118" s="3716"/>
      <c r="E118" s="3716"/>
      <c r="F118" s="3716"/>
      <c r="G118" s="3716"/>
      <c r="H118" s="3716"/>
      <c r="I118" s="3716"/>
      <c r="J118" s="3716"/>
      <c r="K118" s="3717"/>
      <c r="L118" s="1582"/>
      <c r="M118" s="1582"/>
      <c r="N118" s="1582"/>
      <c r="O118" s="1582"/>
      <c r="P118" s="1582"/>
      <c r="Q118" s="1582"/>
    </row>
    <row r="119" spans="2:17" ht="24.95" customHeight="1">
      <c r="B119" s="3707"/>
      <c r="C119" s="3716"/>
      <c r="D119" s="3716"/>
      <c r="E119" s="3716"/>
      <c r="F119" s="3716"/>
      <c r="G119" s="3716"/>
      <c r="H119" s="3716"/>
      <c r="I119" s="3716"/>
      <c r="J119" s="3716"/>
      <c r="K119" s="3717"/>
      <c r="L119" s="1582"/>
      <c r="M119" s="1582"/>
      <c r="N119" s="1582"/>
      <c r="O119" s="1582"/>
      <c r="P119" s="1582"/>
      <c r="Q119" s="1582"/>
    </row>
    <row r="120" spans="2:17" ht="24.95" customHeight="1">
      <c r="B120" s="3707"/>
      <c r="C120" s="3716"/>
      <c r="D120" s="3716"/>
      <c r="E120" s="3716"/>
      <c r="F120" s="3716"/>
      <c r="G120" s="3716"/>
      <c r="H120" s="3716"/>
      <c r="I120" s="3716"/>
      <c r="J120" s="3716"/>
      <c r="K120" s="3717"/>
      <c r="L120" s="1582"/>
      <c r="M120" s="1582"/>
      <c r="N120" s="1582"/>
      <c r="O120" s="1582"/>
      <c r="P120" s="1582"/>
      <c r="Q120" s="1582"/>
    </row>
    <row r="121" spans="2:17" ht="24.95" customHeight="1" thickBot="1">
      <c r="B121" s="3715"/>
      <c r="C121" s="3718"/>
      <c r="D121" s="3718"/>
      <c r="E121" s="3718"/>
      <c r="F121" s="3718"/>
      <c r="G121" s="3718"/>
      <c r="H121" s="3718"/>
      <c r="I121" s="3718"/>
      <c r="J121" s="3718"/>
      <c r="K121" s="3719"/>
      <c r="L121" s="1582"/>
      <c r="M121" s="1582"/>
      <c r="N121" s="1582"/>
      <c r="O121" s="1582"/>
      <c r="P121" s="1582"/>
      <c r="Q121" s="1582"/>
    </row>
    <row r="122" spans="2:17" ht="15" customHeight="1">
      <c r="B122" s="1582"/>
      <c r="C122" s="1582"/>
      <c r="D122" s="1582"/>
      <c r="E122" s="1582"/>
      <c r="F122" s="1582"/>
      <c r="G122" s="1582"/>
      <c r="H122" s="1582"/>
      <c r="I122" s="1582"/>
      <c r="J122" s="1582"/>
      <c r="K122" s="1582"/>
      <c r="L122" s="1582"/>
      <c r="M122" s="1582"/>
      <c r="N122" s="1582"/>
      <c r="O122" s="1582"/>
      <c r="P122" s="1582"/>
      <c r="Q122" s="1582"/>
    </row>
    <row r="123" spans="2:17" ht="15" customHeight="1">
      <c r="B123" s="1582"/>
      <c r="C123" s="1582"/>
      <c r="D123" s="1582"/>
      <c r="E123" s="1614"/>
      <c r="F123" s="1614"/>
      <c r="G123" s="1582"/>
      <c r="H123" s="1582"/>
      <c r="I123" s="1582"/>
      <c r="J123" s="1582"/>
      <c r="K123" s="1582"/>
      <c r="L123" s="1582"/>
      <c r="M123" s="1582"/>
      <c r="N123" s="1582"/>
      <c r="O123" s="1582"/>
      <c r="P123" s="1582"/>
      <c r="Q123" s="1582"/>
    </row>
    <row r="124" spans="2:17" ht="20.100000000000001" customHeight="1">
      <c r="B124" s="1582"/>
      <c r="C124" s="1633" t="s">
        <v>1729</v>
      </c>
      <c r="D124" s="1668"/>
      <c r="E124" s="1668"/>
      <c r="F124" s="1668"/>
      <c r="G124" s="1582"/>
      <c r="H124" s="1582"/>
      <c r="I124" s="1582"/>
      <c r="J124" s="1582"/>
      <c r="K124" s="1582"/>
      <c r="L124" s="1582"/>
      <c r="M124" s="1582"/>
      <c r="N124" s="1582"/>
      <c r="O124" s="1582"/>
      <c r="P124" s="1582"/>
      <c r="Q124" s="1582"/>
    </row>
    <row r="125" spans="2:17" ht="20.100000000000001" customHeight="1">
      <c r="B125" s="1616" t="s">
        <v>759</v>
      </c>
      <c r="C125" s="3700" t="s">
        <v>1730</v>
      </c>
      <c r="D125" s="3700"/>
      <c r="E125" s="3700"/>
      <c r="F125" s="3700"/>
      <c r="G125" s="3700"/>
      <c r="H125" s="3700"/>
      <c r="I125" s="1582"/>
      <c r="J125" s="1582"/>
      <c r="K125" s="1582"/>
      <c r="L125" s="1582"/>
      <c r="M125" s="1582"/>
      <c r="N125" s="1582"/>
      <c r="O125" s="1582"/>
      <c r="P125" s="1582"/>
      <c r="Q125" s="1582"/>
    </row>
    <row r="126" spans="2:17" ht="20.100000000000001" customHeight="1">
      <c r="B126" s="1582"/>
      <c r="C126" s="1633"/>
      <c r="D126" s="1668"/>
      <c r="E126" s="1668"/>
      <c r="F126" s="1668"/>
      <c r="G126" s="1582"/>
      <c r="H126" s="1582"/>
      <c r="I126" s="1582"/>
      <c r="J126" s="1582"/>
      <c r="K126" s="1582"/>
      <c r="L126" s="1582"/>
      <c r="M126" s="1582"/>
      <c r="N126" s="1582"/>
      <c r="O126" s="1582"/>
      <c r="P126" s="1582"/>
      <c r="Q126" s="1582"/>
    </row>
    <row r="127" spans="2:17" ht="20.100000000000001" customHeight="1">
      <c r="B127" s="1616" t="s">
        <v>759</v>
      </c>
      <c r="C127" s="3700" t="s">
        <v>1731</v>
      </c>
      <c r="D127" s="3701"/>
      <c r="E127" s="3701"/>
      <c r="F127" s="3701"/>
      <c r="G127" s="1582"/>
      <c r="H127" s="1582"/>
      <c r="I127" s="1582"/>
      <c r="J127" s="1582"/>
      <c r="K127" s="1582"/>
      <c r="L127" s="1582"/>
      <c r="M127" s="1582"/>
      <c r="N127" s="1582"/>
      <c r="O127" s="1582"/>
      <c r="P127" s="1582"/>
      <c r="Q127" s="1582"/>
    </row>
    <row r="128" spans="2:17" ht="20.100000000000001" customHeight="1">
      <c r="B128" s="1582"/>
      <c r="C128" s="1668"/>
      <c r="D128" s="1668"/>
      <c r="E128" s="1668"/>
      <c r="F128" s="1668"/>
      <c r="G128" s="1582"/>
      <c r="H128" s="1582"/>
      <c r="I128" s="1582"/>
      <c r="J128" s="1582"/>
      <c r="K128" s="1582"/>
      <c r="L128" s="1582"/>
      <c r="M128" s="1582"/>
      <c r="N128" s="1582"/>
      <c r="O128" s="1582"/>
      <c r="P128" s="1582"/>
      <c r="Q128" s="1582"/>
    </row>
    <row r="129" spans="2:17" ht="20.100000000000001" customHeight="1">
      <c r="B129" s="1616" t="s">
        <v>759</v>
      </c>
      <c r="C129" s="3705" t="s">
        <v>1732</v>
      </c>
      <c r="D129" s="3705"/>
      <c r="E129" s="3705"/>
      <c r="F129" s="3705"/>
      <c r="G129" s="1582"/>
      <c r="H129" s="1582"/>
      <c r="I129" s="1582"/>
      <c r="J129" s="1582"/>
      <c r="K129" s="1582"/>
      <c r="L129" s="1582"/>
      <c r="M129" s="1582"/>
      <c r="N129" s="1582"/>
      <c r="O129" s="1582"/>
      <c r="P129" s="1582"/>
      <c r="Q129" s="1582"/>
    </row>
    <row r="130" spans="2:17" ht="20.100000000000001" customHeight="1">
      <c r="B130" s="1582"/>
      <c r="C130" s="1668"/>
      <c r="D130" s="1668"/>
      <c r="E130" s="1668"/>
      <c r="F130" s="1668"/>
      <c r="G130" s="1582"/>
      <c r="H130" s="1582"/>
      <c r="I130" s="1582"/>
      <c r="J130" s="1582"/>
      <c r="K130" s="1582"/>
      <c r="L130" s="1582"/>
      <c r="M130" s="1582"/>
      <c r="N130" s="1582"/>
      <c r="O130" s="1582"/>
      <c r="P130" s="1582"/>
      <c r="Q130" s="1582"/>
    </row>
    <row r="131" spans="2:17" ht="20.100000000000001" customHeight="1">
      <c r="B131" s="1582"/>
      <c r="C131" s="1669" t="s">
        <v>1733</v>
      </c>
      <c r="D131" s="1668"/>
      <c r="E131" s="1668"/>
      <c r="F131" s="1670"/>
      <c r="G131" s="1582"/>
      <c r="H131" s="1582"/>
      <c r="I131" s="1582"/>
      <c r="J131" s="1582"/>
      <c r="K131" s="1582"/>
      <c r="L131" s="1582"/>
      <c r="M131" s="1582"/>
      <c r="N131" s="1582"/>
      <c r="O131" s="1582"/>
      <c r="P131" s="1582"/>
      <c r="Q131" s="1582"/>
    </row>
    <row r="132" spans="2:17" ht="20.100000000000001" customHeight="1">
      <c r="B132" s="1616" t="s">
        <v>759</v>
      </c>
      <c r="C132" s="3702" t="s">
        <v>1734</v>
      </c>
      <c r="D132" s="3702"/>
      <c r="E132" s="3702"/>
      <c r="F132" s="3702"/>
      <c r="G132" s="3702"/>
      <c r="H132" s="3702"/>
      <c r="I132" s="3702"/>
      <c r="J132" s="1582"/>
      <c r="K132" s="1582"/>
      <c r="L132" s="1582"/>
      <c r="M132" s="1582"/>
      <c r="N132" s="1582"/>
      <c r="O132" s="1582"/>
      <c r="P132" s="1582"/>
      <c r="Q132" s="1582"/>
    </row>
    <row r="133" spans="2:17" ht="20.100000000000001" customHeight="1">
      <c r="B133" s="1671"/>
      <c r="C133" s="1671"/>
      <c r="D133" s="1671"/>
      <c r="E133" s="1671"/>
      <c r="F133" s="1671"/>
      <c r="G133" s="1671"/>
      <c r="H133" s="1671"/>
      <c r="I133" s="1671"/>
      <c r="J133" s="1582"/>
      <c r="K133" s="1582"/>
      <c r="L133" s="1582"/>
      <c r="M133" s="1582"/>
      <c r="N133" s="1582"/>
      <c r="O133" s="1582"/>
      <c r="P133" s="1582"/>
      <c r="Q133" s="1582"/>
    </row>
    <row r="134" spans="2:17" ht="20.100000000000001" customHeight="1">
      <c r="B134" s="1616" t="s">
        <v>759</v>
      </c>
      <c r="C134" s="3702" t="s">
        <v>1735</v>
      </c>
      <c r="D134" s="3702"/>
      <c r="E134" s="1668"/>
      <c r="F134" s="1668"/>
      <c r="G134" s="1582"/>
      <c r="H134" s="1582"/>
      <c r="I134" s="1582"/>
      <c r="J134" s="1582"/>
      <c r="K134" s="1582"/>
      <c r="L134" s="1582"/>
      <c r="M134" s="1582"/>
      <c r="N134" s="1582"/>
      <c r="O134" s="1582"/>
      <c r="P134" s="1582"/>
      <c r="Q134" s="1582"/>
    </row>
    <row r="135" spans="2:17" ht="20.100000000000001" customHeight="1">
      <c r="B135" s="1582"/>
      <c r="C135" s="1668"/>
      <c r="D135" s="1668"/>
      <c r="E135" s="1668"/>
      <c r="F135" s="1670"/>
      <c r="G135" s="1582"/>
      <c r="H135" s="1582"/>
      <c r="I135" s="1582"/>
      <c r="J135" s="1582"/>
      <c r="K135" s="1582"/>
      <c r="L135" s="1582"/>
      <c r="M135" s="1582"/>
      <c r="N135" s="1582"/>
      <c r="O135" s="1582"/>
      <c r="P135" s="1582"/>
      <c r="Q135" s="1582"/>
    </row>
    <row r="136" spans="2:17" ht="20.100000000000001" customHeight="1">
      <c r="B136" s="1582"/>
      <c r="C136" s="1669" t="s">
        <v>1736</v>
      </c>
      <c r="D136" s="1668"/>
      <c r="E136" s="1668"/>
      <c r="F136" s="1668"/>
      <c r="G136" s="1582"/>
      <c r="H136" s="1582"/>
      <c r="I136" s="1582"/>
      <c r="J136" s="1582"/>
      <c r="K136" s="1582"/>
      <c r="L136" s="1582"/>
      <c r="M136" s="1582"/>
      <c r="N136" s="1582"/>
      <c r="O136" s="1582"/>
      <c r="P136" s="1582"/>
      <c r="Q136" s="1582"/>
    </row>
    <row r="137" spans="2:17" ht="20.100000000000001" customHeight="1">
      <c r="B137" s="1616" t="s">
        <v>759</v>
      </c>
      <c r="C137" s="3702" t="s">
        <v>1737</v>
      </c>
      <c r="D137" s="3702"/>
      <c r="E137" s="3702"/>
      <c r="F137" s="3702"/>
      <c r="G137" s="1582"/>
      <c r="H137" s="1582"/>
      <c r="I137" s="1582"/>
      <c r="J137" s="1582"/>
      <c r="K137" s="1582"/>
      <c r="L137" s="1582"/>
      <c r="M137" s="1582"/>
      <c r="N137" s="1582"/>
      <c r="O137" s="1582"/>
      <c r="P137" s="1582"/>
      <c r="Q137" s="1582"/>
    </row>
    <row r="138" spans="2:17" ht="20.100000000000001" customHeight="1">
      <c r="B138" s="1582"/>
      <c r="C138" s="1668"/>
      <c r="D138" s="1668"/>
      <c r="E138" s="1668"/>
      <c r="F138" s="1668"/>
      <c r="G138" s="1582"/>
      <c r="H138" s="1582"/>
      <c r="I138" s="1582"/>
      <c r="J138" s="1582"/>
      <c r="K138" s="1582"/>
      <c r="L138" s="1582"/>
      <c r="M138" s="1582"/>
      <c r="N138" s="1582"/>
      <c r="O138" s="1582"/>
      <c r="P138" s="1582"/>
      <c r="Q138" s="1582"/>
    </row>
    <row r="139" spans="2:17" ht="20.100000000000001" customHeight="1">
      <c r="B139" s="1582"/>
      <c r="C139" s="1669" t="s">
        <v>1738</v>
      </c>
      <c r="D139" s="1668"/>
      <c r="E139" s="1668"/>
      <c r="F139" s="1668"/>
      <c r="G139" s="1582"/>
      <c r="H139" s="1582"/>
      <c r="I139" s="1582"/>
      <c r="J139" s="1582"/>
      <c r="K139" s="1582"/>
      <c r="L139" s="1582"/>
      <c r="M139" s="1582"/>
      <c r="N139" s="1582"/>
      <c r="O139" s="1582"/>
      <c r="P139" s="1582"/>
      <c r="Q139" s="1582"/>
    </row>
    <row r="140" spans="2:17" ht="20.100000000000001" customHeight="1">
      <c r="B140" s="1616" t="s">
        <v>759</v>
      </c>
      <c r="C140" s="3702" t="s">
        <v>1739</v>
      </c>
      <c r="D140" s="3702"/>
      <c r="E140" s="3702"/>
      <c r="F140" s="3702"/>
      <c r="G140" s="1582"/>
      <c r="H140" s="1582"/>
      <c r="I140" s="1582"/>
      <c r="J140" s="1582"/>
      <c r="K140" s="1582"/>
      <c r="L140" s="1582"/>
      <c r="M140" s="1582"/>
      <c r="N140" s="1582"/>
      <c r="O140" s="1582"/>
      <c r="P140" s="1582"/>
      <c r="Q140" s="1582"/>
    </row>
    <row r="141" spans="2:17" ht="20.100000000000001" customHeight="1">
      <c r="B141" s="1582"/>
      <c r="C141" s="1668"/>
      <c r="D141" s="1668"/>
      <c r="E141" s="1668"/>
      <c r="F141" s="1668"/>
      <c r="G141" s="1582"/>
      <c r="H141" s="1582"/>
      <c r="I141" s="1582"/>
      <c r="J141" s="1582"/>
      <c r="K141" s="1582"/>
      <c r="L141" s="1582"/>
      <c r="M141" s="1582"/>
      <c r="N141" s="1582"/>
      <c r="O141" s="1582"/>
      <c r="P141" s="1582"/>
      <c r="Q141" s="1582"/>
    </row>
    <row r="142" spans="2:17" ht="20.100000000000001" customHeight="1">
      <c r="B142" s="1582"/>
      <c r="C142" s="1669" t="s">
        <v>1740</v>
      </c>
      <c r="D142" s="1668"/>
      <c r="E142" s="1668"/>
      <c r="F142" s="1668"/>
      <c r="G142" s="1582"/>
      <c r="H142" s="1582"/>
      <c r="I142" s="1582"/>
      <c r="J142" s="1582"/>
      <c r="K142" s="1582"/>
      <c r="L142" s="1582"/>
      <c r="M142" s="1582"/>
      <c r="N142" s="1582"/>
      <c r="O142" s="1582"/>
      <c r="P142" s="1582"/>
      <c r="Q142" s="1582"/>
    </row>
    <row r="143" spans="2:17" ht="20.100000000000001" customHeight="1">
      <c r="B143" s="1616" t="s">
        <v>759</v>
      </c>
      <c r="C143" s="3702" t="s">
        <v>1741</v>
      </c>
      <c r="D143" s="3702"/>
      <c r="E143" s="1668"/>
      <c r="F143" s="1668"/>
      <c r="G143" s="1582"/>
      <c r="H143" s="1582"/>
      <c r="I143" s="1582"/>
      <c r="J143" s="1582"/>
      <c r="K143" s="1582"/>
      <c r="L143" s="1582"/>
      <c r="M143" s="1582"/>
      <c r="N143" s="1582"/>
      <c r="O143" s="1582"/>
      <c r="P143" s="1582"/>
      <c r="Q143" s="1582"/>
    </row>
    <row r="144" spans="2:17" ht="20.100000000000001" customHeight="1">
      <c r="B144" s="1671"/>
      <c r="C144" s="1671"/>
      <c r="D144" s="1671"/>
      <c r="E144" s="1668"/>
      <c r="F144" s="1668"/>
      <c r="G144" s="1582"/>
      <c r="H144" s="1582"/>
      <c r="I144" s="1582"/>
      <c r="J144" s="1582"/>
      <c r="K144" s="1582"/>
      <c r="L144" s="1582"/>
      <c r="M144" s="1582"/>
      <c r="N144" s="1582"/>
      <c r="O144" s="1582"/>
      <c r="P144" s="1582"/>
      <c r="Q144" s="1582"/>
    </row>
    <row r="145" spans="1:17" ht="20.100000000000001" customHeight="1">
      <c r="B145" s="1043" t="s">
        <v>759</v>
      </c>
      <c r="C145" s="3700" t="s">
        <v>1742</v>
      </c>
      <c r="D145" s="3701"/>
      <c r="E145" s="3701"/>
      <c r="F145" s="3701"/>
      <c r="G145" s="1582"/>
      <c r="H145" s="1582"/>
      <c r="I145" s="1582"/>
      <c r="J145" s="1582"/>
      <c r="K145" s="1582"/>
      <c r="L145" s="1582"/>
      <c r="M145" s="1582"/>
      <c r="N145" s="1582"/>
      <c r="O145" s="1582"/>
      <c r="P145" s="1582"/>
      <c r="Q145" s="1582"/>
    </row>
    <row r="146" spans="1:17" ht="20.100000000000001" customHeight="1">
      <c r="B146" s="1582"/>
      <c r="C146" s="1668"/>
      <c r="D146" s="1672"/>
      <c r="E146" s="1668"/>
      <c r="F146" s="115"/>
      <c r="G146" s="1582"/>
      <c r="H146" s="1582"/>
      <c r="I146" s="1582"/>
      <c r="J146" s="1582"/>
      <c r="K146" s="1582"/>
      <c r="L146" s="1582"/>
      <c r="M146" s="1582"/>
      <c r="N146" s="1582"/>
      <c r="O146" s="1582"/>
      <c r="P146" s="1582"/>
      <c r="Q146" s="1582"/>
    </row>
    <row r="147" spans="1:17" ht="20.100000000000001" customHeight="1">
      <c r="B147" s="1582"/>
      <c r="C147" s="1669" t="s">
        <v>1743</v>
      </c>
      <c r="D147" s="1672"/>
      <c r="E147" s="1668"/>
      <c r="F147" s="115"/>
      <c r="G147" s="1582"/>
      <c r="H147" s="1582"/>
      <c r="I147" s="1582"/>
      <c r="J147" s="1582"/>
      <c r="K147" s="1582"/>
      <c r="L147" s="1582"/>
      <c r="M147" s="1582"/>
      <c r="N147" s="1582"/>
      <c r="O147" s="1582"/>
      <c r="P147" s="1582"/>
      <c r="Q147" s="1582"/>
    </row>
    <row r="148" spans="1:17" ht="20.100000000000001" customHeight="1">
      <c r="B148" s="1616" t="s">
        <v>759</v>
      </c>
      <c r="C148" s="3702" t="s">
        <v>1744</v>
      </c>
      <c r="D148" s="3702"/>
      <c r="E148" s="3702"/>
      <c r="F148" s="3702"/>
      <c r="G148" s="3702"/>
      <c r="H148" s="1582"/>
      <c r="I148" s="1582"/>
      <c r="J148" s="1582"/>
      <c r="K148" s="1582"/>
      <c r="L148" s="1582"/>
      <c r="M148" s="1582"/>
      <c r="N148" s="1582"/>
      <c r="O148" s="1582"/>
      <c r="P148" s="1582"/>
      <c r="Q148" s="1582"/>
    </row>
    <row r="149" spans="1:17" ht="20.100000000000001" customHeight="1">
      <c r="B149" s="1582"/>
      <c r="C149" s="1582"/>
      <c r="D149" s="1582"/>
      <c r="E149" s="1614"/>
      <c r="F149" s="1614"/>
      <c r="G149" s="1582"/>
      <c r="H149" s="1582"/>
      <c r="I149" s="1582"/>
      <c r="J149" s="1582"/>
      <c r="K149" s="1582"/>
      <c r="L149" s="1582"/>
      <c r="M149" s="1582"/>
      <c r="N149" s="1582"/>
      <c r="O149" s="1582"/>
      <c r="P149" s="1582"/>
      <c r="Q149" s="1582"/>
    </row>
    <row r="150" spans="1:17">
      <c r="A150" s="1611"/>
      <c r="B150" s="1612"/>
      <c r="C150" s="1613"/>
      <c r="D150" s="1613"/>
      <c r="E150" s="1613"/>
      <c r="F150" s="1613"/>
      <c r="G150" s="1613"/>
      <c r="H150" s="1613"/>
      <c r="I150" s="1613"/>
      <c r="J150" s="1612"/>
      <c r="K150" s="1612"/>
      <c r="L150" s="1612"/>
      <c r="M150" s="1611"/>
      <c r="N150" s="1611"/>
      <c r="O150" s="1611"/>
      <c r="P150" s="1611"/>
      <c r="Q150" s="1611"/>
    </row>
    <row r="151" spans="1:17" ht="18.75">
      <c r="A151" s="1582"/>
      <c r="B151" s="1673" t="s">
        <v>1745</v>
      </c>
      <c r="C151" s="1582"/>
      <c r="D151" s="1582"/>
      <c r="E151" s="1582"/>
      <c r="F151" s="1533"/>
      <c r="G151" s="1533"/>
      <c r="H151" s="113"/>
      <c r="I151" s="1534"/>
      <c r="J151" s="1674"/>
      <c r="K151" s="1674"/>
      <c r="L151" s="720"/>
      <c r="M151" s="1534"/>
      <c r="N151" s="1534"/>
      <c r="O151" s="1582"/>
      <c r="P151" s="1582"/>
      <c r="Q151" s="113"/>
    </row>
    <row r="152" spans="1:17" ht="18.75">
      <c r="A152" s="1582"/>
      <c r="B152" s="1673"/>
      <c r="C152" s="3703" t="s">
        <v>1746</v>
      </c>
      <c r="D152" s="3703"/>
      <c r="E152" s="3703"/>
      <c r="F152" s="3703"/>
      <c r="G152" s="3703"/>
      <c r="H152" s="3703"/>
      <c r="I152" s="1534"/>
      <c r="J152" s="1534"/>
      <c r="K152" s="720"/>
      <c r="L152" s="720"/>
      <c r="M152" s="1534"/>
      <c r="N152" s="1534"/>
      <c r="O152" s="1582"/>
      <c r="P152" s="1582"/>
      <c r="Q152" s="113"/>
    </row>
    <row r="153" spans="1:17" ht="18.75">
      <c r="A153" s="1582"/>
      <c r="B153" s="1673"/>
      <c r="C153" s="1675"/>
      <c r="D153" s="1533"/>
      <c r="E153" s="1533"/>
      <c r="F153" s="1533"/>
      <c r="G153" s="1533"/>
      <c r="H153" s="113"/>
      <c r="I153" s="1534"/>
      <c r="J153" s="1534"/>
      <c r="K153" s="720"/>
      <c r="L153" s="720"/>
      <c r="M153" s="1534"/>
      <c r="N153" s="1534"/>
      <c r="O153" s="1582"/>
      <c r="P153" s="1582"/>
      <c r="Q153" s="113"/>
    </row>
    <row r="154" spans="1:17" ht="18.75">
      <c r="A154" s="1582"/>
      <c r="B154" s="1676"/>
      <c r="C154" s="3704" t="s">
        <v>1747</v>
      </c>
      <c r="D154" s="3704"/>
      <c r="E154" s="3704"/>
      <c r="F154" s="3704"/>
      <c r="G154" s="113"/>
      <c r="H154" s="113"/>
      <c r="I154" s="113"/>
      <c r="J154" s="113"/>
      <c r="K154" s="113"/>
      <c r="L154" s="720"/>
      <c r="M154" s="1534"/>
      <c r="N154" s="1534"/>
      <c r="O154" s="1582"/>
      <c r="P154" s="1582"/>
      <c r="Q154" s="113"/>
    </row>
    <row r="155" spans="1:17" ht="18.75">
      <c r="A155" s="1582"/>
      <c r="B155" s="1676"/>
      <c r="C155" s="1677"/>
      <c r="D155" s="1533"/>
      <c r="E155" s="1533"/>
      <c r="F155" s="1533"/>
      <c r="G155" s="113"/>
      <c r="H155" s="113"/>
      <c r="I155" s="113"/>
      <c r="J155" s="113"/>
      <c r="K155" s="720"/>
      <c r="L155" s="720"/>
      <c r="M155" s="1534"/>
      <c r="N155" s="1534"/>
      <c r="O155" s="1582"/>
      <c r="P155" s="1582"/>
      <c r="Q155" s="113"/>
    </row>
    <row r="156" spans="1:17" ht="18.75">
      <c r="A156" s="1582"/>
      <c r="B156" s="1673"/>
      <c r="C156" s="3703" t="s">
        <v>1748</v>
      </c>
      <c r="D156" s="3703"/>
      <c r="E156" s="3703"/>
      <c r="F156" s="3703"/>
      <c r="G156" s="113"/>
      <c r="H156" s="113"/>
      <c r="I156" s="113"/>
      <c r="J156" s="113"/>
      <c r="K156" s="113"/>
      <c r="L156" s="720"/>
      <c r="M156" s="1534"/>
      <c r="N156" s="1534"/>
      <c r="O156" s="1582"/>
      <c r="P156" s="1582"/>
      <c r="Q156" s="113"/>
    </row>
    <row r="157" spans="1:17" ht="18.75">
      <c r="A157" s="1582"/>
      <c r="B157" s="1673"/>
      <c r="C157" s="1673"/>
      <c r="D157" s="1673"/>
      <c r="E157" s="1673"/>
      <c r="F157" s="1673"/>
      <c r="G157" s="113"/>
      <c r="H157" s="113"/>
      <c r="I157" s="113"/>
      <c r="J157" s="113"/>
      <c r="K157" s="113"/>
      <c r="L157" s="720"/>
      <c r="M157" s="1534"/>
      <c r="N157" s="1534"/>
      <c r="O157" s="1582"/>
      <c r="P157" s="1582"/>
      <c r="Q157" s="113"/>
    </row>
    <row r="158" spans="1:17" ht="18.75">
      <c r="A158" s="1582"/>
      <c r="B158" s="1673"/>
      <c r="C158" s="3703" t="s">
        <v>1749</v>
      </c>
      <c r="D158" s="3703"/>
      <c r="E158" s="3703"/>
      <c r="F158" s="3703"/>
      <c r="G158" s="113"/>
      <c r="H158" s="113"/>
      <c r="I158" s="113"/>
      <c r="J158" s="113"/>
      <c r="K158" s="113"/>
      <c r="L158" s="720"/>
      <c r="M158" s="1534"/>
      <c r="N158" s="1534"/>
      <c r="O158" s="1582"/>
      <c r="P158" s="1582"/>
      <c r="Q158" s="113"/>
    </row>
    <row r="159" spans="1:17" ht="18.75">
      <c r="A159" s="1582"/>
      <c r="B159" s="1673"/>
      <c r="C159" s="1675"/>
      <c r="D159" s="1533"/>
      <c r="E159" s="1533"/>
      <c r="F159" s="1533"/>
      <c r="G159" s="113"/>
      <c r="H159" s="113"/>
      <c r="I159" s="113"/>
      <c r="J159" s="113"/>
      <c r="K159" s="113"/>
      <c r="L159" s="720"/>
      <c r="M159" s="1534"/>
      <c r="N159" s="1534"/>
      <c r="O159" s="1582"/>
      <c r="P159" s="1582"/>
      <c r="Q159" s="113"/>
    </row>
    <row r="160" spans="1:17" ht="16.5" customHeight="1">
      <c r="A160" s="1582"/>
      <c r="B160" s="1678" t="s">
        <v>1231</v>
      </c>
      <c r="C160" s="1679"/>
      <c r="D160" s="1680"/>
      <c r="E160" s="1679"/>
      <c r="F160" s="1679"/>
      <c r="G160" s="1679"/>
      <c r="H160" s="1679"/>
      <c r="I160" s="1679"/>
      <c r="J160" s="1679"/>
      <c r="K160" s="1679"/>
      <c r="L160" s="1582"/>
      <c r="M160" s="1582"/>
      <c r="N160" s="1582"/>
      <c r="O160" s="1582"/>
      <c r="P160" s="1582"/>
      <c r="Q160" s="1582"/>
    </row>
    <row r="161" spans="1:17" ht="16.5" customHeight="1">
      <c r="A161" s="1582"/>
      <c r="B161" s="1681"/>
      <c r="C161" s="1679"/>
      <c r="D161" s="1682" t="s">
        <v>1750</v>
      </c>
      <c r="E161" s="1683"/>
      <c r="F161" s="1683"/>
      <c r="G161" s="1679"/>
      <c r="H161" s="1679"/>
      <c r="I161" s="1679"/>
      <c r="J161" s="1679"/>
      <c r="K161" s="1679"/>
      <c r="L161" s="1582"/>
      <c r="M161" s="1582"/>
      <c r="N161" s="1582"/>
      <c r="O161" s="1582"/>
      <c r="P161" s="1582"/>
      <c r="Q161" s="1582"/>
    </row>
    <row r="162" spans="1:17" ht="20.100000000000001" customHeight="1">
      <c r="A162" s="1582"/>
      <c r="B162" s="1684"/>
      <c r="C162" s="1679"/>
      <c r="D162" s="1683" t="s">
        <v>1232</v>
      </c>
      <c r="E162" s="1679"/>
      <c r="F162" s="1679"/>
      <c r="G162" s="1679"/>
      <c r="H162" s="1679"/>
      <c r="I162" s="1679"/>
      <c r="J162" s="1679"/>
      <c r="K162" s="1679"/>
      <c r="L162" s="1582"/>
      <c r="M162" s="1582"/>
      <c r="N162" s="1582"/>
      <c r="O162" s="1582"/>
      <c r="P162" s="1582"/>
      <c r="Q162" s="1582"/>
    </row>
    <row r="163" spans="1:17" ht="20.100000000000001" customHeight="1">
      <c r="A163" s="1582"/>
      <c r="B163" s="1684"/>
      <c r="C163" s="1679"/>
      <c r="D163" s="1683" t="s">
        <v>1751</v>
      </c>
      <c r="E163" s="1679"/>
      <c r="F163" s="1679"/>
      <c r="G163" s="1679"/>
      <c r="H163" s="1679"/>
      <c r="I163" s="1682" t="s">
        <v>1752</v>
      </c>
      <c r="J163" s="1679"/>
      <c r="K163" s="1679"/>
      <c r="L163" s="1582"/>
      <c r="M163" s="1582"/>
      <c r="N163" s="1582"/>
      <c r="O163" s="1582"/>
      <c r="P163" s="1582"/>
      <c r="Q163" s="1582"/>
    </row>
    <row r="164" spans="1:17" ht="20.100000000000001" customHeight="1" thickBot="1">
      <c r="A164" s="1582"/>
      <c r="B164" s="1685" t="s">
        <v>1753</v>
      </c>
      <c r="C164" s="1686"/>
      <c r="D164" s="1687"/>
      <c r="E164" s="1686"/>
      <c r="F164" s="1688"/>
      <c r="G164" s="1686"/>
      <c r="H164" s="1686"/>
      <c r="I164" s="1686"/>
      <c r="J164" s="1686"/>
      <c r="K164" s="1686"/>
      <c r="L164" s="1582"/>
      <c r="M164" s="1582"/>
      <c r="N164" s="1582"/>
      <c r="O164" s="1582"/>
      <c r="P164" s="1582"/>
      <c r="Q164" s="1582"/>
    </row>
    <row r="165" spans="1:17" ht="20.100000000000001" customHeight="1" thickTop="1" thickBot="1">
      <c r="A165" s="1582"/>
      <c r="B165" s="1685"/>
      <c r="C165" s="1689"/>
      <c r="D165" s="1690">
        <f>LEN(F165)</f>
        <v>58</v>
      </c>
      <c r="E165" s="1691" t="s">
        <v>1233</v>
      </c>
      <c r="F165" s="1692" t="s">
        <v>1231</v>
      </c>
      <c r="G165" s="1686"/>
      <c r="H165" s="1686"/>
      <c r="I165" s="1686"/>
      <c r="J165" s="1686"/>
      <c r="K165" s="1686"/>
      <c r="L165" s="1582"/>
      <c r="M165" s="1582"/>
      <c r="N165" s="1582"/>
      <c r="O165" s="1582"/>
      <c r="P165" s="1582"/>
      <c r="Q165" s="1582"/>
    </row>
    <row r="166" spans="1:17" ht="20.100000000000001" customHeight="1" thickTop="1">
      <c r="A166" s="1582"/>
      <c r="B166" s="1685"/>
      <c r="C166" s="1686"/>
      <c r="D166" s="1686"/>
      <c r="E166" s="1686"/>
      <c r="F166" s="1693"/>
      <c r="G166" s="1686"/>
      <c r="H166" s="1686"/>
      <c r="I166" s="1686"/>
      <c r="J166" s="1686"/>
      <c r="K166" s="1686"/>
      <c r="L166" s="1582"/>
      <c r="M166" s="1582"/>
      <c r="N166" s="1582"/>
      <c r="O166" s="1582"/>
      <c r="P166" s="1582"/>
      <c r="Q166" s="1582"/>
    </row>
    <row r="167" spans="1:17" ht="20.100000000000001" customHeight="1">
      <c r="A167" s="1582"/>
      <c r="B167" s="1685" t="s">
        <v>1754</v>
      </c>
      <c r="C167" s="1694"/>
      <c r="D167" s="1694"/>
      <c r="E167" s="1694"/>
      <c r="F167" s="1694"/>
      <c r="G167" s="1694"/>
      <c r="H167" s="1694"/>
      <c r="I167" s="1694"/>
      <c r="J167" s="1694"/>
      <c r="K167" s="1694"/>
      <c r="L167" s="1582"/>
      <c r="M167" s="1582"/>
      <c r="N167" s="1582"/>
      <c r="O167" s="1582"/>
      <c r="P167" s="1582"/>
      <c r="Q167" s="1582"/>
    </row>
    <row r="168" spans="1:17" ht="20.100000000000001" customHeight="1">
      <c r="A168" s="1582"/>
      <c r="B168" s="1685"/>
      <c r="C168" s="1689"/>
      <c r="D168" s="1690">
        <f>LEN(F168)</f>
        <v>50</v>
      </c>
      <c r="E168" s="1691" t="s">
        <v>1233</v>
      </c>
      <c r="F168" s="1695" t="str">
        <f>SUBSTITUTE(F165," ","")</f>
        <v>Utilitairepoursupprimerlesespacevidesdansunephrase</v>
      </c>
      <c r="G168" s="1686"/>
      <c r="H168" s="1686"/>
      <c r="I168" s="1686"/>
      <c r="J168" s="1686"/>
      <c r="K168" s="1686"/>
      <c r="L168" s="1582"/>
      <c r="M168" s="1582"/>
      <c r="N168" s="1582"/>
      <c r="O168" s="1582"/>
      <c r="P168" s="1582"/>
      <c r="Q168" s="1582"/>
    </row>
    <row r="169" spans="1:17" ht="18">
      <c r="A169" s="1582"/>
      <c r="B169" s="1685"/>
      <c r="C169" s="1685" t="s">
        <v>1755</v>
      </c>
      <c r="D169" s="1694"/>
      <c r="E169" s="1694"/>
      <c r="F169" s="1694"/>
      <c r="G169" s="1694"/>
      <c r="H169" s="1694"/>
      <c r="I169" s="1694"/>
      <c r="J169" s="1694"/>
      <c r="K169" s="1694"/>
      <c r="L169" s="1582"/>
      <c r="M169" s="1582"/>
      <c r="N169" s="1582"/>
      <c r="O169" s="1582"/>
      <c r="P169" s="1582"/>
      <c r="Q169" s="1582"/>
    </row>
    <row r="170" spans="1:17" ht="18">
      <c r="A170" s="1582"/>
      <c r="B170" s="1696"/>
      <c r="C170" s="1685" t="s">
        <v>1756</v>
      </c>
      <c r="D170" s="1685"/>
      <c r="E170" s="1696"/>
      <c r="F170" s="1696"/>
      <c r="G170" s="1696"/>
      <c r="H170" s="1696"/>
      <c r="I170" s="1696"/>
      <c r="J170" s="1696"/>
      <c r="K170" s="1696"/>
      <c r="L170" s="1582"/>
      <c r="M170" s="1582"/>
      <c r="N170" s="1582"/>
      <c r="O170" s="1582"/>
      <c r="P170" s="1582"/>
      <c r="Q170" s="1582"/>
    </row>
    <row r="171" spans="1:17" ht="18">
      <c r="A171" s="1582"/>
      <c r="B171" s="1696"/>
      <c r="C171" s="1685" t="s">
        <v>1757</v>
      </c>
      <c r="D171" s="1685"/>
      <c r="E171" s="1696"/>
      <c r="F171" s="1696"/>
      <c r="G171" s="1696"/>
      <c r="H171" s="1696"/>
      <c r="I171" s="1696"/>
      <c r="J171" s="1696"/>
      <c r="K171" s="1696"/>
      <c r="L171" s="1582"/>
      <c r="M171" s="1582"/>
      <c r="N171" s="1582"/>
      <c r="O171" s="1582"/>
      <c r="P171" s="1582"/>
      <c r="Q171" s="1582"/>
    </row>
    <row r="172" spans="1:17" ht="18">
      <c r="A172" s="1582"/>
      <c r="B172" s="1696"/>
      <c r="C172" s="1685"/>
      <c r="D172" s="1685"/>
      <c r="E172" s="1696"/>
      <c r="F172" s="1696"/>
      <c r="G172" s="1696"/>
      <c r="H172" s="1696"/>
      <c r="I172" s="1696"/>
      <c r="J172" s="1696"/>
      <c r="K172" s="1696"/>
      <c r="L172" s="1582"/>
      <c r="M172" s="1582"/>
      <c r="N172" s="1582"/>
      <c r="O172" s="1582"/>
      <c r="P172" s="1582"/>
      <c r="Q172" s="1582"/>
    </row>
    <row r="173" spans="1:17" ht="15.75">
      <c r="A173" s="1582"/>
      <c r="B173" s="1696"/>
      <c r="C173" s="1697" t="s">
        <v>1758</v>
      </c>
      <c r="D173" s="1698" t="s">
        <v>1759</v>
      </c>
      <c r="E173" s="1696"/>
      <c r="F173" s="1696"/>
      <c r="G173" s="1696"/>
      <c r="H173" s="1696"/>
      <c r="I173" s="1696"/>
      <c r="J173" s="1696"/>
      <c r="K173" s="1696"/>
      <c r="L173" s="1582"/>
      <c r="M173" s="1582"/>
      <c r="N173" s="1582"/>
      <c r="O173" s="1582"/>
      <c r="P173" s="1582"/>
      <c r="Q173" s="1582"/>
    </row>
    <row r="174" spans="1:17" ht="15" customHeight="1">
      <c r="B174" s="1696"/>
      <c r="C174" s="1696"/>
      <c r="D174" s="1696"/>
      <c r="E174" s="1696"/>
      <c r="F174" s="1696"/>
      <c r="G174" s="1696"/>
      <c r="H174" s="1696"/>
      <c r="I174" s="1696"/>
      <c r="J174" s="1696"/>
      <c r="K174" s="1696"/>
      <c r="L174" s="1582"/>
      <c r="M174" s="1582"/>
      <c r="N174" s="1582"/>
      <c r="O174" s="1582"/>
      <c r="P174" s="1582"/>
      <c r="Q174" s="1582"/>
    </row>
    <row r="175" spans="1:17">
      <c r="A175" s="1582"/>
      <c r="B175" s="113"/>
      <c r="C175" s="113"/>
      <c r="D175" s="113"/>
      <c r="E175" s="113"/>
      <c r="F175" s="113"/>
      <c r="G175" s="113"/>
      <c r="H175" s="113"/>
      <c r="I175" s="113"/>
      <c r="J175" s="113"/>
      <c r="K175" s="113"/>
      <c r="L175" s="113"/>
      <c r="M175" s="1582"/>
      <c r="N175" s="1582"/>
      <c r="O175" s="1582"/>
      <c r="P175" s="1582"/>
      <c r="Q175" s="1582"/>
    </row>
    <row r="176" spans="1:17" ht="18.75">
      <c r="A176" s="1582"/>
      <c r="B176" s="113"/>
      <c r="C176" s="1699"/>
      <c r="D176" s="1675" t="s">
        <v>1748</v>
      </c>
      <c r="E176" s="1673"/>
      <c r="F176" s="1673"/>
      <c r="G176" s="1582"/>
      <c r="H176" s="1582"/>
      <c r="I176" s="1582"/>
      <c r="J176" s="1582"/>
      <c r="K176" s="1582"/>
      <c r="L176" s="1582"/>
      <c r="M176" s="1582"/>
      <c r="N176" s="1582"/>
      <c r="O176" s="1582"/>
      <c r="P176" s="1582"/>
      <c r="Q176" s="1582"/>
    </row>
    <row r="177" spans="1:17">
      <c r="A177" s="1582"/>
      <c r="B177" s="113"/>
      <c r="C177" s="1582"/>
      <c r="D177" s="1700"/>
      <c r="E177" s="1582"/>
      <c r="F177" s="1582"/>
      <c r="G177" s="1582"/>
      <c r="H177" s="1582"/>
      <c r="I177" s="1582"/>
      <c r="J177" s="1582"/>
      <c r="K177" s="1582"/>
      <c r="L177" s="1582"/>
      <c r="M177" s="1582"/>
      <c r="N177" s="1582"/>
      <c r="O177" s="1582"/>
      <c r="P177" s="1582"/>
      <c r="Q177" s="1582"/>
    </row>
    <row r="178" spans="1:17">
      <c r="A178" s="1582"/>
      <c r="B178" s="113"/>
      <c r="C178" s="1701" t="s">
        <v>1760</v>
      </c>
      <c r="D178" s="1582"/>
      <c r="E178" s="1582"/>
      <c r="F178" s="1582"/>
      <c r="G178" s="1582"/>
      <c r="H178" s="1582"/>
      <c r="I178" s="1702" t="s">
        <v>1761</v>
      </c>
      <c r="J178" s="1702" t="s">
        <v>1762</v>
      </c>
      <c r="K178" s="1582"/>
      <c r="L178" s="1582"/>
      <c r="M178" s="1582"/>
      <c r="N178" s="1582"/>
      <c r="O178" s="1582"/>
      <c r="P178" s="1582"/>
      <c r="Q178" s="1582"/>
    </row>
    <row r="179" spans="1:17">
      <c r="A179" s="1582"/>
      <c r="B179" s="113"/>
      <c r="C179" s="1703" t="s">
        <v>1763</v>
      </c>
      <c r="D179" s="1582"/>
      <c r="E179" s="1582"/>
      <c r="F179" s="1582"/>
      <c r="G179" s="1582"/>
      <c r="H179" s="1582"/>
      <c r="I179" s="1704">
        <v>41422</v>
      </c>
      <c r="J179" s="1705">
        <v>4416</v>
      </c>
      <c r="K179" s="1582"/>
      <c r="L179" s="1582"/>
      <c r="M179" s="1582"/>
      <c r="N179" s="1582"/>
      <c r="O179" s="1582"/>
      <c r="P179" s="1582"/>
      <c r="Q179" s="1582"/>
    </row>
    <row r="180" spans="1:17">
      <c r="A180" s="1582"/>
      <c r="B180" s="113"/>
      <c r="C180" s="1703" t="s">
        <v>1764</v>
      </c>
      <c r="D180" s="1582"/>
      <c r="E180" s="1582"/>
      <c r="F180" s="1582"/>
      <c r="G180" s="1582"/>
      <c r="H180" s="1582"/>
      <c r="I180" s="1704">
        <v>41092</v>
      </c>
      <c r="J180" s="1705">
        <v>14900</v>
      </c>
      <c r="K180" s="1582"/>
      <c r="L180" s="1582"/>
      <c r="M180" s="1582"/>
      <c r="N180" s="1582"/>
      <c r="O180" s="1582"/>
      <c r="P180" s="1582"/>
      <c r="Q180" s="1582"/>
    </row>
    <row r="181" spans="1:17">
      <c r="A181" s="1582"/>
      <c r="B181" s="113"/>
      <c r="C181" s="1703" t="s">
        <v>1765</v>
      </c>
      <c r="D181" s="1582"/>
      <c r="E181" s="1582"/>
      <c r="F181" s="1582"/>
      <c r="G181" s="1582"/>
      <c r="H181" s="1582"/>
      <c r="I181" s="1704">
        <v>41062</v>
      </c>
      <c r="J181" s="1705">
        <v>36257</v>
      </c>
      <c r="K181" s="1582"/>
      <c r="L181" s="1582"/>
      <c r="M181" s="1582"/>
      <c r="N181" s="1582"/>
      <c r="O181" s="1582"/>
      <c r="P181" s="1582"/>
      <c r="Q181" s="1582"/>
    </row>
    <row r="182" spans="1:17">
      <c r="A182" s="1582"/>
      <c r="B182" s="113"/>
      <c r="C182" s="1703" t="s">
        <v>1766</v>
      </c>
      <c r="D182" s="1582"/>
      <c r="E182" s="1582"/>
      <c r="F182" s="1582"/>
      <c r="G182" s="1582"/>
      <c r="H182" s="1582"/>
      <c r="I182" s="1704">
        <v>41062</v>
      </c>
      <c r="J182" s="1705">
        <v>14390</v>
      </c>
      <c r="K182" s="1582"/>
      <c r="L182" s="1582"/>
      <c r="M182" s="1582"/>
      <c r="N182" s="1582"/>
      <c r="O182" s="1582"/>
      <c r="P182" s="1582"/>
      <c r="Q182" s="1582"/>
    </row>
    <row r="183" spans="1:17">
      <c r="A183" s="1582"/>
      <c r="B183" s="113"/>
      <c r="C183" s="1706" t="s">
        <v>1767</v>
      </c>
      <c r="D183" s="1582"/>
      <c r="E183" s="1582"/>
      <c r="F183" s="1582"/>
      <c r="G183" s="1582"/>
      <c r="H183" s="1582"/>
      <c r="I183" s="1704">
        <v>41052</v>
      </c>
      <c r="J183" s="1705">
        <v>48910</v>
      </c>
      <c r="K183" s="1582"/>
      <c r="L183" s="1582"/>
      <c r="M183" s="1582"/>
      <c r="N183" s="1582"/>
      <c r="O183" s="1582"/>
      <c r="P183" s="1582"/>
      <c r="Q183" s="1582"/>
    </row>
    <row r="184" spans="1:17">
      <c r="A184" s="1582"/>
      <c r="B184" s="113"/>
      <c r="C184" s="1703" t="s">
        <v>1768</v>
      </c>
      <c r="D184" s="1582"/>
      <c r="E184" s="1582"/>
      <c r="F184" s="1582"/>
      <c r="G184" s="1582"/>
      <c r="H184" s="1582"/>
      <c r="I184" s="1704">
        <v>41025</v>
      </c>
      <c r="J184" s="1705">
        <v>14751</v>
      </c>
      <c r="K184" s="1582"/>
      <c r="L184" s="1582"/>
      <c r="M184" s="1582"/>
      <c r="N184" s="1582"/>
      <c r="O184" s="1582"/>
      <c r="P184" s="1582"/>
      <c r="Q184" s="1582"/>
    </row>
    <row r="185" spans="1:17">
      <c r="A185" s="1582"/>
      <c r="B185" s="113"/>
      <c r="C185" s="1703" t="s">
        <v>1769</v>
      </c>
      <c r="D185" s="1582"/>
      <c r="E185" s="1582"/>
      <c r="F185" s="1582"/>
      <c r="G185" s="1582"/>
      <c r="H185" s="1582"/>
      <c r="I185" s="1704">
        <v>40848</v>
      </c>
      <c r="J185" s="1705">
        <v>10084</v>
      </c>
      <c r="K185" s="1582"/>
      <c r="L185" s="1582"/>
      <c r="M185" s="1582"/>
      <c r="N185" s="1582"/>
      <c r="O185" s="1582"/>
      <c r="P185" s="1582"/>
      <c r="Q185" s="1582"/>
    </row>
    <row r="186" spans="1:17">
      <c r="A186" s="1582"/>
      <c r="B186" s="113"/>
      <c r="C186" s="1703" t="s">
        <v>1770</v>
      </c>
      <c r="D186" s="1582"/>
      <c r="E186" s="1582"/>
      <c r="F186" s="1582"/>
      <c r="G186" s="1582"/>
      <c r="H186" s="1582"/>
      <c r="I186" s="1704">
        <v>40454</v>
      </c>
      <c r="J186" s="1705">
        <v>45222</v>
      </c>
      <c r="K186" s="1582"/>
      <c r="L186" s="1582"/>
      <c r="M186" s="1582"/>
      <c r="N186" s="1582"/>
      <c r="O186" s="1582"/>
      <c r="P186" s="1582"/>
      <c r="Q186" s="1582"/>
    </row>
    <row r="187" spans="1:17">
      <c r="A187" s="1582"/>
      <c r="B187" s="113"/>
      <c r="C187" s="1703" t="s">
        <v>1771</v>
      </c>
      <c r="D187" s="1582"/>
      <c r="E187" s="1582"/>
      <c r="F187" s="1582"/>
      <c r="G187" s="1582"/>
      <c r="H187" s="1582"/>
      <c r="I187" s="1704">
        <v>40294</v>
      </c>
      <c r="J187" s="1705">
        <v>65784</v>
      </c>
      <c r="K187" s="1582"/>
      <c r="L187" s="1582"/>
      <c r="M187" s="1582"/>
      <c r="N187" s="1582"/>
      <c r="O187" s="1582"/>
      <c r="P187" s="1582"/>
      <c r="Q187" s="1582"/>
    </row>
    <row r="188" spans="1:17">
      <c r="A188" s="1582"/>
      <c r="B188" s="113"/>
      <c r="C188" s="1703" t="s">
        <v>1772</v>
      </c>
      <c r="D188" s="1582"/>
      <c r="E188" s="1582"/>
      <c r="F188" s="1582"/>
      <c r="G188" s="1582"/>
      <c r="H188" s="1582"/>
      <c r="I188" s="1704">
        <v>40273</v>
      </c>
      <c r="J188" s="1705">
        <v>96965</v>
      </c>
      <c r="K188" s="1582"/>
      <c r="L188" s="1582"/>
      <c r="M188" s="1582"/>
      <c r="N188" s="1582"/>
      <c r="O188" s="1582"/>
      <c r="P188" s="1582"/>
      <c r="Q188" s="1582"/>
    </row>
    <row r="189" spans="1:17">
      <c r="A189" s="1582"/>
      <c r="B189" s="113"/>
      <c r="C189" s="1703" t="s">
        <v>1773</v>
      </c>
      <c r="D189" s="1582"/>
      <c r="E189" s="1582"/>
      <c r="F189" s="1582"/>
      <c r="G189" s="1582"/>
      <c r="H189" s="1582"/>
      <c r="I189" s="1704">
        <v>40273</v>
      </c>
      <c r="J189" s="1705">
        <v>45902</v>
      </c>
      <c r="K189" s="1582"/>
      <c r="L189" s="1582"/>
      <c r="M189" s="1582"/>
      <c r="N189" s="1582"/>
      <c r="O189" s="1582"/>
      <c r="P189" s="1582"/>
      <c r="Q189" s="1582"/>
    </row>
    <row r="190" spans="1:17">
      <c r="A190" s="1582"/>
      <c r="B190" s="113"/>
      <c r="C190" s="1703" t="s">
        <v>1774</v>
      </c>
      <c r="D190" s="1582"/>
      <c r="E190" s="1582"/>
      <c r="F190" s="1582"/>
      <c r="G190" s="1582"/>
      <c r="H190" s="1582"/>
      <c r="I190" s="1704">
        <v>40250</v>
      </c>
      <c r="J190" s="1705">
        <v>122444</v>
      </c>
      <c r="K190" s="1582"/>
      <c r="L190" s="1582"/>
      <c r="M190" s="1582"/>
      <c r="N190" s="1582"/>
      <c r="O190" s="1582"/>
      <c r="P190" s="1582"/>
      <c r="Q190" s="1582"/>
    </row>
    <row r="191" spans="1:17">
      <c r="A191" s="1582"/>
      <c r="B191" s="113"/>
      <c r="C191" s="1703" t="s">
        <v>1775</v>
      </c>
      <c r="D191" s="1582"/>
      <c r="E191" s="1582"/>
      <c r="F191" s="1582"/>
      <c r="G191" s="1582"/>
      <c r="H191" s="1582"/>
      <c r="I191" s="1704">
        <v>40182</v>
      </c>
      <c r="J191" s="1705">
        <v>100241</v>
      </c>
      <c r="K191" s="1582"/>
      <c r="L191" s="1582"/>
      <c r="M191" s="1582"/>
      <c r="N191" s="1582"/>
      <c r="O191" s="1582"/>
      <c r="P191" s="1582"/>
      <c r="Q191" s="1582"/>
    </row>
    <row r="192" spans="1:17">
      <c r="A192" s="1582"/>
      <c r="B192" s="113"/>
      <c r="C192" s="1703" t="s">
        <v>1776</v>
      </c>
      <c r="D192" s="1582"/>
      <c r="E192" s="1582"/>
      <c r="F192" s="1582"/>
      <c r="G192" s="1582"/>
      <c r="H192" s="1582"/>
      <c r="I192" s="1704">
        <v>40138</v>
      </c>
      <c r="J192" s="1705">
        <v>23956</v>
      </c>
      <c r="K192" s="1582"/>
      <c r="L192" s="1582"/>
      <c r="M192" s="1582"/>
      <c r="N192" s="1582"/>
      <c r="O192" s="1582"/>
      <c r="P192" s="1582"/>
      <c r="Q192" s="1582"/>
    </row>
    <row r="193" spans="1:17">
      <c r="A193" s="1582"/>
      <c r="B193" s="113"/>
      <c r="C193" s="1703" t="s">
        <v>1777</v>
      </c>
      <c r="D193" s="1582"/>
      <c r="E193" s="1582"/>
      <c r="F193" s="1582"/>
      <c r="G193" s="1582"/>
      <c r="H193" s="1582"/>
      <c r="I193" s="1704">
        <v>40125</v>
      </c>
      <c r="J193" s="1705">
        <v>113684</v>
      </c>
      <c r="K193" s="1582"/>
      <c r="L193" s="1582"/>
      <c r="M193" s="1582"/>
      <c r="N193" s="1582"/>
      <c r="O193" s="1582"/>
      <c r="P193" s="1582"/>
      <c r="Q193" s="1582"/>
    </row>
    <row r="194" spans="1:17">
      <c r="A194" s="1582"/>
      <c r="B194" s="113"/>
      <c r="C194" s="1703" t="s">
        <v>1778</v>
      </c>
      <c r="D194" s="1582"/>
      <c r="E194" s="1582"/>
      <c r="F194" s="1582"/>
      <c r="G194" s="1582"/>
      <c r="H194" s="1582"/>
      <c r="I194" s="1704">
        <v>40111</v>
      </c>
      <c r="J194" s="1705">
        <v>27154</v>
      </c>
      <c r="K194" s="1582"/>
      <c r="L194" s="1582"/>
      <c r="M194" s="1582"/>
      <c r="N194" s="1582"/>
      <c r="O194" s="1582"/>
      <c r="P194" s="1582"/>
      <c r="Q194" s="1582"/>
    </row>
    <row r="195" spans="1:17">
      <c r="A195" s="1582"/>
      <c r="B195" s="113"/>
      <c r="C195" s="1703" t="s">
        <v>1779</v>
      </c>
      <c r="D195" s="1582"/>
      <c r="E195" s="1582"/>
      <c r="F195" s="1582"/>
      <c r="G195" s="1582"/>
      <c r="H195" s="1582"/>
      <c r="I195" s="1704">
        <v>40096</v>
      </c>
      <c r="J195" s="1705">
        <v>25774</v>
      </c>
      <c r="K195" s="1582"/>
      <c r="L195" s="1582"/>
      <c r="M195" s="1582"/>
      <c r="N195" s="1582"/>
      <c r="O195" s="1582"/>
      <c r="P195" s="1582"/>
      <c r="Q195" s="1582"/>
    </row>
    <row r="196" spans="1:17">
      <c r="A196" s="1582"/>
      <c r="B196" s="113"/>
      <c r="C196" s="1703" t="s">
        <v>1780</v>
      </c>
      <c r="D196" s="1582"/>
      <c r="E196" s="1582"/>
      <c r="F196" s="1582"/>
      <c r="G196" s="1582"/>
      <c r="H196" s="1582"/>
      <c r="I196" s="1704">
        <v>40085</v>
      </c>
      <c r="J196" s="1705">
        <v>79344</v>
      </c>
      <c r="K196" s="1582"/>
      <c r="L196" s="1582"/>
      <c r="M196" s="1582"/>
      <c r="N196" s="1582"/>
      <c r="O196" s="1582"/>
      <c r="P196" s="1582"/>
      <c r="Q196" s="1582"/>
    </row>
    <row r="197" spans="1:17">
      <c r="A197" s="1582"/>
      <c r="B197" s="113"/>
      <c r="C197" s="1703" t="s">
        <v>1781</v>
      </c>
      <c r="D197" s="1582"/>
      <c r="E197" s="1582"/>
      <c r="F197" s="1582"/>
      <c r="G197" s="1582"/>
      <c r="H197" s="1582"/>
      <c r="I197" s="1704">
        <v>40068</v>
      </c>
      <c r="J197" s="1705">
        <v>145176</v>
      </c>
      <c r="K197" s="1582"/>
      <c r="L197" s="1582"/>
      <c r="M197" s="1582"/>
      <c r="N197" s="1582"/>
      <c r="O197" s="1582"/>
      <c r="P197" s="1582"/>
      <c r="Q197" s="1582"/>
    </row>
    <row r="198" spans="1:17">
      <c r="A198" s="1582"/>
      <c r="B198" s="113"/>
      <c r="C198" s="1703" t="s">
        <v>1782</v>
      </c>
      <c r="D198" s="1582"/>
      <c r="E198" s="1582"/>
      <c r="F198" s="1582"/>
      <c r="G198" s="1582"/>
      <c r="H198" s="1582"/>
      <c r="I198" s="1704">
        <v>40048</v>
      </c>
      <c r="J198" s="1705">
        <v>7657</v>
      </c>
      <c r="K198" s="1582"/>
      <c r="L198" s="1582"/>
      <c r="M198" s="1582"/>
      <c r="N198" s="1582"/>
      <c r="O198" s="1582"/>
      <c r="P198" s="1582"/>
      <c r="Q198" s="1582"/>
    </row>
    <row r="199" spans="1:17">
      <c r="A199" s="1582"/>
      <c r="B199" s="113"/>
      <c r="C199" s="1703" t="s">
        <v>1783</v>
      </c>
      <c r="D199" s="1582"/>
      <c r="E199" s="1582"/>
      <c r="F199" s="1582"/>
      <c r="G199" s="1582"/>
      <c r="H199" s="1582"/>
      <c r="I199" s="1704">
        <v>40044</v>
      </c>
      <c r="J199" s="1705">
        <v>45164</v>
      </c>
      <c r="K199" s="1582"/>
      <c r="L199" s="1582"/>
      <c r="M199" s="1582"/>
      <c r="N199" s="1582"/>
      <c r="O199" s="1582"/>
      <c r="P199" s="1582"/>
      <c r="Q199" s="1582"/>
    </row>
    <row r="200" spans="1:17">
      <c r="A200" s="1582"/>
      <c r="B200" s="113"/>
      <c r="C200" s="1703" t="s">
        <v>1784</v>
      </c>
      <c r="D200" s="1582"/>
      <c r="E200" s="1582"/>
      <c r="F200" s="1582"/>
      <c r="G200" s="1582"/>
      <c r="H200" s="1582"/>
      <c r="I200" s="1704">
        <v>40020</v>
      </c>
      <c r="J200" s="1705">
        <v>105218</v>
      </c>
      <c r="K200" s="1582"/>
      <c r="L200" s="1582"/>
      <c r="M200" s="1582"/>
      <c r="N200" s="1582"/>
      <c r="O200" s="1582"/>
      <c r="P200" s="1582"/>
      <c r="Q200" s="1582"/>
    </row>
    <row r="201" spans="1:17">
      <c r="A201" s="1582"/>
      <c r="B201" s="113"/>
      <c r="C201" s="1703" t="s">
        <v>1785</v>
      </c>
      <c r="D201" s="1582"/>
      <c r="E201" s="1582"/>
      <c r="F201" s="1582"/>
      <c r="G201" s="1582"/>
      <c r="H201" s="1582"/>
      <c r="I201" s="1704">
        <v>39788</v>
      </c>
      <c r="J201" s="1705">
        <v>59780</v>
      </c>
      <c r="K201" s="1582"/>
      <c r="L201" s="1582"/>
      <c r="M201" s="1582"/>
      <c r="N201" s="1582"/>
      <c r="O201" s="1582"/>
      <c r="P201" s="1582"/>
      <c r="Q201" s="1582"/>
    </row>
    <row r="202" spans="1:17">
      <c r="A202" s="1582"/>
      <c r="B202" s="113"/>
      <c r="C202" s="1703" t="s">
        <v>1786</v>
      </c>
      <c r="D202" s="1582"/>
      <c r="E202" s="1582"/>
      <c r="F202" s="1582"/>
      <c r="G202" s="1582"/>
      <c r="H202" s="1582"/>
      <c r="I202" s="1704">
        <v>39787</v>
      </c>
      <c r="J202" s="1705">
        <v>75563</v>
      </c>
      <c r="K202" s="1582"/>
      <c r="L202" s="1582"/>
      <c r="M202" s="1582"/>
      <c r="N202" s="1582"/>
      <c r="O202" s="1582"/>
      <c r="P202" s="1582"/>
      <c r="Q202" s="1582"/>
    </row>
    <row r="203" spans="1:17">
      <c r="A203" s="1582"/>
      <c r="B203" s="113"/>
      <c r="C203" s="1703" t="s">
        <v>1787</v>
      </c>
      <c r="D203" s="1582"/>
      <c r="E203" s="1582"/>
      <c r="F203" s="1582"/>
      <c r="G203" s="1582"/>
      <c r="H203" s="1582"/>
      <c r="I203" s="1704">
        <v>39787</v>
      </c>
      <c r="J203" s="1705">
        <v>15781</v>
      </c>
      <c r="K203" s="1582"/>
      <c r="L203" s="1582"/>
      <c r="M203" s="1582"/>
      <c r="N203" s="1582"/>
      <c r="O203" s="1582"/>
      <c r="P203" s="1582"/>
      <c r="Q203" s="1582"/>
    </row>
    <row r="204" spans="1:17">
      <c r="A204" s="1582"/>
      <c r="B204" s="113"/>
      <c r="C204" s="1703" t="s">
        <v>1788</v>
      </c>
      <c r="D204" s="1582"/>
      <c r="E204" s="1582"/>
      <c r="F204" s="1582"/>
      <c r="G204" s="1582"/>
      <c r="H204" s="1582"/>
      <c r="I204" s="1582"/>
      <c r="J204" s="1582"/>
      <c r="K204" s="1582"/>
      <c r="L204" s="1582"/>
      <c r="M204" s="1582"/>
      <c r="N204" s="1582"/>
      <c r="O204" s="1582"/>
      <c r="P204" s="1582"/>
      <c r="Q204" s="1582"/>
    </row>
    <row r="205" spans="1:17" ht="20.100000000000001" customHeight="1">
      <c r="B205" s="1582"/>
      <c r="C205" s="1582"/>
      <c r="D205" s="1582"/>
      <c r="E205" s="1614"/>
      <c r="F205" s="1614"/>
      <c r="G205" s="1582"/>
      <c r="H205" s="1582"/>
      <c r="I205" s="1582"/>
      <c r="J205" s="1582"/>
      <c r="K205" s="1582"/>
      <c r="L205" s="1582"/>
      <c r="M205" s="1582"/>
      <c r="N205" s="1582"/>
      <c r="O205" s="1582"/>
      <c r="P205" s="1582"/>
      <c r="Q205" s="1582"/>
    </row>
    <row r="206" spans="1:17" ht="20.100000000000001" customHeight="1">
      <c r="B206" s="1582"/>
      <c r="C206" s="1707" t="s">
        <v>1789</v>
      </c>
      <c r="D206" s="1582"/>
      <c r="E206" s="1614"/>
      <c r="F206" s="1614"/>
      <c r="G206" s="1582"/>
      <c r="H206" s="1582"/>
      <c r="I206" s="1582"/>
      <c r="J206" s="1582"/>
      <c r="K206" s="1582"/>
      <c r="L206" s="1582"/>
      <c r="M206" s="1582"/>
      <c r="N206" s="1582"/>
      <c r="O206" s="1582"/>
      <c r="P206" s="1582"/>
      <c r="Q206" s="1582"/>
    </row>
    <row r="207" spans="1:17" ht="20.100000000000001" customHeight="1">
      <c r="B207" s="1582"/>
      <c r="C207" s="1582"/>
      <c r="D207" s="1582"/>
      <c r="E207" s="1614"/>
      <c r="F207" s="1614"/>
      <c r="G207" s="1582"/>
      <c r="H207" s="1582"/>
      <c r="I207" s="1582"/>
      <c r="J207" s="1582"/>
      <c r="K207" s="1582"/>
      <c r="L207" s="1582"/>
      <c r="M207" s="1582"/>
      <c r="N207" s="1582"/>
      <c r="O207" s="1582"/>
      <c r="P207" s="1582"/>
      <c r="Q207" s="1582"/>
    </row>
    <row r="208" spans="1:17" ht="20.100000000000001" customHeight="1">
      <c r="B208" s="1582"/>
      <c r="C208" s="1582"/>
      <c r="D208" s="1582"/>
      <c r="E208" s="1614"/>
      <c r="F208" s="1614"/>
      <c r="G208" s="1582"/>
      <c r="H208" s="1582"/>
      <c r="I208" s="1582"/>
      <c r="J208" s="1582"/>
      <c r="K208" s="1582"/>
      <c r="L208" s="1582"/>
      <c r="M208" s="1582"/>
      <c r="N208" s="1582"/>
      <c r="O208" s="1582"/>
      <c r="P208" s="1582"/>
      <c r="Q208" s="1582"/>
    </row>
    <row r="209" spans="1:1310" ht="20.100000000000001" customHeight="1">
      <c r="B209" s="1582"/>
      <c r="C209" s="1582"/>
      <c r="D209" s="1582"/>
      <c r="E209" s="1614"/>
      <c r="F209" s="1614"/>
      <c r="G209" s="1582"/>
      <c r="H209" s="1582"/>
      <c r="I209" s="1582"/>
      <c r="J209" s="1582"/>
      <c r="K209" s="1582"/>
      <c r="L209" s="1582"/>
      <c r="M209" s="1582"/>
      <c r="N209" s="1582"/>
      <c r="O209" s="1582"/>
      <c r="P209" s="1582"/>
      <c r="Q209" s="1582"/>
    </row>
    <row r="210" spans="1:1310" ht="20.100000000000001" customHeight="1">
      <c r="B210" s="1582"/>
      <c r="C210" s="1582"/>
      <c r="D210" s="1582"/>
      <c r="E210" s="1614"/>
      <c r="F210" s="1614"/>
      <c r="G210" s="1582"/>
      <c r="H210" s="1582"/>
      <c r="I210" s="1582"/>
      <c r="J210" s="1582"/>
      <c r="K210" s="1582"/>
      <c r="L210" s="1582"/>
      <c r="M210" s="1582"/>
      <c r="N210" s="1582"/>
      <c r="O210" s="1582"/>
      <c r="P210" s="1582"/>
      <c r="Q210" s="1582"/>
    </row>
    <row r="211" spans="1:1310" ht="20.100000000000001" customHeight="1">
      <c r="B211" s="1582"/>
      <c r="C211" s="1582"/>
      <c r="D211" s="1582"/>
      <c r="E211" s="1614"/>
      <c r="F211" s="1614"/>
      <c r="G211" s="1582"/>
      <c r="H211" s="1582"/>
      <c r="I211" s="1582"/>
      <c r="J211" s="1582"/>
      <c r="K211" s="1582"/>
      <c r="L211" s="1582"/>
      <c r="M211" s="1582"/>
      <c r="N211" s="1582"/>
      <c r="O211" s="1582"/>
      <c r="P211" s="1582"/>
      <c r="Q211" s="1582"/>
    </row>
    <row r="212" spans="1:1310" ht="20.100000000000001" customHeight="1">
      <c r="B212" s="1582"/>
      <c r="C212" s="1582"/>
      <c r="D212" s="1582"/>
      <c r="E212" s="1614"/>
      <c r="F212" s="1614"/>
      <c r="G212" s="1582"/>
      <c r="H212" s="1582"/>
      <c r="I212" s="1582"/>
      <c r="J212" s="1582"/>
      <c r="K212" s="1582"/>
      <c r="L212" s="1582"/>
      <c r="M212" s="1582"/>
      <c r="N212" s="1582"/>
      <c r="O212" s="1582"/>
      <c r="P212" s="1582"/>
      <c r="Q212" s="1582"/>
    </row>
    <row r="213" spans="1:1310" ht="20.100000000000001" customHeight="1">
      <c r="B213" s="1582"/>
      <c r="C213" s="1582"/>
      <c r="D213" s="1582"/>
      <c r="E213" s="1614"/>
      <c r="F213" s="1614"/>
      <c r="G213" s="1582"/>
      <c r="H213" s="1582"/>
      <c r="I213" s="1582"/>
      <c r="J213" s="1582"/>
      <c r="K213" s="1582"/>
      <c r="L213" s="1582"/>
      <c r="M213" s="1582"/>
      <c r="N213" s="1582"/>
      <c r="O213" s="1582"/>
      <c r="P213" s="1582"/>
      <c r="Q213" s="1582"/>
    </row>
    <row r="214" spans="1:1310" ht="20.100000000000001" customHeight="1">
      <c r="B214" s="1582"/>
      <c r="C214" s="1582"/>
      <c r="D214" s="1582"/>
      <c r="E214" s="1614"/>
      <c r="F214" s="1614"/>
      <c r="G214" s="1582"/>
      <c r="H214" s="1582"/>
      <c r="I214" s="1582"/>
      <c r="J214" s="1582"/>
      <c r="K214" s="1582"/>
      <c r="L214" s="1582"/>
      <c r="M214" s="1582"/>
      <c r="N214" s="1582"/>
      <c r="O214" s="1582"/>
      <c r="P214" s="1582"/>
      <c r="Q214" s="1582"/>
    </row>
    <row r="215" spans="1:1310" ht="20.100000000000001" customHeight="1">
      <c r="B215" s="1582"/>
      <c r="C215" s="1582"/>
      <c r="D215" s="1582"/>
      <c r="E215" s="1614"/>
      <c r="F215" s="1614"/>
      <c r="G215" s="1582"/>
      <c r="H215" s="1582"/>
      <c r="I215" s="1582"/>
      <c r="J215" s="1582"/>
      <c r="K215" s="1582"/>
      <c r="L215" s="1582"/>
      <c r="M215" s="1582"/>
      <c r="N215" s="1582"/>
      <c r="O215" s="1582"/>
      <c r="P215" s="1582"/>
      <c r="Q215" s="1582"/>
    </row>
    <row r="216" spans="1:1310" ht="20.100000000000001" customHeight="1">
      <c r="B216" s="1582"/>
      <c r="C216" s="1582"/>
      <c r="D216" s="1582"/>
      <c r="E216" s="1614"/>
      <c r="F216" s="1614"/>
      <c r="G216" s="1582"/>
      <c r="H216" s="1582"/>
      <c r="I216" s="1582"/>
      <c r="J216" s="1582"/>
      <c r="K216" s="1582"/>
      <c r="L216" s="1582"/>
      <c r="M216" s="1582"/>
      <c r="N216" s="1582"/>
      <c r="O216" s="1582"/>
      <c r="P216" s="1582"/>
      <c r="Q216" s="1582"/>
    </row>
    <row r="217" spans="1:1310" ht="20.100000000000001" customHeight="1">
      <c r="B217" s="1582"/>
      <c r="C217" s="1582"/>
      <c r="D217" s="1582"/>
      <c r="E217" s="1614"/>
      <c r="F217" s="1614"/>
      <c r="G217" s="1582"/>
      <c r="H217" s="1582"/>
      <c r="I217" s="1582"/>
      <c r="J217" s="1582"/>
      <c r="K217" s="1582"/>
      <c r="L217" s="1582"/>
      <c r="M217" s="1582"/>
      <c r="N217" s="1582"/>
      <c r="O217" s="1582"/>
      <c r="P217" s="1582"/>
      <c r="Q217" s="1582"/>
    </row>
    <row r="218" spans="1:1310" ht="20.100000000000001" customHeight="1">
      <c r="B218" s="1582"/>
      <c r="C218" s="1582"/>
      <c r="D218" s="1582"/>
      <c r="E218" s="1614"/>
      <c r="F218" s="1614"/>
      <c r="G218" s="1582"/>
      <c r="H218" s="1582"/>
      <c r="I218" s="1582"/>
      <c r="J218" s="1582"/>
      <c r="K218" s="1582"/>
      <c r="L218" s="1582"/>
      <c r="M218" s="1582"/>
      <c r="N218" s="1582"/>
      <c r="O218" s="1582"/>
      <c r="P218" s="1582"/>
      <c r="Q218" s="1582"/>
    </row>
    <row r="219" spans="1:1310" s="1710" customFormat="1" ht="23.25" customHeight="1">
      <c r="A219" s="1708">
        <v>1</v>
      </c>
      <c r="B219" s="3697" t="s">
        <v>1790</v>
      </c>
      <c r="C219" s="3697"/>
      <c r="D219" s="3697"/>
      <c r="E219" s="3697"/>
      <c r="F219" s="3697"/>
      <c r="G219" s="3697"/>
      <c r="H219" s="3697"/>
      <c r="I219" s="3697"/>
      <c r="J219" s="3697"/>
      <c r="K219" s="3697"/>
      <c r="L219" s="3697"/>
      <c r="M219" s="3697"/>
      <c r="N219" s="3697"/>
      <c r="O219" s="3697"/>
      <c r="P219" s="3697"/>
      <c r="Q219" s="3697"/>
      <c r="R219" s="88"/>
      <c r="S219" s="88"/>
      <c r="T219" s="88"/>
      <c r="U219" s="88"/>
      <c r="V219" s="88"/>
      <c r="W219" s="88"/>
      <c r="X219" s="88"/>
      <c r="Y219" s="88"/>
      <c r="Z219" s="88"/>
      <c r="AA219" s="88"/>
      <c r="AB219" s="88"/>
      <c r="AC219" s="88"/>
      <c r="AD219" s="1709"/>
      <c r="AE219" s="1709"/>
      <c r="AF219" s="1709"/>
      <c r="AG219" s="1709"/>
      <c r="AH219" s="1709"/>
      <c r="AI219" s="1709"/>
      <c r="AJ219" s="1709"/>
      <c r="AK219" s="1709"/>
      <c r="AL219" s="1709"/>
      <c r="AM219" s="1709"/>
      <c r="AN219" s="1709"/>
      <c r="AO219" s="1709"/>
      <c r="AP219" s="1709"/>
      <c r="AQ219" s="1709"/>
      <c r="AR219" s="1709"/>
      <c r="AS219" s="1709"/>
      <c r="AT219" s="1709"/>
      <c r="AU219" s="1709"/>
      <c r="AV219" s="1709"/>
      <c r="AW219" s="1709"/>
      <c r="AX219" s="1709"/>
      <c r="AY219" s="1709"/>
      <c r="AZ219" s="1709"/>
      <c r="BA219" s="1709"/>
      <c r="BB219" s="1709"/>
      <c r="BC219" s="1709"/>
      <c r="BD219" s="1709"/>
      <c r="BE219" s="1709"/>
      <c r="BF219" s="1709"/>
      <c r="BG219" s="1709"/>
      <c r="BH219" s="1709"/>
      <c r="BI219" s="1709"/>
      <c r="BJ219" s="1709"/>
      <c r="BK219" s="1709"/>
      <c r="BL219" s="1709"/>
      <c r="BM219" s="1709"/>
      <c r="BN219" s="1709"/>
      <c r="BO219" s="1709"/>
      <c r="BP219" s="1709"/>
      <c r="BQ219" s="1709"/>
      <c r="BR219" s="1709"/>
      <c r="BS219" s="1709"/>
      <c r="BT219" s="1709"/>
      <c r="BU219" s="1709"/>
      <c r="BV219" s="1709"/>
      <c r="BW219" s="1709"/>
      <c r="BX219" s="1709"/>
      <c r="BY219" s="1709"/>
      <c r="BZ219" s="1709"/>
      <c r="CA219" s="1709"/>
      <c r="CB219" s="1709"/>
      <c r="CC219" s="1709"/>
      <c r="CD219" s="1709"/>
      <c r="CE219" s="1709"/>
      <c r="CF219" s="1709"/>
      <c r="CG219" s="1709"/>
      <c r="CH219" s="1709"/>
      <c r="CI219" s="1709"/>
      <c r="CJ219" s="1709"/>
      <c r="CK219" s="1709"/>
      <c r="CL219" s="1709"/>
      <c r="CM219" s="1709"/>
      <c r="CN219" s="1709"/>
      <c r="CO219" s="1709"/>
      <c r="CP219" s="1709"/>
      <c r="CQ219" s="1709"/>
      <c r="CR219" s="1709"/>
      <c r="CS219" s="1709"/>
      <c r="CT219" s="1709"/>
      <c r="CU219" s="1709"/>
      <c r="CV219" s="1709"/>
      <c r="CW219" s="1709"/>
      <c r="CX219" s="1709"/>
      <c r="CY219" s="1709"/>
      <c r="CZ219" s="1709"/>
      <c r="DA219" s="1709"/>
      <c r="DB219" s="1709"/>
      <c r="DC219" s="1709"/>
      <c r="DD219" s="1709"/>
      <c r="DE219" s="1709"/>
      <c r="DF219" s="1709"/>
      <c r="DG219" s="1709"/>
      <c r="DH219" s="1709"/>
      <c r="DI219" s="1709"/>
      <c r="DJ219" s="1709"/>
      <c r="DK219" s="1709"/>
      <c r="DL219" s="1709"/>
      <c r="DM219" s="1709"/>
      <c r="DN219" s="1709"/>
      <c r="DO219" s="1709"/>
      <c r="DP219" s="1709"/>
      <c r="DQ219" s="1709"/>
      <c r="DR219" s="1709"/>
      <c r="DS219" s="1709"/>
      <c r="DT219" s="1709"/>
      <c r="DU219" s="1709"/>
      <c r="DV219" s="1709"/>
      <c r="DW219" s="1709"/>
      <c r="DX219" s="1709"/>
      <c r="DY219" s="1709"/>
      <c r="DZ219" s="1709"/>
      <c r="EA219" s="1709"/>
      <c r="EB219" s="1709"/>
      <c r="EC219" s="1709"/>
      <c r="ED219" s="1709"/>
      <c r="EE219" s="1709"/>
      <c r="EF219" s="1709"/>
      <c r="EG219" s="1709"/>
      <c r="EH219" s="1709"/>
      <c r="EI219" s="1709"/>
      <c r="EJ219" s="1709"/>
      <c r="EK219" s="1709"/>
      <c r="EL219" s="1709"/>
      <c r="EM219" s="1709"/>
      <c r="EN219" s="1709"/>
      <c r="EO219" s="1709"/>
      <c r="EP219" s="1709"/>
      <c r="EQ219" s="1709"/>
      <c r="ER219" s="1709"/>
      <c r="ES219" s="1709"/>
      <c r="ET219" s="1709"/>
      <c r="EU219" s="1709"/>
      <c r="EV219" s="1709"/>
      <c r="EW219" s="1709"/>
      <c r="EX219" s="1709"/>
      <c r="EY219" s="1709"/>
      <c r="EZ219" s="1709"/>
      <c r="FA219" s="1709"/>
      <c r="FB219" s="1709"/>
      <c r="FC219" s="1709"/>
      <c r="FD219" s="1709"/>
      <c r="FE219" s="1709"/>
      <c r="FF219" s="1709"/>
      <c r="FG219" s="1709"/>
      <c r="FH219" s="1709"/>
      <c r="FI219" s="1709"/>
      <c r="FJ219" s="1709"/>
      <c r="FK219" s="1709"/>
      <c r="FL219" s="1709"/>
      <c r="FM219" s="1709"/>
      <c r="FN219" s="1709"/>
      <c r="FO219" s="1709"/>
      <c r="FP219" s="1709"/>
      <c r="FQ219" s="1709"/>
      <c r="FR219" s="1709"/>
      <c r="FS219" s="1709"/>
      <c r="FT219" s="1709"/>
      <c r="FU219" s="1709"/>
      <c r="FV219" s="1709"/>
      <c r="FW219" s="1709"/>
      <c r="FX219" s="1709"/>
      <c r="FY219" s="1709"/>
      <c r="FZ219" s="1709"/>
      <c r="GA219" s="1709"/>
      <c r="GB219" s="1709"/>
      <c r="GC219" s="1709"/>
      <c r="GD219" s="1709"/>
      <c r="GE219" s="1709"/>
      <c r="GF219" s="1709"/>
      <c r="GG219" s="1709"/>
      <c r="GH219" s="1709"/>
      <c r="GI219" s="1709"/>
      <c r="GJ219" s="1709"/>
      <c r="GK219" s="1709"/>
      <c r="GL219" s="1709"/>
      <c r="GM219" s="1709"/>
      <c r="GN219" s="1709"/>
      <c r="GO219" s="1709"/>
      <c r="GP219" s="1709"/>
      <c r="GQ219" s="1709"/>
      <c r="GR219" s="1709"/>
      <c r="GS219" s="1709"/>
      <c r="GT219" s="1709"/>
      <c r="GU219" s="1709"/>
      <c r="GV219" s="1709"/>
      <c r="GW219" s="1709"/>
      <c r="GX219" s="1709"/>
      <c r="GY219" s="1709"/>
      <c r="GZ219" s="1709"/>
      <c r="HA219" s="1709"/>
      <c r="HB219" s="1709"/>
      <c r="HC219" s="1709"/>
      <c r="HD219" s="1709"/>
      <c r="HE219" s="1709"/>
      <c r="HF219" s="1709"/>
      <c r="HG219" s="1709"/>
      <c r="HH219" s="1709"/>
      <c r="HI219" s="1709"/>
      <c r="HJ219" s="1709"/>
      <c r="HK219" s="1709"/>
      <c r="HL219" s="1709"/>
      <c r="HM219" s="1709"/>
      <c r="HN219" s="1709"/>
      <c r="HO219" s="1709"/>
      <c r="HP219" s="1709"/>
      <c r="HQ219" s="1709"/>
      <c r="HR219" s="1709"/>
      <c r="HS219" s="1709"/>
      <c r="HT219" s="1709"/>
      <c r="HU219" s="1709"/>
      <c r="HV219" s="1709"/>
      <c r="HW219" s="1709"/>
      <c r="HX219" s="1709"/>
      <c r="HY219" s="1709"/>
      <c r="HZ219" s="1709"/>
      <c r="IA219" s="1709"/>
      <c r="IB219" s="1709"/>
      <c r="IC219" s="1709"/>
      <c r="ID219" s="1709"/>
      <c r="IE219" s="1709"/>
      <c r="IF219" s="1709"/>
      <c r="IG219" s="1709"/>
      <c r="IH219" s="1709"/>
      <c r="II219" s="1709"/>
      <c r="IJ219" s="1709"/>
      <c r="IK219" s="1709"/>
      <c r="IL219" s="1709"/>
      <c r="IM219" s="1709"/>
      <c r="IN219" s="1709"/>
      <c r="IO219" s="1709"/>
      <c r="IP219" s="1709"/>
      <c r="IQ219" s="1709"/>
      <c r="IR219" s="1709"/>
      <c r="IS219" s="1709"/>
      <c r="IT219" s="1709"/>
      <c r="IU219" s="1709"/>
      <c r="IV219" s="1709"/>
      <c r="IW219" s="1709"/>
      <c r="IX219" s="1709"/>
      <c r="IY219" s="1709"/>
      <c r="IZ219" s="1709"/>
      <c r="JA219" s="1709"/>
      <c r="JB219" s="1709"/>
      <c r="JC219" s="1709"/>
      <c r="JD219" s="1709"/>
      <c r="JE219" s="1709"/>
      <c r="JF219" s="1709"/>
      <c r="JG219" s="1709"/>
      <c r="JH219" s="1709"/>
      <c r="JI219" s="1709"/>
      <c r="JJ219" s="1709"/>
      <c r="JK219" s="1709"/>
      <c r="JL219" s="1709"/>
      <c r="JM219" s="1709"/>
      <c r="JN219" s="1709"/>
      <c r="JO219" s="1709"/>
      <c r="JP219" s="1709"/>
      <c r="JQ219" s="1709"/>
      <c r="JR219" s="1709"/>
      <c r="JS219" s="1709"/>
      <c r="JT219" s="1709"/>
      <c r="JU219" s="1709"/>
      <c r="JV219" s="1709"/>
      <c r="JW219" s="1709"/>
      <c r="JX219" s="1709"/>
      <c r="JY219" s="1709"/>
      <c r="JZ219" s="1709"/>
      <c r="KA219" s="1709"/>
      <c r="KB219" s="1709"/>
      <c r="KC219" s="1709"/>
      <c r="KD219" s="1709"/>
      <c r="KE219" s="1709"/>
      <c r="KF219" s="1709"/>
      <c r="KG219" s="1709"/>
      <c r="KH219" s="1709"/>
      <c r="KI219" s="1709"/>
      <c r="KJ219" s="1709"/>
      <c r="KK219" s="1709"/>
      <c r="KL219" s="1709"/>
      <c r="KM219" s="1709"/>
      <c r="KN219" s="1709"/>
      <c r="KO219" s="1709"/>
      <c r="KP219" s="1709"/>
      <c r="KQ219" s="1709"/>
      <c r="KR219" s="1709"/>
      <c r="KS219" s="1709"/>
      <c r="KT219" s="1709"/>
      <c r="KU219" s="1709"/>
      <c r="KV219" s="1709"/>
      <c r="KW219" s="1709"/>
      <c r="KX219" s="1709"/>
      <c r="KY219" s="1709"/>
      <c r="KZ219" s="1709"/>
      <c r="LA219" s="1709"/>
      <c r="LB219" s="1709"/>
      <c r="LC219" s="1709"/>
      <c r="LD219" s="1709"/>
      <c r="LE219" s="1709"/>
      <c r="LF219" s="1709"/>
      <c r="LG219" s="1709"/>
      <c r="LH219" s="1709"/>
      <c r="LI219" s="1709"/>
      <c r="LJ219" s="1709"/>
      <c r="LK219" s="1709"/>
      <c r="LL219" s="1709"/>
      <c r="LM219" s="1709"/>
      <c r="LN219" s="1709"/>
      <c r="LO219" s="1709"/>
      <c r="LP219" s="1709"/>
      <c r="LQ219" s="1709"/>
      <c r="LR219" s="1709"/>
      <c r="LS219" s="1709"/>
      <c r="LT219" s="1709"/>
      <c r="LU219" s="1709"/>
      <c r="LV219" s="1709"/>
      <c r="LW219" s="1709"/>
      <c r="LX219" s="1709"/>
      <c r="LY219" s="1709"/>
      <c r="LZ219" s="1709"/>
      <c r="MA219" s="1709"/>
      <c r="MB219" s="1709"/>
      <c r="MC219" s="1709"/>
      <c r="MD219" s="1709"/>
      <c r="ME219" s="1709"/>
      <c r="MF219" s="1709"/>
      <c r="MG219" s="1709"/>
      <c r="MH219" s="1709"/>
      <c r="MI219" s="1709"/>
      <c r="MJ219" s="1709"/>
      <c r="MK219" s="1709"/>
      <c r="ML219" s="1709"/>
      <c r="MM219" s="1709"/>
      <c r="MN219" s="1709"/>
      <c r="MO219" s="1709"/>
      <c r="MP219" s="1709"/>
      <c r="MQ219" s="1709"/>
      <c r="MR219" s="1709"/>
      <c r="MS219" s="1709"/>
      <c r="MT219" s="1709"/>
      <c r="MU219" s="1709"/>
      <c r="MV219" s="1709"/>
      <c r="MW219" s="1709"/>
      <c r="MX219" s="1709"/>
      <c r="MY219" s="1709"/>
      <c r="MZ219" s="1709"/>
      <c r="NA219" s="1709"/>
      <c r="NB219" s="1709"/>
      <c r="NC219" s="1709"/>
      <c r="ND219" s="1709"/>
      <c r="NE219" s="1709"/>
      <c r="NF219" s="1709"/>
      <c r="NG219" s="1709"/>
      <c r="NH219" s="1709"/>
      <c r="NI219" s="1709"/>
      <c r="NJ219" s="1709"/>
      <c r="NK219" s="1709"/>
      <c r="NL219" s="1709"/>
      <c r="NM219" s="1709"/>
      <c r="NN219" s="1709"/>
      <c r="NO219" s="1709"/>
      <c r="NP219" s="1709"/>
      <c r="NQ219" s="1709"/>
      <c r="NR219" s="1709"/>
      <c r="NS219" s="1709"/>
      <c r="NT219" s="1709"/>
      <c r="NU219" s="1709"/>
      <c r="NV219" s="1709"/>
      <c r="NW219" s="1709"/>
      <c r="NX219" s="1709"/>
      <c r="NY219" s="1709"/>
      <c r="NZ219" s="1709"/>
      <c r="OA219" s="1709"/>
      <c r="OB219" s="1709"/>
      <c r="OC219" s="1709"/>
      <c r="OD219" s="1709"/>
      <c r="OE219" s="1709"/>
      <c r="OF219" s="1709"/>
      <c r="OG219" s="1709"/>
      <c r="OH219" s="1709"/>
      <c r="OI219" s="1709"/>
      <c r="OJ219" s="1709"/>
      <c r="OK219" s="1709"/>
      <c r="OL219" s="1709"/>
      <c r="OM219" s="1709"/>
      <c r="ON219" s="1709"/>
      <c r="OO219" s="1709"/>
      <c r="OP219" s="1709"/>
      <c r="OQ219" s="1709"/>
      <c r="OR219" s="1709"/>
      <c r="OS219" s="1709"/>
      <c r="OT219" s="1709"/>
      <c r="OU219" s="1709"/>
      <c r="OV219" s="1709"/>
      <c r="OW219" s="1709"/>
      <c r="OX219" s="1709"/>
      <c r="OY219" s="1709"/>
      <c r="OZ219" s="1709"/>
      <c r="PA219" s="1709"/>
      <c r="PB219" s="1709"/>
      <c r="PC219" s="1709"/>
      <c r="PD219" s="1709"/>
      <c r="PE219" s="1709"/>
      <c r="PF219" s="1709"/>
      <c r="PG219" s="1709"/>
      <c r="PH219" s="1709"/>
      <c r="PI219" s="1709"/>
      <c r="PJ219" s="1709"/>
      <c r="PK219" s="1709"/>
      <c r="PL219" s="1709"/>
      <c r="PM219" s="1709"/>
      <c r="PN219" s="1709"/>
      <c r="PO219" s="1709"/>
      <c r="PP219" s="1709"/>
      <c r="PQ219" s="1709"/>
      <c r="PR219" s="1709"/>
      <c r="PS219" s="1709"/>
      <c r="PT219" s="1709"/>
      <c r="PU219" s="1709"/>
      <c r="PV219" s="1709"/>
      <c r="PW219" s="1709"/>
      <c r="PX219" s="1709"/>
      <c r="PY219" s="1709"/>
      <c r="PZ219" s="1709"/>
      <c r="QA219" s="1709"/>
      <c r="QB219" s="1709"/>
      <c r="QC219" s="1709"/>
      <c r="QD219" s="1709"/>
      <c r="QE219" s="1709"/>
      <c r="QF219" s="1709"/>
      <c r="QG219" s="1709"/>
      <c r="QH219" s="1709"/>
      <c r="QI219" s="1709"/>
      <c r="QJ219" s="1709"/>
      <c r="QK219" s="1709"/>
      <c r="QL219" s="1709"/>
      <c r="QM219" s="1709"/>
      <c r="QN219" s="1709"/>
      <c r="QO219" s="1709"/>
      <c r="QP219" s="1709"/>
      <c r="QQ219" s="1709"/>
      <c r="QR219" s="1709"/>
      <c r="QS219" s="1709"/>
      <c r="QT219" s="1709"/>
      <c r="QU219" s="1709"/>
      <c r="QV219" s="1709"/>
      <c r="QW219" s="1709"/>
      <c r="QX219" s="1709"/>
      <c r="QY219" s="1709"/>
      <c r="QZ219" s="1709"/>
      <c r="RA219" s="1709"/>
      <c r="RB219" s="1709"/>
      <c r="RC219" s="1709"/>
      <c r="RD219" s="1709"/>
      <c r="RE219" s="1709"/>
      <c r="RF219" s="1709"/>
      <c r="RG219" s="1709"/>
      <c r="RH219" s="1709"/>
      <c r="RI219" s="1709"/>
      <c r="RJ219" s="1709"/>
      <c r="RK219" s="1709"/>
      <c r="RL219" s="1709"/>
      <c r="RM219" s="1709"/>
      <c r="RN219" s="1709"/>
      <c r="RO219" s="1709"/>
      <c r="RP219" s="1709"/>
      <c r="RQ219" s="1709"/>
      <c r="RR219" s="1709"/>
      <c r="RS219" s="1709"/>
      <c r="RT219" s="1709"/>
      <c r="RU219" s="1709"/>
      <c r="RV219" s="1709"/>
      <c r="RW219" s="1709"/>
      <c r="RX219" s="1709"/>
      <c r="RY219" s="1709"/>
      <c r="RZ219" s="1709"/>
      <c r="SA219" s="1709"/>
      <c r="SB219" s="1709"/>
      <c r="SC219" s="1709"/>
      <c r="SD219" s="1709"/>
      <c r="SE219" s="1709"/>
      <c r="SF219" s="1709"/>
      <c r="SG219" s="1709"/>
      <c r="SH219" s="1709"/>
      <c r="SI219" s="1709"/>
      <c r="SJ219" s="1709"/>
      <c r="SK219" s="1709"/>
      <c r="SL219" s="1709"/>
      <c r="SM219" s="1709"/>
      <c r="SN219" s="1709"/>
      <c r="SO219" s="1709"/>
      <c r="SP219" s="1709"/>
      <c r="SQ219" s="1709"/>
      <c r="SR219" s="1709"/>
      <c r="SS219" s="1709"/>
      <c r="ST219" s="1709"/>
      <c r="SU219" s="1709"/>
      <c r="SV219" s="1709"/>
      <c r="SW219" s="1709"/>
      <c r="SX219" s="1709"/>
      <c r="SY219" s="1709"/>
      <c r="SZ219" s="1709"/>
      <c r="TA219" s="1709"/>
      <c r="TB219" s="1709"/>
      <c r="TC219" s="1709"/>
      <c r="TD219" s="1709"/>
      <c r="TE219" s="1709"/>
      <c r="TF219" s="1709"/>
      <c r="TG219" s="1709"/>
      <c r="TH219" s="1709"/>
      <c r="TI219" s="1709"/>
      <c r="TJ219" s="1709"/>
      <c r="TK219" s="1709"/>
      <c r="TL219" s="1709"/>
      <c r="TM219" s="1709"/>
      <c r="TN219" s="1709"/>
      <c r="TO219" s="1709"/>
      <c r="TP219" s="1709"/>
      <c r="TQ219" s="1709"/>
      <c r="TR219" s="1709"/>
      <c r="TS219" s="1709"/>
      <c r="TT219" s="1709"/>
      <c r="TU219" s="1709"/>
      <c r="TV219" s="1709"/>
      <c r="TW219" s="1709"/>
      <c r="TX219" s="1709"/>
      <c r="TY219" s="1709"/>
      <c r="TZ219" s="1709"/>
      <c r="UA219" s="1709"/>
      <c r="UB219" s="1709"/>
      <c r="UC219" s="1709"/>
      <c r="UD219" s="1709"/>
      <c r="UE219" s="1709"/>
      <c r="UF219" s="1709"/>
      <c r="UG219" s="1709"/>
      <c r="UH219" s="1709"/>
      <c r="UI219" s="1709"/>
      <c r="UJ219" s="1709"/>
      <c r="UK219" s="1709"/>
      <c r="UL219" s="1709"/>
      <c r="UM219" s="1709"/>
      <c r="UN219" s="1709"/>
      <c r="UO219" s="1709"/>
      <c r="UP219" s="1709"/>
      <c r="UQ219" s="1709"/>
      <c r="UR219" s="1709"/>
      <c r="US219" s="1709"/>
      <c r="UT219" s="1709"/>
      <c r="UU219" s="1709"/>
      <c r="UV219" s="1709"/>
      <c r="UW219" s="1709"/>
      <c r="UX219" s="1709"/>
      <c r="UY219" s="1709"/>
      <c r="UZ219" s="1709"/>
      <c r="VA219" s="1709"/>
      <c r="VB219" s="1709"/>
      <c r="VC219" s="1709"/>
      <c r="VD219" s="1709"/>
      <c r="VE219" s="1709"/>
      <c r="VF219" s="1709"/>
      <c r="VG219" s="1709"/>
      <c r="VH219" s="1709"/>
      <c r="VI219" s="1709"/>
      <c r="VJ219" s="1709"/>
      <c r="VK219" s="1709"/>
      <c r="VL219" s="1709"/>
      <c r="VM219" s="1709"/>
      <c r="VN219" s="1709"/>
      <c r="VO219" s="1709"/>
      <c r="VP219" s="1709"/>
      <c r="VQ219" s="1709"/>
      <c r="VR219" s="1709"/>
      <c r="VS219" s="1709"/>
      <c r="VT219" s="1709"/>
      <c r="VU219" s="1709"/>
      <c r="VV219" s="1709"/>
      <c r="VW219" s="1709"/>
      <c r="VX219" s="1709"/>
      <c r="VY219" s="1709"/>
      <c r="VZ219" s="1709"/>
      <c r="WA219" s="1709"/>
      <c r="WB219" s="1709"/>
      <c r="WC219" s="1709"/>
      <c r="WD219" s="1709"/>
      <c r="WE219" s="1709"/>
      <c r="WF219" s="1709"/>
      <c r="WG219" s="1709"/>
      <c r="WH219" s="1709"/>
      <c r="WI219" s="1709"/>
      <c r="WJ219" s="1709"/>
      <c r="WK219" s="1709"/>
      <c r="WL219" s="1709"/>
      <c r="WM219" s="1709"/>
      <c r="WN219" s="1709"/>
      <c r="WO219" s="1709"/>
      <c r="WP219" s="1709"/>
      <c r="WQ219" s="1709"/>
      <c r="WR219" s="1709"/>
      <c r="WS219" s="1709"/>
      <c r="WT219" s="1709"/>
      <c r="WU219" s="1709"/>
      <c r="WV219" s="1709"/>
      <c r="WW219" s="1709"/>
      <c r="WX219" s="1709"/>
      <c r="WY219" s="1709"/>
      <c r="WZ219" s="1709"/>
      <c r="XA219" s="1709"/>
      <c r="XB219" s="1709"/>
      <c r="XC219" s="1709"/>
      <c r="XD219" s="1709"/>
      <c r="XE219" s="1709"/>
      <c r="XF219" s="1709"/>
      <c r="XG219" s="1709"/>
      <c r="XH219" s="1709"/>
      <c r="XI219" s="1709"/>
      <c r="XJ219" s="1709"/>
      <c r="XK219" s="1709"/>
      <c r="XL219" s="1709"/>
      <c r="XM219" s="1709"/>
      <c r="XN219" s="1709"/>
      <c r="XO219" s="1709"/>
      <c r="XP219" s="1709"/>
      <c r="XQ219" s="1709"/>
      <c r="XR219" s="1709"/>
      <c r="XS219" s="1709"/>
      <c r="XT219" s="1709"/>
      <c r="XU219" s="1709"/>
      <c r="XV219" s="1709"/>
      <c r="XW219" s="1709"/>
      <c r="XX219" s="1709"/>
      <c r="XY219" s="1709"/>
      <c r="XZ219" s="1709"/>
      <c r="YA219" s="1709"/>
      <c r="YB219" s="1709"/>
      <c r="YC219" s="1709"/>
      <c r="YD219" s="1709"/>
      <c r="YE219" s="1709"/>
      <c r="YF219" s="1709"/>
      <c r="YG219" s="1709"/>
      <c r="YH219" s="1709"/>
      <c r="YI219" s="1709"/>
      <c r="YJ219" s="1709"/>
      <c r="YK219" s="1709"/>
      <c r="YL219" s="1709"/>
      <c r="YM219" s="1709"/>
      <c r="YN219" s="1709"/>
      <c r="YO219" s="1709"/>
      <c r="YP219" s="1709"/>
      <c r="YQ219" s="1709"/>
      <c r="YR219" s="1709"/>
      <c r="YS219" s="1709"/>
      <c r="YT219" s="1709"/>
      <c r="YU219" s="1709"/>
      <c r="YV219" s="1709"/>
      <c r="YW219" s="1709"/>
      <c r="YX219" s="1709"/>
      <c r="YY219" s="1709"/>
      <c r="YZ219" s="1709"/>
      <c r="ZA219" s="1709"/>
      <c r="ZB219" s="1709"/>
      <c r="ZC219" s="1709"/>
      <c r="ZD219" s="1709"/>
      <c r="ZE219" s="1709"/>
      <c r="ZF219" s="1709"/>
      <c r="ZG219" s="1709"/>
      <c r="ZH219" s="1709"/>
      <c r="ZI219" s="1709"/>
      <c r="ZJ219" s="1709"/>
      <c r="ZK219" s="1709"/>
      <c r="ZL219" s="1709"/>
      <c r="ZM219" s="1709"/>
      <c r="ZN219" s="1709"/>
      <c r="ZO219" s="1709"/>
      <c r="ZP219" s="1709"/>
      <c r="ZQ219" s="1709"/>
      <c r="ZR219" s="1709"/>
      <c r="ZS219" s="1709"/>
      <c r="ZT219" s="1709"/>
      <c r="ZU219" s="1709"/>
      <c r="ZV219" s="1709"/>
      <c r="ZW219" s="1709"/>
      <c r="ZX219" s="1709"/>
      <c r="ZY219" s="1709"/>
      <c r="ZZ219" s="1709"/>
      <c r="AAA219" s="1709"/>
      <c r="AAB219" s="1709"/>
      <c r="AAC219" s="1709"/>
      <c r="AAD219" s="1709"/>
      <c r="AAE219" s="1709"/>
      <c r="AAF219" s="1709"/>
      <c r="AAG219" s="1709"/>
      <c r="AAH219" s="1709"/>
      <c r="AAI219" s="1709"/>
      <c r="AAJ219" s="1709"/>
      <c r="AAK219" s="1709"/>
      <c r="AAL219" s="1709"/>
      <c r="AAM219" s="1709"/>
      <c r="AAN219" s="1709"/>
      <c r="AAO219" s="1709"/>
      <c r="AAP219" s="1709"/>
      <c r="AAQ219" s="1709"/>
      <c r="AAR219" s="1709"/>
      <c r="AAS219" s="1709"/>
      <c r="AAT219" s="1709"/>
      <c r="AAU219" s="1709"/>
      <c r="AAV219" s="1709"/>
      <c r="AAW219" s="1709"/>
      <c r="AAX219" s="1709"/>
      <c r="AAY219" s="1709"/>
      <c r="AAZ219" s="1709"/>
      <c r="ABA219" s="1709"/>
      <c r="ABB219" s="1709"/>
      <c r="ABC219" s="1709"/>
      <c r="ABD219" s="1709"/>
      <c r="ABE219" s="1709"/>
      <c r="ABF219" s="1709"/>
      <c r="ABG219" s="1709"/>
      <c r="ABH219" s="1709"/>
      <c r="ABI219" s="1709"/>
      <c r="ABJ219" s="1709"/>
      <c r="ABK219" s="1709"/>
      <c r="ABL219" s="1709"/>
      <c r="ABM219" s="1709"/>
      <c r="ABN219" s="1709"/>
      <c r="ABO219" s="1709"/>
      <c r="ABP219" s="1709"/>
      <c r="ABQ219" s="1709"/>
      <c r="ABR219" s="1709"/>
      <c r="ABS219" s="1709"/>
      <c r="ABT219" s="1709"/>
      <c r="ABU219" s="1709"/>
      <c r="ABV219" s="1709"/>
      <c r="ABW219" s="1709"/>
      <c r="ABX219" s="1709"/>
      <c r="ABY219" s="1709"/>
      <c r="ABZ219" s="1709"/>
      <c r="ACA219" s="1709"/>
      <c r="ACB219" s="1709"/>
      <c r="ACC219" s="1709"/>
      <c r="ACD219" s="1709"/>
      <c r="ACE219" s="1709"/>
      <c r="ACF219" s="1709"/>
      <c r="ACG219" s="1709"/>
      <c r="ACH219" s="1709"/>
      <c r="ACI219" s="1709"/>
      <c r="ACJ219" s="1709"/>
      <c r="ACK219" s="1709"/>
      <c r="ACL219" s="1709"/>
      <c r="ACM219" s="1709"/>
      <c r="ACN219" s="1709"/>
      <c r="ACO219" s="1709"/>
      <c r="ACP219" s="1709"/>
      <c r="ACQ219" s="1709"/>
      <c r="ACR219" s="1709"/>
      <c r="ACS219" s="1709"/>
      <c r="ACT219" s="1709"/>
      <c r="ACU219" s="1709"/>
      <c r="ACV219" s="1709"/>
      <c r="ACW219" s="1709"/>
      <c r="ACX219" s="1709"/>
      <c r="ACY219" s="1709"/>
      <c r="ACZ219" s="1709"/>
      <c r="ADA219" s="1709"/>
      <c r="ADB219" s="1709"/>
      <c r="ADC219" s="1709"/>
      <c r="ADD219" s="1709"/>
      <c r="ADE219" s="1709"/>
      <c r="ADF219" s="1709"/>
      <c r="ADG219" s="1709"/>
      <c r="ADH219" s="1709"/>
      <c r="ADI219" s="1709"/>
      <c r="ADJ219" s="1709"/>
      <c r="ADK219" s="1709"/>
      <c r="ADL219" s="1709"/>
      <c r="ADM219" s="1709"/>
      <c r="ADN219" s="1709"/>
      <c r="ADO219" s="1709"/>
      <c r="ADP219" s="1709"/>
      <c r="ADQ219" s="1709"/>
      <c r="ADR219" s="1709"/>
      <c r="ADS219" s="1709"/>
      <c r="ADT219" s="1709"/>
      <c r="ADU219" s="1709"/>
      <c r="ADV219" s="1709"/>
      <c r="ADW219" s="1709"/>
      <c r="ADX219" s="1709"/>
      <c r="ADY219" s="1709"/>
      <c r="ADZ219" s="1709"/>
      <c r="AEA219" s="1709"/>
      <c r="AEB219" s="1709"/>
      <c r="AEC219" s="1709"/>
      <c r="AED219" s="1709"/>
      <c r="AEE219" s="1709"/>
      <c r="AEF219" s="1709"/>
      <c r="AEG219" s="1709"/>
      <c r="AEH219" s="1709"/>
      <c r="AEI219" s="1709"/>
      <c r="AEJ219" s="1709"/>
      <c r="AEK219" s="1709"/>
      <c r="AEL219" s="1709"/>
      <c r="AEM219" s="1709"/>
      <c r="AEN219" s="1709"/>
      <c r="AEO219" s="1709"/>
      <c r="AEP219" s="1709"/>
      <c r="AEQ219" s="1709"/>
      <c r="AER219" s="1709"/>
      <c r="AES219" s="1709"/>
      <c r="AET219" s="1709"/>
      <c r="AEU219" s="1709"/>
      <c r="AEV219" s="1709"/>
      <c r="AEW219" s="1709"/>
      <c r="AEX219" s="1709"/>
      <c r="AEY219" s="1709"/>
      <c r="AEZ219" s="1709"/>
      <c r="AFA219" s="1709"/>
      <c r="AFB219" s="1709"/>
      <c r="AFC219" s="1709"/>
      <c r="AFD219" s="1709"/>
      <c r="AFE219" s="1709"/>
      <c r="AFF219" s="1709"/>
      <c r="AFG219" s="1709"/>
      <c r="AFH219" s="1709"/>
      <c r="AFI219" s="1709"/>
      <c r="AFJ219" s="1709"/>
      <c r="AFK219" s="1709"/>
      <c r="AFL219" s="1709"/>
      <c r="AFM219" s="1709"/>
      <c r="AFN219" s="1709"/>
      <c r="AFO219" s="1709"/>
      <c r="AFP219" s="1709"/>
      <c r="AFQ219" s="1709"/>
      <c r="AFR219" s="1709"/>
      <c r="AFS219" s="1709"/>
      <c r="AFT219" s="1709"/>
      <c r="AFU219" s="1709"/>
      <c r="AFV219" s="1709"/>
      <c r="AFW219" s="1709"/>
      <c r="AFX219" s="1709"/>
      <c r="AFY219" s="1709"/>
      <c r="AFZ219" s="1709"/>
      <c r="AGA219" s="1709"/>
      <c r="AGB219" s="1709"/>
      <c r="AGC219" s="1709"/>
      <c r="AGD219" s="1709"/>
      <c r="AGE219" s="1709"/>
      <c r="AGF219" s="1709"/>
      <c r="AGG219" s="1709"/>
      <c r="AGH219" s="1709"/>
      <c r="AGI219" s="1709"/>
      <c r="AGJ219" s="1709"/>
      <c r="AGK219" s="1709"/>
      <c r="AGL219" s="1709"/>
      <c r="AGM219" s="1709"/>
      <c r="AGN219" s="1709"/>
      <c r="AGO219" s="1709"/>
      <c r="AGP219" s="1709"/>
      <c r="AGQ219" s="1709"/>
      <c r="AGR219" s="1709"/>
      <c r="AGS219" s="1709"/>
      <c r="AGT219" s="1709"/>
      <c r="AGU219" s="1709"/>
      <c r="AGV219" s="1709"/>
      <c r="AGW219" s="1709"/>
      <c r="AGX219" s="1709"/>
      <c r="AGY219" s="1709"/>
      <c r="AGZ219" s="1709"/>
      <c r="AHA219" s="1709"/>
      <c r="AHB219" s="1709"/>
      <c r="AHC219" s="1709"/>
      <c r="AHD219" s="1709"/>
      <c r="AHE219" s="1709"/>
      <c r="AHF219" s="1709"/>
      <c r="AHG219" s="1709"/>
      <c r="AHH219" s="1709"/>
      <c r="AHI219" s="1709"/>
      <c r="AHJ219" s="1709"/>
      <c r="AHK219" s="1709"/>
      <c r="AHL219" s="1709"/>
      <c r="AHM219" s="1709"/>
      <c r="AHN219" s="1709"/>
      <c r="AHO219" s="1709"/>
      <c r="AHP219" s="1709"/>
      <c r="AHQ219" s="1709"/>
      <c r="AHR219" s="1709"/>
      <c r="AHS219" s="1709"/>
      <c r="AHT219" s="1709"/>
      <c r="AHU219" s="1709"/>
      <c r="AHV219" s="1709"/>
      <c r="AHW219" s="1709"/>
      <c r="AHX219" s="1709"/>
      <c r="AHY219" s="1709"/>
      <c r="AHZ219" s="1709"/>
      <c r="AIA219" s="1709"/>
      <c r="AIB219" s="1709"/>
      <c r="AIC219" s="1709"/>
      <c r="AID219" s="1709"/>
      <c r="AIE219" s="1709"/>
      <c r="AIF219" s="1709"/>
      <c r="AIG219" s="1709"/>
      <c r="AIH219" s="1709"/>
      <c r="AII219" s="1709"/>
      <c r="AIJ219" s="1709"/>
      <c r="AIK219" s="1709"/>
      <c r="AIL219" s="1709"/>
      <c r="AIM219" s="1709"/>
      <c r="AIN219" s="1709"/>
      <c r="AIO219" s="1709"/>
      <c r="AIP219" s="1709"/>
      <c r="AIQ219" s="1709"/>
      <c r="AIR219" s="1709"/>
      <c r="AIS219" s="1709"/>
      <c r="AIT219" s="1709"/>
      <c r="AIU219" s="1709"/>
      <c r="AIV219" s="1709"/>
      <c r="AIW219" s="1709"/>
      <c r="AIX219" s="1709"/>
      <c r="AIY219" s="1709"/>
      <c r="AIZ219" s="1709"/>
      <c r="AJA219" s="1709"/>
      <c r="AJB219" s="1709"/>
      <c r="AJC219" s="1709"/>
      <c r="AJD219" s="1709"/>
      <c r="AJE219" s="1709"/>
      <c r="AJF219" s="1709"/>
      <c r="AJG219" s="1709"/>
      <c r="AJH219" s="1709"/>
      <c r="AJI219" s="1709"/>
      <c r="AJJ219" s="1709"/>
      <c r="AJK219" s="1709"/>
      <c r="AJL219" s="1709"/>
      <c r="AJM219" s="1709"/>
      <c r="AJN219" s="1709"/>
      <c r="AJO219" s="1709"/>
      <c r="AJP219" s="1709"/>
      <c r="AJQ219" s="1709"/>
      <c r="AJR219" s="1709"/>
      <c r="AJS219" s="1709"/>
      <c r="AJT219" s="1709"/>
      <c r="AJU219" s="1709"/>
      <c r="AJV219" s="1709"/>
      <c r="AJW219" s="1709"/>
      <c r="AJX219" s="1709"/>
      <c r="AJY219" s="1709"/>
      <c r="AJZ219" s="1709"/>
      <c r="AKA219" s="1709"/>
      <c r="AKB219" s="1709"/>
      <c r="AKC219" s="1709"/>
      <c r="AKD219" s="1709"/>
      <c r="AKE219" s="1709"/>
      <c r="AKF219" s="1709"/>
      <c r="AKG219" s="1709"/>
      <c r="AKH219" s="1709"/>
      <c r="AKI219" s="1709"/>
      <c r="AKJ219" s="1709"/>
      <c r="AKK219" s="1709"/>
      <c r="AKL219" s="1709"/>
      <c r="AKM219" s="1709"/>
      <c r="AKN219" s="1709"/>
      <c r="AKO219" s="1709"/>
      <c r="AKP219" s="1709"/>
      <c r="AKQ219" s="1709"/>
      <c r="AKR219" s="1709"/>
      <c r="AKS219" s="1709"/>
      <c r="AKT219" s="1709"/>
      <c r="AKU219" s="1709"/>
      <c r="AKV219" s="1709"/>
      <c r="AKW219" s="1709"/>
      <c r="AKX219" s="1709"/>
      <c r="AKY219" s="1709"/>
      <c r="AKZ219" s="1709"/>
      <c r="ALA219" s="1709"/>
      <c r="ALB219" s="1709"/>
      <c r="ALC219" s="1709"/>
      <c r="ALD219" s="1709"/>
      <c r="ALE219" s="1709"/>
      <c r="ALF219" s="1709"/>
      <c r="ALG219" s="1709"/>
      <c r="ALH219" s="1709"/>
      <c r="ALI219" s="1709"/>
      <c r="ALJ219" s="1709"/>
      <c r="ALK219" s="1709"/>
      <c r="ALL219" s="1709"/>
      <c r="ALM219" s="1709"/>
      <c r="ALN219" s="1709"/>
      <c r="ALO219" s="1709"/>
      <c r="ALP219" s="1709"/>
      <c r="ALQ219" s="1709"/>
      <c r="ALR219" s="1709"/>
      <c r="ALS219" s="1709"/>
      <c r="ALT219" s="1709"/>
      <c r="ALU219" s="1709"/>
      <c r="ALV219" s="1709"/>
      <c r="ALW219" s="1709"/>
      <c r="ALX219" s="1709"/>
      <c r="ALY219" s="1709"/>
      <c r="ALZ219" s="1709"/>
      <c r="AMA219" s="1709"/>
      <c r="AMB219" s="1709"/>
      <c r="AMC219" s="1709"/>
      <c r="AMD219" s="1709"/>
      <c r="AME219" s="1709"/>
      <c r="AMF219" s="1709"/>
      <c r="AMG219" s="1709"/>
      <c r="AMH219" s="1709"/>
      <c r="AMI219" s="1709"/>
      <c r="AMJ219" s="1709"/>
      <c r="AMK219" s="1709"/>
      <c r="AML219" s="1709"/>
      <c r="AMM219" s="1709"/>
      <c r="AMN219" s="1709"/>
      <c r="AMO219" s="1709"/>
      <c r="AMP219" s="1709"/>
      <c r="AMQ219" s="1709"/>
      <c r="AMR219" s="1709"/>
      <c r="AMS219" s="1709"/>
      <c r="AMT219" s="1709"/>
      <c r="AMU219" s="1709"/>
      <c r="AMV219" s="1709"/>
      <c r="AMW219" s="1709"/>
      <c r="AMX219" s="1709"/>
      <c r="AMY219" s="1709"/>
      <c r="AMZ219" s="1709"/>
      <c r="ANA219" s="1709"/>
      <c r="ANB219" s="1709"/>
      <c r="ANC219" s="1709"/>
      <c r="AND219" s="1709"/>
      <c r="ANE219" s="1709"/>
      <c r="ANF219" s="1709"/>
      <c r="ANG219" s="1709"/>
      <c r="ANH219" s="1709"/>
      <c r="ANI219" s="1709"/>
      <c r="ANJ219" s="1709"/>
      <c r="ANK219" s="1709"/>
      <c r="ANL219" s="1709"/>
      <c r="ANM219" s="1709"/>
      <c r="ANN219" s="1709"/>
      <c r="ANO219" s="1709"/>
      <c r="ANP219" s="1709"/>
      <c r="ANQ219" s="1709"/>
      <c r="ANR219" s="1709"/>
      <c r="ANS219" s="1709"/>
      <c r="ANT219" s="1709"/>
      <c r="ANU219" s="1709"/>
      <c r="ANV219" s="1709"/>
      <c r="ANW219" s="1709"/>
      <c r="ANX219" s="1709"/>
      <c r="ANY219" s="1709"/>
      <c r="ANZ219" s="1709"/>
      <c r="AOA219" s="1709"/>
      <c r="AOB219" s="1709"/>
      <c r="AOC219" s="1709"/>
      <c r="AOD219" s="1709"/>
      <c r="AOE219" s="1709"/>
      <c r="AOF219" s="1709"/>
      <c r="AOG219" s="1709"/>
      <c r="AOH219" s="1709"/>
      <c r="AOI219" s="1709"/>
      <c r="AOJ219" s="1709"/>
      <c r="AOK219" s="1709"/>
      <c r="AOL219" s="1709"/>
      <c r="AOM219" s="1709"/>
      <c r="AON219" s="1709"/>
      <c r="AOO219" s="1709"/>
      <c r="AOP219" s="1709"/>
      <c r="AOQ219" s="1709"/>
      <c r="AOR219" s="1709"/>
      <c r="AOS219" s="1709"/>
      <c r="AOT219" s="1709"/>
      <c r="AOU219" s="1709"/>
      <c r="AOV219" s="1709"/>
      <c r="AOW219" s="1709"/>
      <c r="AOX219" s="1709"/>
      <c r="AOY219" s="1709"/>
      <c r="AOZ219" s="1709"/>
      <c r="APA219" s="1709"/>
      <c r="APB219" s="1709"/>
      <c r="APC219" s="1709"/>
      <c r="APD219" s="1709"/>
      <c r="APE219" s="1709"/>
      <c r="APF219" s="1709"/>
      <c r="APG219" s="1709"/>
      <c r="APH219" s="1709"/>
      <c r="API219" s="1709"/>
      <c r="APJ219" s="1709"/>
      <c r="APK219" s="1709"/>
      <c r="APL219" s="1709"/>
      <c r="APM219" s="1709"/>
      <c r="APN219" s="1709"/>
      <c r="APO219" s="1709"/>
      <c r="APP219" s="1709"/>
      <c r="APQ219" s="1709"/>
      <c r="APR219" s="1709"/>
      <c r="APS219" s="1709"/>
      <c r="APT219" s="1709"/>
      <c r="APU219" s="1709"/>
      <c r="APV219" s="1709"/>
      <c r="APW219" s="1709"/>
      <c r="APX219" s="1709"/>
      <c r="APY219" s="1709"/>
      <c r="APZ219" s="1709"/>
      <c r="AQA219" s="1709"/>
      <c r="AQB219" s="1709"/>
      <c r="AQC219" s="1709"/>
      <c r="AQD219" s="1709"/>
      <c r="AQE219" s="1709"/>
      <c r="AQF219" s="1709"/>
      <c r="AQG219" s="1709"/>
      <c r="AQH219" s="1709"/>
      <c r="AQI219" s="1709"/>
      <c r="AQJ219" s="1709"/>
      <c r="AQK219" s="1709"/>
      <c r="AQL219" s="1709"/>
      <c r="AQM219" s="1709"/>
      <c r="AQN219" s="1709"/>
      <c r="AQO219" s="1709"/>
      <c r="AQP219" s="1709"/>
      <c r="AQQ219" s="1709"/>
      <c r="AQR219" s="1709"/>
      <c r="AQS219" s="1709"/>
      <c r="AQT219" s="1709"/>
      <c r="AQU219" s="1709"/>
      <c r="AQV219" s="1709"/>
      <c r="AQW219" s="1709"/>
      <c r="AQX219" s="1709"/>
      <c r="AQY219" s="1709"/>
      <c r="AQZ219" s="1709"/>
      <c r="ARA219" s="1709"/>
      <c r="ARB219" s="1709"/>
      <c r="ARC219" s="1709"/>
      <c r="ARD219" s="1709"/>
      <c r="ARE219" s="1709"/>
      <c r="ARF219" s="1709"/>
      <c r="ARG219" s="1709"/>
      <c r="ARH219" s="1709"/>
      <c r="ARI219" s="1709"/>
      <c r="ARJ219" s="1709"/>
      <c r="ARK219" s="1709"/>
      <c r="ARL219" s="1709"/>
      <c r="ARM219" s="1709"/>
      <c r="ARN219" s="1709"/>
      <c r="ARO219" s="1709"/>
      <c r="ARP219" s="1709"/>
      <c r="ARQ219" s="1709"/>
      <c r="ARR219" s="1709"/>
      <c r="ARS219" s="1709"/>
      <c r="ART219" s="1709"/>
      <c r="ARU219" s="1709"/>
      <c r="ARV219" s="1709"/>
      <c r="ARW219" s="1709"/>
      <c r="ARX219" s="1709"/>
      <c r="ARY219" s="1709"/>
      <c r="ARZ219" s="1709"/>
      <c r="ASA219" s="1709"/>
      <c r="ASB219" s="1709"/>
      <c r="ASC219" s="1709"/>
      <c r="ASD219" s="1709"/>
      <c r="ASE219" s="1709"/>
      <c r="ASF219" s="1709"/>
      <c r="ASG219" s="1709"/>
      <c r="ASH219" s="1709"/>
      <c r="ASI219" s="1709"/>
      <c r="ASJ219" s="1709"/>
      <c r="ASK219" s="1709"/>
      <c r="ASL219" s="1709"/>
      <c r="ASM219" s="1709"/>
      <c r="ASN219" s="1709"/>
      <c r="ASO219" s="1709"/>
      <c r="ASP219" s="1709"/>
      <c r="ASQ219" s="1709"/>
      <c r="ASR219" s="1709"/>
      <c r="ASS219" s="1709"/>
      <c r="AST219" s="1709"/>
      <c r="ASU219" s="1709"/>
      <c r="ASV219" s="1709"/>
      <c r="ASW219" s="1709"/>
      <c r="ASX219" s="1709"/>
      <c r="ASY219" s="1709"/>
      <c r="ASZ219" s="1709"/>
      <c r="ATA219" s="1709"/>
      <c r="ATB219" s="1709"/>
      <c r="ATC219" s="1709"/>
      <c r="ATD219" s="1709"/>
      <c r="ATE219" s="1709"/>
      <c r="ATF219" s="1709"/>
      <c r="ATG219" s="1709"/>
      <c r="ATH219" s="1709"/>
      <c r="ATI219" s="1709"/>
      <c r="ATJ219" s="1709"/>
      <c r="ATK219" s="1709"/>
      <c r="ATL219" s="1709"/>
      <c r="ATM219" s="1709"/>
      <c r="ATN219" s="1709"/>
      <c r="ATO219" s="1709"/>
      <c r="ATP219" s="1709"/>
      <c r="ATQ219" s="1709"/>
      <c r="ATR219" s="1709"/>
      <c r="ATS219" s="1709"/>
      <c r="ATT219" s="1709"/>
      <c r="ATU219" s="1709"/>
      <c r="ATV219" s="1709"/>
      <c r="ATW219" s="1709"/>
      <c r="ATX219" s="1709"/>
      <c r="ATY219" s="1709"/>
      <c r="ATZ219" s="1709"/>
      <c r="AUA219" s="1709"/>
      <c r="AUB219" s="1709"/>
      <c r="AUC219" s="1709"/>
      <c r="AUD219" s="1709"/>
      <c r="AUE219" s="1709"/>
      <c r="AUF219" s="1709"/>
      <c r="AUG219" s="1709"/>
      <c r="AUH219" s="1709"/>
      <c r="AUI219" s="1709"/>
      <c r="AUJ219" s="1709"/>
      <c r="AUK219" s="1709"/>
      <c r="AUL219" s="1709"/>
      <c r="AUM219" s="1709"/>
      <c r="AUN219" s="1709"/>
      <c r="AUO219" s="1709"/>
      <c r="AUP219" s="1709"/>
      <c r="AUQ219" s="1709"/>
      <c r="AUR219" s="1709"/>
      <c r="AUS219" s="1709"/>
      <c r="AUT219" s="1709"/>
      <c r="AUU219" s="1709"/>
      <c r="AUV219" s="1709"/>
      <c r="AUW219" s="1709"/>
      <c r="AUX219" s="1709"/>
      <c r="AUY219" s="1709"/>
      <c r="AUZ219" s="1709"/>
      <c r="AVA219" s="1709"/>
      <c r="AVB219" s="1709"/>
      <c r="AVC219" s="1709"/>
      <c r="AVD219" s="1709"/>
      <c r="AVE219" s="1709"/>
      <c r="AVF219" s="1709"/>
      <c r="AVG219" s="1709"/>
      <c r="AVH219" s="1709"/>
      <c r="AVI219" s="1709"/>
      <c r="AVJ219" s="1709"/>
      <c r="AVK219" s="1709"/>
      <c r="AVL219" s="1709"/>
      <c r="AVM219" s="1709"/>
      <c r="AVN219" s="1709"/>
      <c r="AVO219" s="1709"/>
      <c r="AVP219" s="1709"/>
      <c r="AVQ219" s="1709"/>
      <c r="AVR219" s="1709"/>
      <c r="AVS219" s="1709"/>
      <c r="AVT219" s="1709"/>
      <c r="AVU219" s="1709"/>
      <c r="AVV219" s="1709"/>
      <c r="AVW219" s="1709"/>
      <c r="AVX219" s="1709"/>
      <c r="AVY219" s="1709"/>
      <c r="AVZ219" s="1709"/>
      <c r="AWA219" s="1709"/>
      <c r="AWB219" s="1709"/>
      <c r="AWC219" s="1709"/>
      <c r="AWD219" s="1709"/>
      <c r="AWE219" s="1709"/>
      <c r="AWF219" s="1709"/>
      <c r="AWG219" s="1709"/>
      <c r="AWH219" s="1709"/>
      <c r="AWI219" s="1709"/>
      <c r="AWJ219" s="1709"/>
      <c r="AWK219" s="1709"/>
      <c r="AWL219" s="1709"/>
      <c r="AWM219" s="1709"/>
      <c r="AWN219" s="1709"/>
      <c r="AWO219" s="1709"/>
      <c r="AWP219" s="1709"/>
      <c r="AWQ219" s="1709"/>
      <c r="AWR219" s="1709"/>
      <c r="AWS219" s="1709"/>
      <c r="AWT219" s="1709"/>
      <c r="AWU219" s="1709"/>
      <c r="AWV219" s="1709"/>
      <c r="AWW219" s="1709"/>
      <c r="AWX219" s="1709"/>
      <c r="AWY219" s="1709"/>
      <c r="AWZ219" s="1709"/>
      <c r="AXA219" s="1709"/>
      <c r="AXB219" s="1709"/>
      <c r="AXC219" s="1709"/>
      <c r="AXD219" s="1709"/>
      <c r="AXE219" s="1709"/>
      <c r="AXF219" s="1709"/>
      <c r="AXG219" s="1709"/>
      <c r="AXH219" s="1709"/>
      <c r="AXI219" s="1709"/>
      <c r="AXJ219" s="1709"/>
    </row>
    <row r="220" spans="1:1310" s="1710" customFormat="1" ht="23.25" customHeight="1">
      <c r="A220" s="1711"/>
      <c r="B220" s="3698" t="s">
        <v>1791</v>
      </c>
      <c r="C220" s="3698"/>
      <c r="D220" s="3698"/>
      <c r="E220" s="3698"/>
      <c r="F220" s="3698"/>
      <c r="G220" s="3698"/>
      <c r="H220" s="3698"/>
      <c r="I220" s="3698"/>
      <c r="J220" s="3698"/>
      <c r="K220" s="3698"/>
      <c r="L220" s="3698"/>
      <c r="M220" s="3698"/>
      <c r="N220" s="3698"/>
      <c r="O220" s="3698"/>
      <c r="P220" s="3698"/>
      <c r="Q220" s="3698"/>
      <c r="R220" s="88"/>
      <c r="S220" s="88"/>
      <c r="T220" s="88"/>
      <c r="U220" s="88"/>
      <c r="V220" s="88"/>
      <c r="W220" s="88"/>
      <c r="X220" s="88"/>
      <c r="Y220" s="88"/>
      <c r="Z220" s="88"/>
      <c r="AA220" s="88"/>
      <c r="AB220" s="88"/>
      <c r="AC220" s="88"/>
      <c r="AD220" s="1709"/>
      <c r="AE220" s="1709"/>
      <c r="AF220" s="1709"/>
      <c r="AG220" s="1709"/>
      <c r="AH220" s="1709"/>
      <c r="AI220" s="1709"/>
      <c r="AJ220" s="1709"/>
      <c r="AK220" s="1709"/>
      <c r="AL220" s="1709"/>
      <c r="AM220" s="1709"/>
      <c r="AN220" s="1709"/>
      <c r="AO220" s="1709"/>
      <c r="AP220" s="1709"/>
      <c r="AQ220" s="1709"/>
      <c r="AR220" s="1709"/>
      <c r="AS220" s="1709"/>
      <c r="AT220" s="1709"/>
      <c r="AU220" s="1709"/>
      <c r="AV220" s="1709"/>
      <c r="AW220" s="1709"/>
      <c r="AX220" s="1709"/>
      <c r="AY220" s="1709"/>
      <c r="AZ220" s="1709"/>
      <c r="BA220" s="1709"/>
      <c r="BB220" s="1709"/>
      <c r="BC220" s="1709"/>
      <c r="BD220" s="1709"/>
      <c r="BE220" s="1709"/>
      <c r="BF220" s="1709"/>
      <c r="BG220" s="1709"/>
      <c r="BH220" s="1709"/>
      <c r="BI220" s="1709"/>
      <c r="BJ220" s="1709"/>
      <c r="BK220" s="1709"/>
      <c r="BL220" s="1709"/>
      <c r="BM220" s="1709"/>
      <c r="BN220" s="1709"/>
      <c r="BO220" s="1709"/>
      <c r="BP220" s="1709"/>
      <c r="BQ220" s="1709"/>
      <c r="BR220" s="1709"/>
      <c r="BS220" s="1709"/>
      <c r="BT220" s="1709"/>
      <c r="BU220" s="1709"/>
      <c r="BV220" s="1709"/>
      <c r="BW220" s="1709"/>
      <c r="BX220" s="1709"/>
      <c r="BY220" s="1709"/>
      <c r="BZ220" s="1709"/>
      <c r="CA220" s="1709"/>
      <c r="CB220" s="1709"/>
      <c r="CC220" s="1709"/>
      <c r="CD220" s="1709"/>
      <c r="CE220" s="1709"/>
      <c r="CF220" s="1709"/>
      <c r="CG220" s="1709"/>
      <c r="CH220" s="1709"/>
      <c r="CI220" s="1709"/>
      <c r="CJ220" s="1709"/>
      <c r="CK220" s="1709"/>
      <c r="CL220" s="1709"/>
      <c r="CM220" s="1709"/>
      <c r="CN220" s="1709"/>
      <c r="CO220" s="1709"/>
      <c r="CP220" s="1709"/>
      <c r="CQ220" s="1709"/>
      <c r="CR220" s="1709"/>
      <c r="CS220" s="1709"/>
      <c r="CT220" s="1709"/>
      <c r="CU220" s="1709"/>
      <c r="CV220" s="1709"/>
      <c r="CW220" s="1709"/>
      <c r="CX220" s="1709"/>
      <c r="CY220" s="1709"/>
      <c r="CZ220" s="1709"/>
      <c r="DA220" s="1709"/>
      <c r="DB220" s="1709"/>
      <c r="DC220" s="1709"/>
      <c r="DD220" s="1709"/>
      <c r="DE220" s="1709"/>
      <c r="DF220" s="1709"/>
      <c r="DG220" s="1709"/>
      <c r="DH220" s="1709"/>
      <c r="DI220" s="1709"/>
      <c r="DJ220" s="1709"/>
      <c r="DK220" s="1709"/>
      <c r="DL220" s="1709"/>
      <c r="DM220" s="1709"/>
      <c r="DN220" s="1709"/>
      <c r="DO220" s="1709"/>
      <c r="DP220" s="1709"/>
      <c r="DQ220" s="1709"/>
      <c r="DR220" s="1709"/>
      <c r="DS220" s="1709"/>
      <c r="DT220" s="1709"/>
      <c r="DU220" s="1709"/>
      <c r="DV220" s="1709"/>
      <c r="DW220" s="1709"/>
      <c r="DX220" s="1709"/>
      <c r="DY220" s="1709"/>
      <c r="DZ220" s="1709"/>
      <c r="EA220" s="1709"/>
      <c r="EB220" s="1709"/>
      <c r="EC220" s="1709"/>
      <c r="ED220" s="1709"/>
      <c r="EE220" s="1709"/>
      <c r="EF220" s="1709"/>
      <c r="EG220" s="1709"/>
      <c r="EH220" s="1709"/>
      <c r="EI220" s="1709"/>
      <c r="EJ220" s="1709"/>
      <c r="EK220" s="1709"/>
      <c r="EL220" s="1709"/>
      <c r="EM220" s="1709"/>
      <c r="EN220" s="1709"/>
      <c r="EO220" s="1709"/>
      <c r="EP220" s="1709"/>
      <c r="EQ220" s="1709"/>
      <c r="ER220" s="1709"/>
      <c r="ES220" s="1709"/>
      <c r="ET220" s="1709"/>
      <c r="EU220" s="1709"/>
      <c r="EV220" s="1709"/>
      <c r="EW220" s="1709"/>
      <c r="EX220" s="1709"/>
      <c r="EY220" s="1709"/>
      <c r="EZ220" s="1709"/>
      <c r="FA220" s="1709"/>
      <c r="FB220" s="1709"/>
      <c r="FC220" s="1709"/>
      <c r="FD220" s="1709"/>
      <c r="FE220" s="1709"/>
      <c r="FF220" s="1709"/>
      <c r="FG220" s="1709"/>
      <c r="FH220" s="1709"/>
      <c r="FI220" s="1709"/>
      <c r="FJ220" s="1709"/>
      <c r="FK220" s="1709"/>
      <c r="FL220" s="1709"/>
      <c r="FM220" s="1709"/>
      <c r="FN220" s="1709"/>
      <c r="FO220" s="1709"/>
      <c r="FP220" s="1709"/>
      <c r="FQ220" s="1709"/>
      <c r="FR220" s="1709"/>
      <c r="FS220" s="1709"/>
      <c r="FT220" s="1709"/>
      <c r="FU220" s="1709"/>
      <c r="FV220" s="1709"/>
      <c r="FW220" s="1709"/>
      <c r="FX220" s="1709"/>
      <c r="FY220" s="1709"/>
      <c r="FZ220" s="1709"/>
      <c r="GA220" s="1709"/>
      <c r="GB220" s="1709"/>
      <c r="GC220" s="1709"/>
      <c r="GD220" s="1709"/>
      <c r="GE220" s="1709"/>
      <c r="GF220" s="1709"/>
      <c r="GG220" s="1709"/>
      <c r="GH220" s="1709"/>
      <c r="GI220" s="1709"/>
      <c r="GJ220" s="1709"/>
      <c r="GK220" s="1709"/>
      <c r="GL220" s="1709"/>
      <c r="GM220" s="1709"/>
      <c r="GN220" s="1709"/>
      <c r="GO220" s="1709"/>
      <c r="GP220" s="1709"/>
      <c r="GQ220" s="1709"/>
      <c r="GR220" s="1709"/>
      <c r="GS220" s="1709"/>
      <c r="GT220" s="1709"/>
      <c r="GU220" s="1709"/>
      <c r="GV220" s="1709"/>
      <c r="GW220" s="1709"/>
      <c r="GX220" s="1709"/>
      <c r="GY220" s="1709"/>
      <c r="GZ220" s="1709"/>
      <c r="HA220" s="1709"/>
      <c r="HB220" s="1709"/>
      <c r="HC220" s="1709"/>
      <c r="HD220" s="1709"/>
      <c r="HE220" s="1709"/>
      <c r="HF220" s="1709"/>
      <c r="HG220" s="1709"/>
      <c r="HH220" s="1709"/>
      <c r="HI220" s="1709"/>
      <c r="HJ220" s="1709"/>
      <c r="HK220" s="1709"/>
      <c r="HL220" s="1709"/>
      <c r="HM220" s="1709"/>
      <c r="HN220" s="1709"/>
      <c r="HO220" s="1709"/>
      <c r="HP220" s="1709"/>
      <c r="HQ220" s="1709"/>
      <c r="HR220" s="1709"/>
      <c r="HS220" s="1709"/>
      <c r="HT220" s="1709"/>
      <c r="HU220" s="1709"/>
      <c r="HV220" s="1709"/>
      <c r="HW220" s="1709"/>
      <c r="HX220" s="1709"/>
      <c r="HY220" s="1709"/>
      <c r="HZ220" s="1709"/>
      <c r="IA220" s="1709"/>
      <c r="IB220" s="1709"/>
      <c r="IC220" s="1709"/>
      <c r="ID220" s="1709"/>
      <c r="IE220" s="1709"/>
      <c r="IF220" s="1709"/>
      <c r="IG220" s="1709"/>
      <c r="IH220" s="1709"/>
      <c r="II220" s="1709"/>
      <c r="IJ220" s="1709"/>
      <c r="IK220" s="1709"/>
      <c r="IL220" s="1709"/>
      <c r="IM220" s="1709"/>
      <c r="IN220" s="1709"/>
      <c r="IO220" s="1709"/>
      <c r="IP220" s="1709"/>
      <c r="IQ220" s="1709"/>
      <c r="IR220" s="1709"/>
      <c r="IS220" s="1709"/>
      <c r="IT220" s="1709"/>
      <c r="IU220" s="1709"/>
      <c r="IV220" s="1709"/>
      <c r="IW220" s="1709"/>
      <c r="IX220" s="1709"/>
      <c r="IY220" s="1709"/>
      <c r="IZ220" s="1709"/>
      <c r="JA220" s="1709"/>
      <c r="JB220" s="1709"/>
      <c r="JC220" s="1709"/>
      <c r="JD220" s="1709"/>
      <c r="JE220" s="1709"/>
      <c r="JF220" s="1709"/>
      <c r="JG220" s="1709"/>
      <c r="JH220" s="1709"/>
      <c r="JI220" s="1709"/>
      <c r="JJ220" s="1709"/>
      <c r="JK220" s="1709"/>
      <c r="JL220" s="1709"/>
      <c r="JM220" s="1709"/>
      <c r="JN220" s="1709"/>
      <c r="JO220" s="1709"/>
      <c r="JP220" s="1709"/>
      <c r="JQ220" s="1709"/>
      <c r="JR220" s="1709"/>
      <c r="JS220" s="1709"/>
      <c r="JT220" s="1709"/>
      <c r="JU220" s="1709"/>
      <c r="JV220" s="1709"/>
      <c r="JW220" s="1709"/>
      <c r="JX220" s="1709"/>
      <c r="JY220" s="1709"/>
      <c r="JZ220" s="1709"/>
      <c r="KA220" s="1709"/>
      <c r="KB220" s="1709"/>
      <c r="KC220" s="1709"/>
      <c r="KD220" s="1709"/>
      <c r="KE220" s="1709"/>
      <c r="KF220" s="1709"/>
      <c r="KG220" s="1709"/>
      <c r="KH220" s="1709"/>
      <c r="KI220" s="1709"/>
      <c r="KJ220" s="1709"/>
      <c r="KK220" s="1709"/>
      <c r="KL220" s="1709"/>
      <c r="KM220" s="1709"/>
      <c r="KN220" s="1709"/>
      <c r="KO220" s="1709"/>
      <c r="KP220" s="1709"/>
      <c r="KQ220" s="1709"/>
      <c r="KR220" s="1709"/>
      <c r="KS220" s="1709"/>
      <c r="KT220" s="1709"/>
      <c r="KU220" s="1709"/>
      <c r="KV220" s="1709"/>
      <c r="KW220" s="1709"/>
      <c r="KX220" s="1709"/>
      <c r="KY220" s="1709"/>
      <c r="KZ220" s="1709"/>
      <c r="LA220" s="1709"/>
      <c r="LB220" s="1709"/>
      <c r="LC220" s="1709"/>
      <c r="LD220" s="1709"/>
      <c r="LE220" s="1709"/>
      <c r="LF220" s="1709"/>
      <c r="LG220" s="1709"/>
      <c r="LH220" s="1709"/>
      <c r="LI220" s="1709"/>
      <c r="LJ220" s="1709"/>
      <c r="LK220" s="1709"/>
      <c r="LL220" s="1709"/>
      <c r="LM220" s="1709"/>
      <c r="LN220" s="1709"/>
      <c r="LO220" s="1709"/>
      <c r="LP220" s="1709"/>
      <c r="LQ220" s="1709"/>
      <c r="LR220" s="1709"/>
      <c r="LS220" s="1709"/>
      <c r="LT220" s="1709"/>
      <c r="LU220" s="1709"/>
      <c r="LV220" s="1709"/>
      <c r="LW220" s="1709"/>
      <c r="LX220" s="1709"/>
      <c r="LY220" s="1709"/>
      <c r="LZ220" s="1709"/>
      <c r="MA220" s="1709"/>
      <c r="MB220" s="1709"/>
      <c r="MC220" s="1709"/>
      <c r="MD220" s="1709"/>
      <c r="ME220" s="1709"/>
      <c r="MF220" s="1709"/>
      <c r="MG220" s="1709"/>
      <c r="MH220" s="1709"/>
      <c r="MI220" s="1709"/>
      <c r="MJ220" s="1709"/>
      <c r="MK220" s="1709"/>
      <c r="ML220" s="1709"/>
      <c r="MM220" s="1709"/>
      <c r="MN220" s="1709"/>
      <c r="MO220" s="1709"/>
      <c r="MP220" s="1709"/>
      <c r="MQ220" s="1709"/>
      <c r="MR220" s="1709"/>
      <c r="MS220" s="1709"/>
      <c r="MT220" s="1709"/>
      <c r="MU220" s="1709"/>
      <c r="MV220" s="1709"/>
      <c r="MW220" s="1709"/>
      <c r="MX220" s="1709"/>
      <c r="MY220" s="1709"/>
      <c r="MZ220" s="1709"/>
      <c r="NA220" s="1709"/>
      <c r="NB220" s="1709"/>
      <c r="NC220" s="1709"/>
      <c r="ND220" s="1709"/>
      <c r="NE220" s="1709"/>
      <c r="NF220" s="1709"/>
      <c r="NG220" s="1709"/>
      <c r="NH220" s="1709"/>
      <c r="NI220" s="1709"/>
      <c r="NJ220" s="1709"/>
      <c r="NK220" s="1709"/>
      <c r="NL220" s="1709"/>
      <c r="NM220" s="1709"/>
      <c r="NN220" s="1709"/>
      <c r="NO220" s="1709"/>
      <c r="NP220" s="1709"/>
      <c r="NQ220" s="1709"/>
      <c r="NR220" s="1709"/>
      <c r="NS220" s="1709"/>
      <c r="NT220" s="1709"/>
      <c r="NU220" s="1709"/>
      <c r="NV220" s="1709"/>
      <c r="NW220" s="1709"/>
      <c r="NX220" s="1709"/>
      <c r="NY220" s="1709"/>
      <c r="NZ220" s="1709"/>
      <c r="OA220" s="1709"/>
      <c r="OB220" s="1709"/>
      <c r="OC220" s="1709"/>
      <c r="OD220" s="1709"/>
      <c r="OE220" s="1709"/>
      <c r="OF220" s="1709"/>
      <c r="OG220" s="1709"/>
      <c r="OH220" s="1709"/>
      <c r="OI220" s="1709"/>
      <c r="OJ220" s="1709"/>
      <c r="OK220" s="1709"/>
      <c r="OL220" s="1709"/>
      <c r="OM220" s="1709"/>
      <c r="ON220" s="1709"/>
      <c r="OO220" s="1709"/>
      <c r="OP220" s="1709"/>
      <c r="OQ220" s="1709"/>
      <c r="OR220" s="1709"/>
      <c r="OS220" s="1709"/>
      <c r="OT220" s="1709"/>
      <c r="OU220" s="1709"/>
      <c r="OV220" s="1709"/>
      <c r="OW220" s="1709"/>
      <c r="OX220" s="1709"/>
      <c r="OY220" s="1709"/>
      <c r="OZ220" s="1709"/>
      <c r="PA220" s="1709"/>
      <c r="PB220" s="1709"/>
      <c r="PC220" s="1709"/>
      <c r="PD220" s="1709"/>
      <c r="PE220" s="1709"/>
      <c r="PF220" s="1709"/>
      <c r="PG220" s="1709"/>
      <c r="PH220" s="1709"/>
      <c r="PI220" s="1709"/>
      <c r="PJ220" s="1709"/>
      <c r="PK220" s="1709"/>
      <c r="PL220" s="1709"/>
      <c r="PM220" s="1709"/>
      <c r="PN220" s="1709"/>
      <c r="PO220" s="1709"/>
      <c r="PP220" s="1709"/>
      <c r="PQ220" s="1709"/>
      <c r="PR220" s="1709"/>
      <c r="PS220" s="1709"/>
      <c r="PT220" s="1709"/>
      <c r="PU220" s="1709"/>
      <c r="PV220" s="1709"/>
      <c r="PW220" s="1709"/>
      <c r="PX220" s="1709"/>
      <c r="PY220" s="1709"/>
      <c r="PZ220" s="1709"/>
      <c r="QA220" s="1709"/>
      <c r="QB220" s="1709"/>
      <c r="QC220" s="1709"/>
      <c r="QD220" s="1709"/>
      <c r="QE220" s="1709"/>
      <c r="QF220" s="1709"/>
      <c r="QG220" s="1709"/>
      <c r="QH220" s="1709"/>
      <c r="QI220" s="1709"/>
      <c r="QJ220" s="1709"/>
      <c r="QK220" s="1709"/>
      <c r="QL220" s="1709"/>
      <c r="QM220" s="1709"/>
      <c r="QN220" s="1709"/>
      <c r="QO220" s="1709"/>
      <c r="QP220" s="1709"/>
      <c r="QQ220" s="1709"/>
      <c r="QR220" s="1709"/>
      <c r="QS220" s="1709"/>
      <c r="QT220" s="1709"/>
      <c r="QU220" s="1709"/>
      <c r="QV220" s="1709"/>
      <c r="QW220" s="1709"/>
      <c r="QX220" s="1709"/>
      <c r="QY220" s="1709"/>
      <c r="QZ220" s="1709"/>
      <c r="RA220" s="1709"/>
      <c r="RB220" s="1709"/>
      <c r="RC220" s="1709"/>
      <c r="RD220" s="1709"/>
      <c r="RE220" s="1709"/>
      <c r="RF220" s="1709"/>
      <c r="RG220" s="1709"/>
      <c r="RH220" s="1709"/>
      <c r="RI220" s="1709"/>
      <c r="RJ220" s="1709"/>
      <c r="RK220" s="1709"/>
      <c r="RL220" s="1709"/>
      <c r="RM220" s="1709"/>
      <c r="RN220" s="1709"/>
      <c r="RO220" s="1709"/>
      <c r="RP220" s="1709"/>
      <c r="RQ220" s="1709"/>
      <c r="RR220" s="1709"/>
      <c r="RS220" s="1709"/>
      <c r="RT220" s="1709"/>
      <c r="RU220" s="1709"/>
      <c r="RV220" s="1709"/>
      <c r="RW220" s="1709"/>
      <c r="RX220" s="1709"/>
      <c r="RY220" s="1709"/>
      <c r="RZ220" s="1709"/>
      <c r="SA220" s="1709"/>
      <c r="SB220" s="1709"/>
      <c r="SC220" s="1709"/>
      <c r="SD220" s="1709"/>
      <c r="SE220" s="1709"/>
      <c r="SF220" s="1709"/>
      <c r="SG220" s="1709"/>
      <c r="SH220" s="1709"/>
      <c r="SI220" s="1709"/>
      <c r="SJ220" s="1709"/>
      <c r="SK220" s="1709"/>
      <c r="SL220" s="1709"/>
      <c r="SM220" s="1709"/>
      <c r="SN220" s="1709"/>
      <c r="SO220" s="1709"/>
      <c r="SP220" s="1709"/>
      <c r="SQ220" s="1709"/>
      <c r="SR220" s="1709"/>
      <c r="SS220" s="1709"/>
      <c r="ST220" s="1709"/>
      <c r="SU220" s="1709"/>
      <c r="SV220" s="1709"/>
      <c r="SW220" s="1709"/>
      <c r="SX220" s="1709"/>
      <c r="SY220" s="1709"/>
      <c r="SZ220" s="1709"/>
      <c r="TA220" s="1709"/>
      <c r="TB220" s="1709"/>
      <c r="TC220" s="1709"/>
      <c r="TD220" s="1709"/>
      <c r="TE220" s="1709"/>
      <c r="TF220" s="1709"/>
      <c r="TG220" s="1709"/>
      <c r="TH220" s="1709"/>
      <c r="TI220" s="1709"/>
      <c r="TJ220" s="1709"/>
      <c r="TK220" s="1709"/>
      <c r="TL220" s="1709"/>
      <c r="TM220" s="1709"/>
      <c r="TN220" s="1709"/>
      <c r="TO220" s="1709"/>
      <c r="TP220" s="1709"/>
      <c r="TQ220" s="1709"/>
      <c r="TR220" s="1709"/>
      <c r="TS220" s="1709"/>
      <c r="TT220" s="1709"/>
      <c r="TU220" s="1709"/>
      <c r="TV220" s="1709"/>
      <c r="TW220" s="1709"/>
      <c r="TX220" s="1709"/>
      <c r="TY220" s="1709"/>
      <c r="TZ220" s="1709"/>
      <c r="UA220" s="1709"/>
      <c r="UB220" s="1709"/>
      <c r="UC220" s="1709"/>
      <c r="UD220" s="1709"/>
      <c r="UE220" s="1709"/>
      <c r="UF220" s="1709"/>
      <c r="UG220" s="1709"/>
      <c r="UH220" s="1709"/>
      <c r="UI220" s="1709"/>
      <c r="UJ220" s="1709"/>
      <c r="UK220" s="1709"/>
      <c r="UL220" s="1709"/>
      <c r="UM220" s="1709"/>
      <c r="UN220" s="1709"/>
      <c r="UO220" s="1709"/>
      <c r="UP220" s="1709"/>
      <c r="UQ220" s="1709"/>
      <c r="UR220" s="1709"/>
      <c r="US220" s="1709"/>
      <c r="UT220" s="1709"/>
      <c r="UU220" s="1709"/>
      <c r="UV220" s="1709"/>
      <c r="UW220" s="1709"/>
      <c r="UX220" s="1709"/>
      <c r="UY220" s="1709"/>
      <c r="UZ220" s="1709"/>
      <c r="VA220" s="1709"/>
      <c r="VB220" s="1709"/>
      <c r="VC220" s="1709"/>
      <c r="VD220" s="1709"/>
      <c r="VE220" s="1709"/>
      <c r="VF220" s="1709"/>
      <c r="VG220" s="1709"/>
      <c r="VH220" s="1709"/>
      <c r="VI220" s="1709"/>
      <c r="VJ220" s="1709"/>
      <c r="VK220" s="1709"/>
      <c r="VL220" s="1709"/>
      <c r="VM220" s="1709"/>
      <c r="VN220" s="1709"/>
      <c r="VO220" s="1709"/>
      <c r="VP220" s="1709"/>
      <c r="VQ220" s="1709"/>
      <c r="VR220" s="1709"/>
      <c r="VS220" s="1709"/>
      <c r="VT220" s="1709"/>
      <c r="VU220" s="1709"/>
      <c r="VV220" s="1709"/>
      <c r="VW220" s="1709"/>
      <c r="VX220" s="1709"/>
      <c r="VY220" s="1709"/>
      <c r="VZ220" s="1709"/>
      <c r="WA220" s="1709"/>
      <c r="WB220" s="1709"/>
      <c r="WC220" s="1709"/>
      <c r="WD220" s="1709"/>
      <c r="WE220" s="1709"/>
      <c r="WF220" s="1709"/>
      <c r="WG220" s="1709"/>
      <c r="WH220" s="1709"/>
      <c r="WI220" s="1709"/>
      <c r="WJ220" s="1709"/>
      <c r="WK220" s="1709"/>
      <c r="WL220" s="1709"/>
      <c r="WM220" s="1709"/>
      <c r="WN220" s="1709"/>
      <c r="WO220" s="1709"/>
      <c r="WP220" s="1709"/>
      <c r="WQ220" s="1709"/>
      <c r="WR220" s="1709"/>
      <c r="WS220" s="1709"/>
      <c r="WT220" s="1709"/>
      <c r="WU220" s="1709"/>
      <c r="WV220" s="1709"/>
      <c r="WW220" s="1709"/>
      <c r="WX220" s="1709"/>
      <c r="WY220" s="1709"/>
      <c r="WZ220" s="1709"/>
      <c r="XA220" s="1709"/>
      <c r="XB220" s="1709"/>
      <c r="XC220" s="1709"/>
      <c r="XD220" s="1709"/>
      <c r="XE220" s="1709"/>
      <c r="XF220" s="1709"/>
      <c r="XG220" s="1709"/>
      <c r="XH220" s="1709"/>
      <c r="XI220" s="1709"/>
      <c r="XJ220" s="1709"/>
      <c r="XK220" s="1709"/>
      <c r="XL220" s="1709"/>
      <c r="XM220" s="1709"/>
      <c r="XN220" s="1709"/>
      <c r="XO220" s="1709"/>
      <c r="XP220" s="1709"/>
      <c r="XQ220" s="1709"/>
      <c r="XR220" s="1709"/>
      <c r="XS220" s="1709"/>
      <c r="XT220" s="1709"/>
      <c r="XU220" s="1709"/>
      <c r="XV220" s="1709"/>
      <c r="XW220" s="1709"/>
      <c r="XX220" s="1709"/>
      <c r="XY220" s="1709"/>
      <c r="XZ220" s="1709"/>
      <c r="YA220" s="1709"/>
      <c r="YB220" s="1709"/>
      <c r="YC220" s="1709"/>
      <c r="YD220" s="1709"/>
      <c r="YE220" s="1709"/>
      <c r="YF220" s="1709"/>
      <c r="YG220" s="1709"/>
      <c r="YH220" s="1709"/>
      <c r="YI220" s="1709"/>
      <c r="YJ220" s="1709"/>
      <c r="YK220" s="1709"/>
      <c r="YL220" s="1709"/>
      <c r="YM220" s="1709"/>
      <c r="YN220" s="1709"/>
      <c r="YO220" s="1709"/>
      <c r="YP220" s="1709"/>
      <c r="YQ220" s="1709"/>
      <c r="YR220" s="1709"/>
      <c r="YS220" s="1709"/>
      <c r="YT220" s="1709"/>
      <c r="YU220" s="1709"/>
      <c r="YV220" s="1709"/>
      <c r="YW220" s="1709"/>
      <c r="YX220" s="1709"/>
      <c r="YY220" s="1709"/>
      <c r="YZ220" s="1709"/>
      <c r="ZA220" s="1709"/>
      <c r="ZB220" s="1709"/>
      <c r="ZC220" s="1709"/>
      <c r="ZD220" s="1709"/>
      <c r="ZE220" s="1709"/>
      <c r="ZF220" s="1709"/>
      <c r="ZG220" s="1709"/>
      <c r="ZH220" s="1709"/>
      <c r="ZI220" s="1709"/>
      <c r="ZJ220" s="1709"/>
      <c r="ZK220" s="1709"/>
      <c r="ZL220" s="1709"/>
      <c r="ZM220" s="1709"/>
      <c r="ZN220" s="1709"/>
      <c r="ZO220" s="1709"/>
      <c r="ZP220" s="1709"/>
      <c r="ZQ220" s="1709"/>
      <c r="ZR220" s="1709"/>
      <c r="ZS220" s="1709"/>
      <c r="ZT220" s="1709"/>
      <c r="ZU220" s="1709"/>
      <c r="ZV220" s="1709"/>
      <c r="ZW220" s="1709"/>
      <c r="ZX220" s="1709"/>
      <c r="ZY220" s="1709"/>
      <c r="ZZ220" s="1709"/>
      <c r="AAA220" s="1709"/>
      <c r="AAB220" s="1709"/>
      <c r="AAC220" s="1709"/>
      <c r="AAD220" s="1709"/>
      <c r="AAE220" s="1709"/>
      <c r="AAF220" s="1709"/>
      <c r="AAG220" s="1709"/>
      <c r="AAH220" s="1709"/>
      <c r="AAI220" s="1709"/>
      <c r="AAJ220" s="1709"/>
      <c r="AAK220" s="1709"/>
      <c r="AAL220" s="1709"/>
      <c r="AAM220" s="1709"/>
      <c r="AAN220" s="1709"/>
      <c r="AAO220" s="1709"/>
      <c r="AAP220" s="1709"/>
      <c r="AAQ220" s="1709"/>
      <c r="AAR220" s="1709"/>
      <c r="AAS220" s="1709"/>
      <c r="AAT220" s="1709"/>
      <c r="AAU220" s="1709"/>
      <c r="AAV220" s="1709"/>
      <c r="AAW220" s="1709"/>
      <c r="AAX220" s="1709"/>
      <c r="AAY220" s="1709"/>
      <c r="AAZ220" s="1709"/>
      <c r="ABA220" s="1709"/>
      <c r="ABB220" s="1709"/>
      <c r="ABC220" s="1709"/>
      <c r="ABD220" s="1709"/>
      <c r="ABE220" s="1709"/>
      <c r="ABF220" s="1709"/>
      <c r="ABG220" s="1709"/>
      <c r="ABH220" s="1709"/>
      <c r="ABI220" s="1709"/>
      <c r="ABJ220" s="1709"/>
      <c r="ABK220" s="1709"/>
      <c r="ABL220" s="1709"/>
      <c r="ABM220" s="1709"/>
      <c r="ABN220" s="1709"/>
      <c r="ABO220" s="1709"/>
      <c r="ABP220" s="1709"/>
      <c r="ABQ220" s="1709"/>
      <c r="ABR220" s="1709"/>
      <c r="ABS220" s="1709"/>
      <c r="ABT220" s="1709"/>
      <c r="ABU220" s="1709"/>
      <c r="ABV220" s="1709"/>
      <c r="ABW220" s="1709"/>
      <c r="ABX220" s="1709"/>
      <c r="ABY220" s="1709"/>
      <c r="ABZ220" s="1709"/>
      <c r="ACA220" s="1709"/>
      <c r="ACB220" s="1709"/>
      <c r="ACC220" s="1709"/>
      <c r="ACD220" s="1709"/>
      <c r="ACE220" s="1709"/>
      <c r="ACF220" s="1709"/>
      <c r="ACG220" s="1709"/>
      <c r="ACH220" s="1709"/>
      <c r="ACI220" s="1709"/>
      <c r="ACJ220" s="1709"/>
      <c r="ACK220" s="1709"/>
      <c r="ACL220" s="1709"/>
      <c r="ACM220" s="1709"/>
      <c r="ACN220" s="1709"/>
      <c r="ACO220" s="1709"/>
      <c r="ACP220" s="1709"/>
      <c r="ACQ220" s="1709"/>
      <c r="ACR220" s="1709"/>
      <c r="ACS220" s="1709"/>
      <c r="ACT220" s="1709"/>
      <c r="ACU220" s="1709"/>
      <c r="ACV220" s="1709"/>
      <c r="ACW220" s="1709"/>
      <c r="ACX220" s="1709"/>
      <c r="ACY220" s="1709"/>
      <c r="ACZ220" s="1709"/>
      <c r="ADA220" s="1709"/>
      <c r="ADB220" s="1709"/>
      <c r="ADC220" s="1709"/>
      <c r="ADD220" s="1709"/>
      <c r="ADE220" s="1709"/>
      <c r="ADF220" s="1709"/>
      <c r="ADG220" s="1709"/>
      <c r="ADH220" s="1709"/>
      <c r="ADI220" s="1709"/>
      <c r="ADJ220" s="1709"/>
      <c r="ADK220" s="1709"/>
      <c r="ADL220" s="1709"/>
      <c r="ADM220" s="1709"/>
      <c r="ADN220" s="1709"/>
      <c r="ADO220" s="1709"/>
      <c r="ADP220" s="1709"/>
      <c r="ADQ220" s="1709"/>
      <c r="ADR220" s="1709"/>
      <c r="ADS220" s="1709"/>
      <c r="ADT220" s="1709"/>
      <c r="ADU220" s="1709"/>
      <c r="ADV220" s="1709"/>
      <c r="ADW220" s="1709"/>
      <c r="ADX220" s="1709"/>
      <c r="ADY220" s="1709"/>
      <c r="ADZ220" s="1709"/>
      <c r="AEA220" s="1709"/>
      <c r="AEB220" s="1709"/>
      <c r="AEC220" s="1709"/>
      <c r="AED220" s="1709"/>
      <c r="AEE220" s="1709"/>
      <c r="AEF220" s="1709"/>
      <c r="AEG220" s="1709"/>
      <c r="AEH220" s="1709"/>
      <c r="AEI220" s="1709"/>
      <c r="AEJ220" s="1709"/>
      <c r="AEK220" s="1709"/>
      <c r="AEL220" s="1709"/>
      <c r="AEM220" s="1709"/>
      <c r="AEN220" s="1709"/>
      <c r="AEO220" s="1709"/>
      <c r="AEP220" s="1709"/>
      <c r="AEQ220" s="1709"/>
      <c r="AER220" s="1709"/>
      <c r="AES220" s="1709"/>
      <c r="AET220" s="1709"/>
      <c r="AEU220" s="1709"/>
      <c r="AEV220" s="1709"/>
      <c r="AEW220" s="1709"/>
      <c r="AEX220" s="1709"/>
      <c r="AEY220" s="1709"/>
      <c r="AEZ220" s="1709"/>
      <c r="AFA220" s="1709"/>
      <c r="AFB220" s="1709"/>
      <c r="AFC220" s="1709"/>
      <c r="AFD220" s="1709"/>
      <c r="AFE220" s="1709"/>
      <c r="AFF220" s="1709"/>
      <c r="AFG220" s="1709"/>
      <c r="AFH220" s="1709"/>
      <c r="AFI220" s="1709"/>
      <c r="AFJ220" s="1709"/>
      <c r="AFK220" s="1709"/>
      <c r="AFL220" s="1709"/>
      <c r="AFM220" s="1709"/>
      <c r="AFN220" s="1709"/>
      <c r="AFO220" s="1709"/>
      <c r="AFP220" s="1709"/>
      <c r="AFQ220" s="1709"/>
      <c r="AFR220" s="1709"/>
      <c r="AFS220" s="1709"/>
      <c r="AFT220" s="1709"/>
      <c r="AFU220" s="1709"/>
      <c r="AFV220" s="1709"/>
      <c r="AFW220" s="1709"/>
      <c r="AFX220" s="1709"/>
      <c r="AFY220" s="1709"/>
      <c r="AFZ220" s="1709"/>
      <c r="AGA220" s="1709"/>
      <c r="AGB220" s="1709"/>
      <c r="AGC220" s="1709"/>
      <c r="AGD220" s="1709"/>
      <c r="AGE220" s="1709"/>
      <c r="AGF220" s="1709"/>
      <c r="AGG220" s="1709"/>
      <c r="AGH220" s="1709"/>
      <c r="AGI220" s="1709"/>
      <c r="AGJ220" s="1709"/>
      <c r="AGK220" s="1709"/>
      <c r="AGL220" s="1709"/>
      <c r="AGM220" s="1709"/>
      <c r="AGN220" s="1709"/>
      <c r="AGO220" s="1709"/>
      <c r="AGP220" s="1709"/>
      <c r="AGQ220" s="1709"/>
      <c r="AGR220" s="1709"/>
      <c r="AGS220" s="1709"/>
      <c r="AGT220" s="1709"/>
      <c r="AGU220" s="1709"/>
      <c r="AGV220" s="1709"/>
      <c r="AGW220" s="1709"/>
      <c r="AGX220" s="1709"/>
      <c r="AGY220" s="1709"/>
      <c r="AGZ220" s="1709"/>
      <c r="AHA220" s="1709"/>
      <c r="AHB220" s="1709"/>
      <c r="AHC220" s="1709"/>
      <c r="AHD220" s="1709"/>
      <c r="AHE220" s="1709"/>
      <c r="AHF220" s="1709"/>
      <c r="AHG220" s="1709"/>
      <c r="AHH220" s="1709"/>
      <c r="AHI220" s="1709"/>
      <c r="AHJ220" s="1709"/>
      <c r="AHK220" s="1709"/>
      <c r="AHL220" s="1709"/>
      <c r="AHM220" s="1709"/>
      <c r="AHN220" s="1709"/>
      <c r="AHO220" s="1709"/>
      <c r="AHP220" s="1709"/>
      <c r="AHQ220" s="1709"/>
      <c r="AHR220" s="1709"/>
      <c r="AHS220" s="1709"/>
      <c r="AHT220" s="1709"/>
      <c r="AHU220" s="1709"/>
      <c r="AHV220" s="1709"/>
      <c r="AHW220" s="1709"/>
      <c r="AHX220" s="1709"/>
      <c r="AHY220" s="1709"/>
      <c r="AHZ220" s="1709"/>
      <c r="AIA220" s="1709"/>
      <c r="AIB220" s="1709"/>
      <c r="AIC220" s="1709"/>
      <c r="AID220" s="1709"/>
      <c r="AIE220" s="1709"/>
      <c r="AIF220" s="1709"/>
      <c r="AIG220" s="1709"/>
      <c r="AIH220" s="1709"/>
      <c r="AII220" s="1709"/>
      <c r="AIJ220" s="1709"/>
      <c r="AIK220" s="1709"/>
      <c r="AIL220" s="1709"/>
      <c r="AIM220" s="1709"/>
      <c r="AIN220" s="1709"/>
      <c r="AIO220" s="1709"/>
      <c r="AIP220" s="1709"/>
      <c r="AIQ220" s="1709"/>
      <c r="AIR220" s="1709"/>
      <c r="AIS220" s="1709"/>
      <c r="AIT220" s="1709"/>
      <c r="AIU220" s="1709"/>
      <c r="AIV220" s="1709"/>
      <c r="AIW220" s="1709"/>
      <c r="AIX220" s="1709"/>
      <c r="AIY220" s="1709"/>
      <c r="AIZ220" s="1709"/>
      <c r="AJA220" s="1709"/>
      <c r="AJB220" s="1709"/>
      <c r="AJC220" s="1709"/>
      <c r="AJD220" s="1709"/>
      <c r="AJE220" s="1709"/>
      <c r="AJF220" s="1709"/>
      <c r="AJG220" s="1709"/>
      <c r="AJH220" s="1709"/>
      <c r="AJI220" s="1709"/>
      <c r="AJJ220" s="1709"/>
      <c r="AJK220" s="1709"/>
      <c r="AJL220" s="1709"/>
      <c r="AJM220" s="1709"/>
      <c r="AJN220" s="1709"/>
      <c r="AJO220" s="1709"/>
      <c r="AJP220" s="1709"/>
      <c r="AJQ220" s="1709"/>
      <c r="AJR220" s="1709"/>
      <c r="AJS220" s="1709"/>
      <c r="AJT220" s="1709"/>
      <c r="AJU220" s="1709"/>
      <c r="AJV220" s="1709"/>
      <c r="AJW220" s="1709"/>
      <c r="AJX220" s="1709"/>
      <c r="AJY220" s="1709"/>
      <c r="AJZ220" s="1709"/>
      <c r="AKA220" s="1709"/>
      <c r="AKB220" s="1709"/>
      <c r="AKC220" s="1709"/>
      <c r="AKD220" s="1709"/>
      <c r="AKE220" s="1709"/>
      <c r="AKF220" s="1709"/>
      <c r="AKG220" s="1709"/>
      <c r="AKH220" s="1709"/>
      <c r="AKI220" s="1709"/>
      <c r="AKJ220" s="1709"/>
      <c r="AKK220" s="1709"/>
      <c r="AKL220" s="1709"/>
      <c r="AKM220" s="1709"/>
      <c r="AKN220" s="1709"/>
      <c r="AKO220" s="1709"/>
      <c r="AKP220" s="1709"/>
      <c r="AKQ220" s="1709"/>
      <c r="AKR220" s="1709"/>
      <c r="AKS220" s="1709"/>
      <c r="AKT220" s="1709"/>
      <c r="AKU220" s="1709"/>
      <c r="AKV220" s="1709"/>
      <c r="AKW220" s="1709"/>
      <c r="AKX220" s="1709"/>
      <c r="AKY220" s="1709"/>
      <c r="AKZ220" s="1709"/>
      <c r="ALA220" s="1709"/>
      <c r="ALB220" s="1709"/>
      <c r="ALC220" s="1709"/>
      <c r="ALD220" s="1709"/>
      <c r="ALE220" s="1709"/>
      <c r="ALF220" s="1709"/>
      <c r="ALG220" s="1709"/>
      <c r="ALH220" s="1709"/>
      <c r="ALI220" s="1709"/>
      <c r="ALJ220" s="1709"/>
      <c r="ALK220" s="1709"/>
      <c r="ALL220" s="1709"/>
      <c r="ALM220" s="1709"/>
      <c r="ALN220" s="1709"/>
      <c r="ALO220" s="1709"/>
      <c r="ALP220" s="1709"/>
      <c r="ALQ220" s="1709"/>
      <c r="ALR220" s="1709"/>
      <c r="ALS220" s="1709"/>
      <c r="ALT220" s="1709"/>
      <c r="ALU220" s="1709"/>
      <c r="ALV220" s="1709"/>
      <c r="ALW220" s="1709"/>
      <c r="ALX220" s="1709"/>
      <c r="ALY220" s="1709"/>
      <c r="ALZ220" s="1709"/>
      <c r="AMA220" s="1709"/>
      <c r="AMB220" s="1709"/>
      <c r="AMC220" s="1709"/>
      <c r="AMD220" s="1709"/>
      <c r="AME220" s="1709"/>
      <c r="AMF220" s="1709"/>
      <c r="AMG220" s="1709"/>
      <c r="AMH220" s="1709"/>
      <c r="AMI220" s="1709"/>
      <c r="AMJ220" s="1709"/>
      <c r="AMK220" s="1709"/>
      <c r="AML220" s="1709"/>
      <c r="AMM220" s="1709"/>
      <c r="AMN220" s="1709"/>
      <c r="AMO220" s="1709"/>
      <c r="AMP220" s="1709"/>
      <c r="AMQ220" s="1709"/>
      <c r="AMR220" s="1709"/>
      <c r="AMS220" s="1709"/>
      <c r="AMT220" s="1709"/>
      <c r="AMU220" s="1709"/>
      <c r="AMV220" s="1709"/>
      <c r="AMW220" s="1709"/>
      <c r="AMX220" s="1709"/>
      <c r="AMY220" s="1709"/>
      <c r="AMZ220" s="1709"/>
      <c r="ANA220" s="1709"/>
      <c r="ANB220" s="1709"/>
      <c r="ANC220" s="1709"/>
      <c r="AND220" s="1709"/>
      <c r="ANE220" s="1709"/>
      <c r="ANF220" s="1709"/>
      <c r="ANG220" s="1709"/>
      <c r="ANH220" s="1709"/>
      <c r="ANI220" s="1709"/>
      <c r="ANJ220" s="1709"/>
      <c r="ANK220" s="1709"/>
      <c r="ANL220" s="1709"/>
      <c r="ANM220" s="1709"/>
      <c r="ANN220" s="1709"/>
      <c r="ANO220" s="1709"/>
      <c r="ANP220" s="1709"/>
      <c r="ANQ220" s="1709"/>
      <c r="ANR220" s="1709"/>
      <c r="ANS220" s="1709"/>
      <c r="ANT220" s="1709"/>
      <c r="ANU220" s="1709"/>
      <c r="ANV220" s="1709"/>
      <c r="ANW220" s="1709"/>
      <c r="ANX220" s="1709"/>
      <c r="ANY220" s="1709"/>
      <c r="ANZ220" s="1709"/>
      <c r="AOA220" s="1709"/>
      <c r="AOB220" s="1709"/>
      <c r="AOC220" s="1709"/>
      <c r="AOD220" s="1709"/>
      <c r="AOE220" s="1709"/>
      <c r="AOF220" s="1709"/>
      <c r="AOG220" s="1709"/>
      <c r="AOH220" s="1709"/>
      <c r="AOI220" s="1709"/>
      <c r="AOJ220" s="1709"/>
      <c r="AOK220" s="1709"/>
      <c r="AOL220" s="1709"/>
      <c r="AOM220" s="1709"/>
      <c r="AON220" s="1709"/>
      <c r="AOO220" s="1709"/>
      <c r="AOP220" s="1709"/>
      <c r="AOQ220" s="1709"/>
      <c r="AOR220" s="1709"/>
      <c r="AOS220" s="1709"/>
      <c r="AOT220" s="1709"/>
      <c r="AOU220" s="1709"/>
      <c r="AOV220" s="1709"/>
      <c r="AOW220" s="1709"/>
      <c r="AOX220" s="1709"/>
      <c r="AOY220" s="1709"/>
      <c r="AOZ220" s="1709"/>
      <c r="APA220" s="1709"/>
      <c r="APB220" s="1709"/>
      <c r="APC220" s="1709"/>
      <c r="APD220" s="1709"/>
      <c r="APE220" s="1709"/>
      <c r="APF220" s="1709"/>
      <c r="APG220" s="1709"/>
      <c r="APH220" s="1709"/>
      <c r="API220" s="1709"/>
      <c r="APJ220" s="1709"/>
      <c r="APK220" s="1709"/>
      <c r="APL220" s="1709"/>
      <c r="APM220" s="1709"/>
      <c r="APN220" s="1709"/>
      <c r="APO220" s="1709"/>
      <c r="APP220" s="1709"/>
      <c r="APQ220" s="1709"/>
      <c r="APR220" s="1709"/>
      <c r="APS220" s="1709"/>
      <c r="APT220" s="1709"/>
      <c r="APU220" s="1709"/>
      <c r="APV220" s="1709"/>
      <c r="APW220" s="1709"/>
      <c r="APX220" s="1709"/>
      <c r="APY220" s="1709"/>
      <c r="APZ220" s="1709"/>
      <c r="AQA220" s="1709"/>
      <c r="AQB220" s="1709"/>
      <c r="AQC220" s="1709"/>
      <c r="AQD220" s="1709"/>
      <c r="AQE220" s="1709"/>
      <c r="AQF220" s="1709"/>
      <c r="AQG220" s="1709"/>
      <c r="AQH220" s="1709"/>
      <c r="AQI220" s="1709"/>
      <c r="AQJ220" s="1709"/>
      <c r="AQK220" s="1709"/>
      <c r="AQL220" s="1709"/>
      <c r="AQM220" s="1709"/>
      <c r="AQN220" s="1709"/>
      <c r="AQO220" s="1709"/>
      <c r="AQP220" s="1709"/>
      <c r="AQQ220" s="1709"/>
      <c r="AQR220" s="1709"/>
      <c r="AQS220" s="1709"/>
      <c r="AQT220" s="1709"/>
      <c r="AQU220" s="1709"/>
      <c r="AQV220" s="1709"/>
      <c r="AQW220" s="1709"/>
      <c r="AQX220" s="1709"/>
      <c r="AQY220" s="1709"/>
      <c r="AQZ220" s="1709"/>
      <c r="ARA220" s="1709"/>
      <c r="ARB220" s="1709"/>
      <c r="ARC220" s="1709"/>
      <c r="ARD220" s="1709"/>
      <c r="ARE220" s="1709"/>
      <c r="ARF220" s="1709"/>
      <c r="ARG220" s="1709"/>
      <c r="ARH220" s="1709"/>
      <c r="ARI220" s="1709"/>
      <c r="ARJ220" s="1709"/>
      <c r="ARK220" s="1709"/>
      <c r="ARL220" s="1709"/>
      <c r="ARM220" s="1709"/>
      <c r="ARN220" s="1709"/>
      <c r="ARO220" s="1709"/>
      <c r="ARP220" s="1709"/>
      <c r="ARQ220" s="1709"/>
      <c r="ARR220" s="1709"/>
      <c r="ARS220" s="1709"/>
      <c r="ART220" s="1709"/>
      <c r="ARU220" s="1709"/>
      <c r="ARV220" s="1709"/>
      <c r="ARW220" s="1709"/>
      <c r="ARX220" s="1709"/>
      <c r="ARY220" s="1709"/>
      <c r="ARZ220" s="1709"/>
      <c r="ASA220" s="1709"/>
      <c r="ASB220" s="1709"/>
      <c r="ASC220" s="1709"/>
      <c r="ASD220" s="1709"/>
      <c r="ASE220" s="1709"/>
      <c r="ASF220" s="1709"/>
      <c r="ASG220" s="1709"/>
      <c r="ASH220" s="1709"/>
      <c r="ASI220" s="1709"/>
      <c r="ASJ220" s="1709"/>
      <c r="ASK220" s="1709"/>
      <c r="ASL220" s="1709"/>
      <c r="ASM220" s="1709"/>
      <c r="ASN220" s="1709"/>
      <c r="ASO220" s="1709"/>
      <c r="ASP220" s="1709"/>
      <c r="ASQ220" s="1709"/>
      <c r="ASR220" s="1709"/>
      <c r="ASS220" s="1709"/>
      <c r="AST220" s="1709"/>
      <c r="ASU220" s="1709"/>
      <c r="ASV220" s="1709"/>
      <c r="ASW220" s="1709"/>
      <c r="ASX220" s="1709"/>
      <c r="ASY220" s="1709"/>
      <c r="ASZ220" s="1709"/>
      <c r="ATA220" s="1709"/>
      <c r="ATB220" s="1709"/>
      <c r="ATC220" s="1709"/>
      <c r="ATD220" s="1709"/>
      <c r="ATE220" s="1709"/>
      <c r="ATF220" s="1709"/>
      <c r="ATG220" s="1709"/>
      <c r="ATH220" s="1709"/>
      <c r="ATI220" s="1709"/>
      <c r="ATJ220" s="1709"/>
      <c r="ATK220" s="1709"/>
      <c r="ATL220" s="1709"/>
      <c r="ATM220" s="1709"/>
      <c r="ATN220" s="1709"/>
      <c r="ATO220" s="1709"/>
      <c r="ATP220" s="1709"/>
      <c r="ATQ220" s="1709"/>
      <c r="ATR220" s="1709"/>
      <c r="ATS220" s="1709"/>
      <c r="ATT220" s="1709"/>
      <c r="ATU220" s="1709"/>
      <c r="ATV220" s="1709"/>
      <c r="ATW220" s="1709"/>
      <c r="ATX220" s="1709"/>
      <c r="ATY220" s="1709"/>
      <c r="ATZ220" s="1709"/>
      <c r="AUA220" s="1709"/>
      <c r="AUB220" s="1709"/>
      <c r="AUC220" s="1709"/>
      <c r="AUD220" s="1709"/>
      <c r="AUE220" s="1709"/>
      <c r="AUF220" s="1709"/>
      <c r="AUG220" s="1709"/>
      <c r="AUH220" s="1709"/>
      <c r="AUI220" s="1709"/>
      <c r="AUJ220" s="1709"/>
      <c r="AUK220" s="1709"/>
      <c r="AUL220" s="1709"/>
      <c r="AUM220" s="1709"/>
      <c r="AUN220" s="1709"/>
      <c r="AUO220" s="1709"/>
      <c r="AUP220" s="1709"/>
      <c r="AUQ220" s="1709"/>
      <c r="AUR220" s="1709"/>
      <c r="AUS220" s="1709"/>
      <c r="AUT220" s="1709"/>
      <c r="AUU220" s="1709"/>
      <c r="AUV220" s="1709"/>
      <c r="AUW220" s="1709"/>
      <c r="AUX220" s="1709"/>
      <c r="AUY220" s="1709"/>
      <c r="AUZ220" s="1709"/>
      <c r="AVA220" s="1709"/>
      <c r="AVB220" s="1709"/>
      <c r="AVC220" s="1709"/>
      <c r="AVD220" s="1709"/>
      <c r="AVE220" s="1709"/>
      <c r="AVF220" s="1709"/>
      <c r="AVG220" s="1709"/>
      <c r="AVH220" s="1709"/>
      <c r="AVI220" s="1709"/>
      <c r="AVJ220" s="1709"/>
      <c r="AVK220" s="1709"/>
      <c r="AVL220" s="1709"/>
      <c r="AVM220" s="1709"/>
      <c r="AVN220" s="1709"/>
      <c r="AVO220" s="1709"/>
      <c r="AVP220" s="1709"/>
      <c r="AVQ220" s="1709"/>
      <c r="AVR220" s="1709"/>
      <c r="AVS220" s="1709"/>
      <c r="AVT220" s="1709"/>
      <c r="AVU220" s="1709"/>
      <c r="AVV220" s="1709"/>
      <c r="AVW220" s="1709"/>
      <c r="AVX220" s="1709"/>
      <c r="AVY220" s="1709"/>
      <c r="AVZ220" s="1709"/>
      <c r="AWA220" s="1709"/>
      <c r="AWB220" s="1709"/>
      <c r="AWC220" s="1709"/>
      <c r="AWD220" s="1709"/>
      <c r="AWE220" s="1709"/>
      <c r="AWF220" s="1709"/>
      <c r="AWG220" s="1709"/>
      <c r="AWH220" s="1709"/>
      <c r="AWI220" s="1709"/>
      <c r="AWJ220" s="1709"/>
      <c r="AWK220" s="1709"/>
      <c r="AWL220" s="1709"/>
      <c r="AWM220" s="1709"/>
      <c r="AWN220" s="1709"/>
      <c r="AWO220" s="1709"/>
      <c r="AWP220" s="1709"/>
      <c r="AWQ220" s="1709"/>
      <c r="AWR220" s="1709"/>
      <c r="AWS220" s="1709"/>
      <c r="AWT220" s="1709"/>
      <c r="AWU220" s="1709"/>
      <c r="AWV220" s="1709"/>
      <c r="AWW220" s="1709"/>
      <c r="AWX220" s="1709"/>
      <c r="AWY220" s="1709"/>
      <c r="AWZ220" s="1709"/>
      <c r="AXA220" s="1709"/>
      <c r="AXB220" s="1709"/>
      <c r="AXC220" s="1709"/>
      <c r="AXD220" s="1709"/>
      <c r="AXE220" s="1709"/>
      <c r="AXF220" s="1709"/>
      <c r="AXG220" s="1709"/>
      <c r="AXH220" s="1709"/>
      <c r="AXI220" s="1709"/>
      <c r="AXJ220" s="1709"/>
    </row>
    <row r="221" spans="1:1310" s="1710" customFormat="1" ht="23.25" customHeight="1">
      <c r="A221" s="1711"/>
      <c r="B221" s="3698"/>
      <c r="C221" s="3698"/>
      <c r="D221" s="3698"/>
      <c r="E221" s="3698"/>
      <c r="F221" s="3698"/>
      <c r="G221" s="3698"/>
      <c r="H221" s="3698"/>
      <c r="I221" s="3698"/>
      <c r="J221" s="3698"/>
      <c r="K221" s="3698"/>
      <c r="L221" s="3698"/>
      <c r="M221" s="3698"/>
      <c r="N221" s="3698"/>
      <c r="O221" s="3698"/>
      <c r="P221" s="3698"/>
      <c r="Q221" s="3698"/>
      <c r="R221" s="88"/>
      <c r="S221" s="88"/>
      <c r="T221" s="88"/>
      <c r="U221" s="88"/>
      <c r="V221" s="88"/>
      <c r="W221" s="88"/>
      <c r="X221" s="88"/>
      <c r="Y221" s="88"/>
      <c r="Z221" s="88"/>
      <c r="AA221" s="88"/>
      <c r="AB221" s="88"/>
      <c r="AC221" s="88"/>
      <c r="AD221" s="1709"/>
      <c r="AE221" s="1709"/>
      <c r="AF221" s="1709"/>
      <c r="AG221" s="1709"/>
      <c r="AH221" s="1709"/>
      <c r="AI221" s="1709"/>
      <c r="AJ221" s="1709"/>
      <c r="AK221" s="1709"/>
      <c r="AL221" s="1709"/>
      <c r="AM221" s="1709"/>
      <c r="AN221" s="1709"/>
      <c r="AO221" s="1709"/>
      <c r="AP221" s="1709"/>
      <c r="AQ221" s="1709"/>
      <c r="AR221" s="1709"/>
      <c r="AS221" s="1709"/>
      <c r="AT221" s="1709"/>
      <c r="AU221" s="1709"/>
      <c r="AV221" s="1709"/>
      <c r="AW221" s="1709"/>
      <c r="AX221" s="1709"/>
      <c r="AY221" s="1709"/>
      <c r="AZ221" s="1709"/>
      <c r="BA221" s="1709"/>
      <c r="BB221" s="1709"/>
      <c r="BC221" s="1709"/>
      <c r="BD221" s="1709"/>
      <c r="BE221" s="1709"/>
      <c r="BF221" s="1709"/>
      <c r="BG221" s="1709"/>
      <c r="BH221" s="1709"/>
      <c r="BI221" s="1709"/>
      <c r="BJ221" s="1709"/>
      <c r="BK221" s="1709"/>
      <c r="BL221" s="1709"/>
      <c r="BM221" s="1709"/>
      <c r="BN221" s="1709"/>
      <c r="BO221" s="1709"/>
      <c r="BP221" s="1709"/>
      <c r="BQ221" s="1709"/>
      <c r="BR221" s="1709"/>
      <c r="BS221" s="1709"/>
      <c r="BT221" s="1709"/>
      <c r="BU221" s="1709"/>
      <c r="BV221" s="1709"/>
      <c r="BW221" s="1709"/>
      <c r="BX221" s="1709"/>
      <c r="BY221" s="1709"/>
      <c r="BZ221" s="1709"/>
      <c r="CA221" s="1709"/>
      <c r="CB221" s="1709"/>
      <c r="CC221" s="1709"/>
      <c r="CD221" s="1709"/>
      <c r="CE221" s="1709"/>
      <c r="CF221" s="1709"/>
      <c r="CG221" s="1709"/>
      <c r="CH221" s="1709"/>
      <c r="CI221" s="1709"/>
      <c r="CJ221" s="1709"/>
      <c r="CK221" s="1709"/>
      <c r="CL221" s="1709"/>
      <c r="CM221" s="1709"/>
      <c r="CN221" s="1709"/>
      <c r="CO221" s="1709"/>
      <c r="CP221" s="1709"/>
      <c r="CQ221" s="1709"/>
      <c r="CR221" s="1709"/>
      <c r="CS221" s="1709"/>
      <c r="CT221" s="1709"/>
      <c r="CU221" s="1709"/>
      <c r="CV221" s="1709"/>
      <c r="CW221" s="1709"/>
      <c r="CX221" s="1709"/>
      <c r="CY221" s="1709"/>
      <c r="CZ221" s="1709"/>
      <c r="DA221" s="1709"/>
      <c r="DB221" s="1709"/>
      <c r="DC221" s="1709"/>
      <c r="DD221" s="1709"/>
      <c r="DE221" s="1709"/>
      <c r="DF221" s="1709"/>
      <c r="DG221" s="1709"/>
      <c r="DH221" s="1709"/>
      <c r="DI221" s="1709"/>
      <c r="DJ221" s="1709"/>
      <c r="DK221" s="1709"/>
      <c r="DL221" s="1709"/>
      <c r="DM221" s="1709"/>
      <c r="DN221" s="1709"/>
      <c r="DO221" s="1709"/>
      <c r="DP221" s="1709"/>
      <c r="DQ221" s="1709"/>
      <c r="DR221" s="1709"/>
      <c r="DS221" s="1709"/>
      <c r="DT221" s="1709"/>
      <c r="DU221" s="1709"/>
      <c r="DV221" s="1709"/>
      <c r="DW221" s="1709"/>
      <c r="DX221" s="1709"/>
      <c r="DY221" s="1709"/>
      <c r="DZ221" s="1709"/>
      <c r="EA221" s="1709"/>
      <c r="EB221" s="1709"/>
      <c r="EC221" s="1709"/>
      <c r="ED221" s="1709"/>
      <c r="EE221" s="1709"/>
      <c r="EF221" s="1709"/>
      <c r="EG221" s="1709"/>
      <c r="EH221" s="1709"/>
      <c r="EI221" s="1709"/>
      <c r="EJ221" s="1709"/>
      <c r="EK221" s="1709"/>
      <c r="EL221" s="1709"/>
      <c r="EM221" s="1709"/>
      <c r="EN221" s="1709"/>
      <c r="EO221" s="1709"/>
      <c r="EP221" s="1709"/>
      <c r="EQ221" s="1709"/>
      <c r="ER221" s="1709"/>
      <c r="ES221" s="1709"/>
      <c r="ET221" s="1709"/>
      <c r="EU221" s="1709"/>
      <c r="EV221" s="1709"/>
      <c r="EW221" s="1709"/>
      <c r="EX221" s="1709"/>
      <c r="EY221" s="1709"/>
      <c r="EZ221" s="1709"/>
      <c r="FA221" s="1709"/>
      <c r="FB221" s="1709"/>
      <c r="FC221" s="1709"/>
      <c r="FD221" s="1709"/>
      <c r="FE221" s="1709"/>
      <c r="FF221" s="1709"/>
      <c r="FG221" s="1709"/>
      <c r="FH221" s="1709"/>
      <c r="FI221" s="1709"/>
      <c r="FJ221" s="1709"/>
      <c r="FK221" s="1709"/>
      <c r="FL221" s="1709"/>
      <c r="FM221" s="1709"/>
      <c r="FN221" s="1709"/>
      <c r="FO221" s="1709"/>
      <c r="FP221" s="1709"/>
      <c r="FQ221" s="1709"/>
      <c r="FR221" s="1709"/>
      <c r="FS221" s="1709"/>
      <c r="FT221" s="1709"/>
      <c r="FU221" s="1709"/>
      <c r="FV221" s="1709"/>
      <c r="FW221" s="1709"/>
      <c r="FX221" s="1709"/>
      <c r="FY221" s="1709"/>
      <c r="FZ221" s="1709"/>
      <c r="GA221" s="1709"/>
      <c r="GB221" s="1709"/>
      <c r="GC221" s="1709"/>
      <c r="GD221" s="1709"/>
      <c r="GE221" s="1709"/>
      <c r="GF221" s="1709"/>
      <c r="GG221" s="1709"/>
      <c r="GH221" s="1709"/>
      <c r="GI221" s="1709"/>
      <c r="GJ221" s="1709"/>
      <c r="GK221" s="1709"/>
      <c r="GL221" s="1709"/>
      <c r="GM221" s="1709"/>
      <c r="GN221" s="1709"/>
      <c r="GO221" s="1709"/>
      <c r="GP221" s="1709"/>
      <c r="GQ221" s="1709"/>
      <c r="GR221" s="1709"/>
      <c r="GS221" s="1709"/>
      <c r="GT221" s="1709"/>
      <c r="GU221" s="1709"/>
      <c r="GV221" s="1709"/>
      <c r="GW221" s="1709"/>
      <c r="GX221" s="1709"/>
      <c r="GY221" s="1709"/>
      <c r="GZ221" s="1709"/>
      <c r="HA221" s="1709"/>
      <c r="HB221" s="1709"/>
      <c r="HC221" s="1709"/>
      <c r="HD221" s="1709"/>
      <c r="HE221" s="1709"/>
      <c r="HF221" s="1709"/>
      <c r="HG221" s="1709"/>
      <c r="HH221" s="1709"/>
      <c r="HI221" s="1709"/>
      <c r="HJ221" s="1709"/>
      <c r="HK221" s="1709"/>
      <c r="HL221" s="1709"/>
      <c r="HM221" s="1709"/>
      <c r="HN221" s="1709"/>
      <c r="HO221" s="1709"/>
      <c r="HP221" s="1709"/>
      <c r="HQ221" s="1709"/>
      <c r="HR221" s="1709"/>
      <c r="HS221" s="1709"/>
      <c r="HT221" s="1709"/>
      <c r="HU221" s="1709"/>
      <c r="HV221" s="1709"/>
      <c r="HW221" s="1709"/>
      <c r="HX221" s="1709"/>
      <c r="HY221" s="1709"/>
      <c r="HZ221" s="1709"/>
      <c r="IA221" s="1709"/>
      <c r="IB221" s="1709"/>
      <c r="IC221" s="1709"/>
      <c r="ID221" s="1709"/>
      <c r="IE221" s="1709"/>
      <c r="IF221" s="1709"/>
      <c r="IG221" s="1709"/>
      <c r="IH221" s="1709"/>
      <c r="II221" s="1709"/>
      <c r="IJ221" s="1709"/>
      <c r="IK221" s="1709"/>
      <c r="IL221" s="1709"/>
      <c r="IM221" s="1709"/>
      <c r="IN221" s="1709"/>
      <c r="IO221" s="1709"/>
      <c r="IP221" s="1709"/>
      <c r="IQ221" s="1709"/>
      <c r="IR221" s="1709"/>
      <c r="IS221" s="1709"/>
      <c r="IT221" s="1709"/>
      <c r="IU221" s="1709"/>
      <c r="IV221" s="1709"/>
      <c r="IW221" s="1709"/>
      <c r="IX221" s="1709"/>
      <c r="IY221" s="1709"/>
      <c r="IZ221" s="1709"/>
      <c r="JA221" s="1709"/>
      <c r="JB221" s="1709"/>
      <c r="JC221" s="1709"/>
      <c r="JD221" s="1709"/>
      <c r="JE221" s="1709"/>
      <c r="JF221" s="1709"/>
      <c r="JG221" s="1709"/>
      <c r="JH221" s="1709"/>
      <c r="JI221" s="1709"/>
      <c r="JJ221" s="1709"/>
      <c r="JK221" s="1709"/>
      <c r="JL221" s="1709"/>
      <c r="JM221" s="1709"/>
      <c r="JN221" s="1709"/>
      <c r="JO221" s="1709"/>
      <c r="JP221" s="1709"/>
      <c r="JQ221" s="1709"/>
      <c r="JR221" s="1709"/>
      <c r="JS221" s="1709"/>
      <c r="JT221" s="1709"/>
      <c r="JU221" s="1709"/>
      <c r="JV221" s="1709"/>
      <c r="JW221" s="1709"/>
      <c r="JX221" s="1709"/>
      <c r="JY221" s="1709"/>
      <c r="JZ221" s="1709"/>
      <c r="KA221" s="1709"/>
      <c r="KB221" s="1709"/>
      <c r="KC221" s="1709"/>
      <c r="KD221" s="1709"/>
      <c r="KE221" s="1709"/>
      <c r="KF221" s="1709"/>
      <c r="KG221" s="1709"/>
      <c r="KH221" s="1709"/>
      <c r="KI221" s="1709"/>
      <c r="KJ221" s="1709"/>
      <c r="KK221" s="1709"/>
      <c r="KL221" s="1709"/>
      <c r="KM221" s="1709"/>
      <c r="KN221" s="1709"/>
      <c r="KO221" s="1709"/>
      <c r="KP221" s="1709"/>
      <c r="KQ221" s="1709"/>
      <c r="KR221" s="1709"/>
      <c r="KS221" s="1709"/>
      <c r="KT221" s="1709"/>
      <c r="KU221" s="1709"/>
      <c r="KV221" s="1709"/>
      <c r="KW221" s="1709"/>
      <c r="KX221" s="1709"/>
      <c r="KY221" s="1709"/>
      <c r="KZ221" s="1709"/>
      <c r="LA221" s="1709"/>
      <c r="LB221" s="1709"/>
      <c r="LC221" s="1709"/>
      <c r="LD221" s="1709"/>
      <c r="LE221" s="1709"/>
      <c r="LF221" s="1709"/>
      <c r="LG221" s="1709"/>
      <c r="LH221" s="1709"/>
      <c r="LI221" s="1709"/>
      <c r="LJ221" s="1709"/>
      <c r="LK221" s="1709"/>
      <c r="LL221" s="1709"/>
      <c r="LM221" s="1709"/>
      <c r="LN221" s="1709"/>
      <c r="LO221" s="1709"/>
      <c r="LP221" s="1709"/>
      <c r="LQ221" s="1709"/>
      <c r="LR221" s="1709"/>
      <c r="LS221" s="1709"/>
      <c r="LT221" s="1709"/>
      <c r="LU221" s="1709"/>
      <c r="LV221" s="1709"/>
      <c r="LW221" s="1709"/>
      <c r="LX221" s="1709"/>
      <c r="LY221" s="1709"/>
      <c r="LZ221" s="1709"/>
      <c r="MA221" s="1709"/>
      <c r="MB221" s="1709"/>
      <c r="MC221" s="1709"/>
      <c r="MD221" s="1709"/>
      <c r="ME221" s="1709"/>
      <c r="MF221" s="1709"/>
      <c r="MG221" s="1709"/>
      <c r="MH221" s="1709"/>
      <c r="MI221" s="1709"/>
      <c r="MJ221" s="1709"/>
      <c r="MK221" s="1709"/>
      <c r="ML221" s="1709"/>
      <c r="MM221" s="1709"/>
      <c r="MN221" s="1709"/>
      <c r="MO221" s="1709"/>
      <c r="MP221" s="1709"/>
      <c r="MQ221" s="1709"/>
      <c r="MR221" s="1709"/>
      <c r="MS221" s="1709"/>
      <c r="MT221" s="1709"/>
      <c r="MU221" s="1709"/>
      <c r="MV221" s="1709"/>
      <c r="MW221" s="1709"/>
      <c r="MX221" s="1709"/>
      <c r="MY221" s="1709"/>
      <c r="MZ221" s="1709"/>
      <c r="NA221" s="1709"/>
      <c r="NB221" s="1709"/>
      <c r="NC221" s="1709"/>
      <c r="ND221" s="1709"/>
      <c r="NE221" s="1709"/>
      <c r="NF221" s="1709"/>
      <c r="NG221" s="1709"/>
      <c r="NH221" s="1709"/>
      <c r="NI221" s="1709"/>
      <c r="NJ221" s="1709"/>
      <c r="NK221" s="1709"/>
      <c r="NL221" s="1709"/>
      <c r="NM221" s="1709"/>
      <c r="NN221" s="1709"/>
      <c r="NO221" s="1709"/>
      <c r="NP221" s="1709"/>
      <c r="NQ221" s="1709"/>
      <c r="NR221" s="1709"/>
      <c r="NS221" s="1709"/>
      <c r="NT221" s="1709"/>
      <c r="NU221" s="1709"/>
      <c r="NV221" s="1709"/>
      <c r="NW221" s="1709"/>
      <c r="NX221" s="1709"/>
      <c r="NY221" s="1709"/>
      <c r="NZ221" s="1709"/>
      <c r="OA221" s="1709"/>
      <c r="OB221" s="1709"/>
      <c r="OC221" s="1709"/>
      <c r="OD221" s="1709"/>
      <c r="OE221" s="1709"/>
      <c r="OF221" s="1709"/>
      <c r="OG221" s="1709"/>
      <c r="OH221" s="1709"/>
      <c r="OI221" s="1709"/>
      <c r="OJ221" s="1709"/>
      <c r="OK221" s="1709"/>
      <c r="OL221" s="1709"/>
      <c r="OM221" s="1709"/>
      <c r="ON221" s="1709"/>
      <c r="OO221" s="1709"/>
      <c r="OP221" s="1709"/>
      <c r="OQ221" s="1709"/>
      <c r="OR221" s="1709"/>
      <c r="OS221" s="1709"/>
      <c r="OT221" s="1709"/>
      <c r="OU221" s="1709"/>
      <c r="OV221" s="1709"/>
      <c r="OW221" s="1709"/>
      <c r="OX221" s="1709"/>
      <c r="OY221" s="1709"/>
      <c r="OZ221" s="1709"/>
      <c r="PA221" s="1709"/>
      <c r="PB221" s="1709"/>
      <c r="PC221" s="1709"/>
      <c r="PD221" s="1709"/>
      <c r="PE221" s="1709"/>
      <c r="PF221" s="1709"/>
      <c r="PG221" s="1709"/>
      <c r="PH221" s="1709"/>
      <c r="PI221" s="1709"/>
      <c r="PJ221" s="1709"/>
      <c r="PK221" s="1709"/>
      <c r="PL221" s="1709"/>
      <c r="PM221" s="1709"/>
      <c r="PN221" s="1709"/>
      <c r="PO221" s="1709"/>
      <c r="PP221" s="1709"/>
      <c r="PQ221" s="1709"/>
      <c r="PR221" s="1709"/>
      <c r="PS221" s="1709"/>
      <c r="PT221" s="1709"/>
      <c r="PU221" s="1709"/>
      <c r="PV221" s="1709"/>
      <c r="PW221" s="1709"/>
      <c r="PX221" s="1709"/>
      <c r="PY221" s="1709"/>
      <c r="PZ221" s="1709"/>
      <c r="QA221" s="1709"/>
      <c r="QB221" s="1709"/>
      <c r="QC221" s="1709"/>
      <c r="QD221" s="1709"/>
      <c r="QE221" s="1709"/>
      <c r="QF221" s="1709"/>
      <c r="QG221" s="1709"/>
      <c r="QH221" s="1709"/>
      <c r="QI221" s="1709"/>
      <c r="QJ221" s="1709"/>
      <c r="QK221" s="1709"/>
      <c r="QL221" s="1709"/>
      <c r="QM221" s="1709"/>
      <c r="QN221" s="1709"/>
      <c r="QO221" s="1709"/>
      <c r="QP221" s="1709"/>
      <c r="QQ221" s="1709"/>
      <c r="QR221" s="1709"/>
      <c r="QS221" s="1709"/>
      <c r="QT221" s="1709"/>
      <c r="QU221" s="1709"/>
      <c r="QV221" s="1709"/>
      <c r="QW221" s="1709"/>
      <c r="QX221" s="1709"/>
      <c r="QY221" s="1709"/>
      <c r="QZ221" s="1709"/>
      <c r="RA221" s="1709"/>
      <c r="RB221" s="1709"/>
      <c r="RC221" s="1709"/>
      <c r="RD221" s="1709"/>
      <c r="RE221" s="1709"/>
      <c r="RF221" s="1709"/>
      <c r="RG221" s="1709"/>
      <c r="RH221" s="1709"/>
      <c r="RI221" s="1709"/>
      <c r="RJ221" s="1709"/>
      <c r="RK221" s="1709"/>
      <c r="RL221" s="1709"/>
      <c r="RM221" s="1709"/>
      <c r="RN221" s="1709"/>
      <c r="RO221" s="1709"/>
      <c r="RP221" s="1709"/>
      <c r="RQ221" s="1709"/>
      <c r="RR221" s="1709"/>
      <c r="RS221" s="1709"/>
      <c r="RT221" s="1709"/>
      <c r="RU221" s="1709"/>
      <c r="RV221" s="1709"/>
      <c r="RW221" s="1709"/>
      <c r="RX221" s="1709"/>
      <c r="RY221" s="1709"/>
      <c r="RZ221" s="1709"/>
      <c r="SA221" s="1709"/>
      <c r="SB221" s="1709"/>
      <c r="SC221" s="1709"/>
      <c r="SD221" s="1709"/>
      <c r="SE221" s="1709"/>
      <c r="SF221" s="1709"/>
      <c r="SG221" s="1709"/>
      <c r="SH221" s="1709"/>
      <c r="SI221" s="1709"/>
      <c r="SJ221" s="1709"/>
      <c r="SK221" s="1709"/>
      <c r="SL221" s="1709"/>
      <c r="SM221" s="1709"/>
      <c r="SN221" s="1709"/>
      <c r="SO221" s="1709"/>
      <c r="SP221" s="1709"/>
      <c r="SQ221" s="1709"/>
      <c r="SR221" s="1709"/>
      <c r="SS221" s="1709"/>
      <c r="ST221" s="1709"/>
      <c r="SU221" s="1709"/>
      <c r="SV221" s="1709"/>
      <c r="SW221" s="1709"/>
      <c r="SX221" s="1709"/>
      <c r="SY221" s="1709"/>
      <c r="SZ221" s="1709"/>
      <c r="TA221" s="1709"/>
      <c r="TB221" s="1709"/>
      <c r="TC221" s="1709"/>
      <c r="TD221" s="1709"/>
      <c r="TE221" s="1709"/>
      <c r="TF221" s="1709"/>
      <c r="TG221" s="1709"/>
      <c r="TH221" s="1709"/>
      <c r="TI221" s="1709"/>
      <c r="TJ221" s="1709"/>
      <c r="TK221" s="1709"/>
      <c r="TL221" s="1709"/>
      <c r="TM221" s="1709"/>
      <c r="TN221" s="1709"/>
      <c r="TO221" s="1709"/>
      <c r="TP221" s="1709"/>
      <c r="TQ221" s="1709"/>
      <c r="TR221" s="1709"/>
      <c r="TS221" s="1709"/>
      <c r="TT221" s="1709"/>
      <c r="TU221" s="1709"/>
      <c r="TV221" s="1709"/>
      <c r="TW221" s="1709"/>
      <c r="TX221" s="1709"/>
      <c r="TY221" s="1709"/>
      <c r="TZ221" s="1709"/>
      <c r="UA221" s="1709"/>
      <c r="UB221" s="1709"/>
      <c r="UC221" s="1709"/>
      <c r="UD221" s="1709"/>
      <c r="UE221" s="1709"/>
      <c r="UF221" s="1709"/>
      <c r="UG221" s="1709"/>
      <c r="UH221" s="1709"/>
      <c r="UI221" s="1709"/>
      <c r="UJ221" s="1709"/>
      <c r="UK221" s="1709"/>
      <c r="UL221" s="1709"/>
      <c r="UM221" s="1709"/>
      <c r="UN221" s="1709"/>
      <c r="UO221" s="1709"/>
      <c r="UP221" s="1709"/>
      <c r="UQ221" s="1709"/>
      <c r="UR221" s="1709"/>
      <c r="US221" s="1709"/>
      <c r="UT221" s="1709"/>
      <c r="UU221" s="1709"/>
      <c r="UV221" s="1709"/>
      <c r="UW221" s="1709"/>
      <c r="UX221" s="1709"/>
      <c r="UY221" s="1709"/>
      <c r="UZ221" s="1709"/>
      <c r="VA221" s="1709"/>
      <c r="VB221" s="1709"/>
      <c r="VC221" s="1709"/>
      <c r="VD221" s="1709"/>
      <c r="VE221" s="1709"/>
      <c r="VF221" s="1709"/>
      <c r="VG221" s="1709"/>
      <c r="VH221" s="1709"/>
      <c r="VI221" s="1709"/>
      <c r="VJ221" s="1709"/>
      <c r="VK221" s="1709"/>
      <c r="VL221" s="1709"/>
      <c r="VM221" s="1709"/>
      <c r="VN221" s="1709"/>
      <c r="VO221" s="1709"/>
      <c r="VP221" s="1709"/>
      <c r="VQ221" s="1709"/>
      <c r="VR221" s="1709"/>
      <c r="VS221" s="1709"/>
      <c r="VT221" s="1709"/>
      <c r="VU221" s="1709"/>
      <c r="VV221" s="1709"/>
      <c r="VW221" s="1709"/>
      <c r="VX221" s="1709"/>
      <c r="VY221" s="1709"/>
      <c r="VZ221" s="1709"/>
      <c r="WA221" s="1709"/>
      <c r="WB221" s="1709"/>
      <c r="WC221" s="1709"/>
      <c r="WD221" s="1709"/>
      <c r="WE221" s="1709"/>
      <c r="WF221" s="1709"/>
      <c r="WG221" s="1709"/>
      <c r="WH221" s="1709"/>
      <c r="WI221" s="1709"/>
      <c r="WJ221" s="1709"/>
      <c r="WK221" s="1709"/>
      <c r="WL221" s="1709"/>
      <c r="WM221" s="1709"/>
      <c r="WN221" s="1709"/>
      <c r="WO221" s="1709"/>
      <c r="WP221" s="1709"/>
      <c r="WQ221" s="1709"/>
      <c r="WR221" s="1709"/>
      <c r="WS221" s="1709"/>
      <c r="WT221" s="1709"/>
      <c r="WU221" s="1709"/>
      <c r="WV221" s="1709"/>
      <c r="WW221" s="1709"/>
      <c r="WX221" s="1709"/>
      <c r="WY221" s="1709"/>
      <c r="WZ221" s="1709"/>
      <c r="XA221" s="1709"/>
      <c r="XB221" s="1709"/>
      <c r="XC221" s="1709"/>
      <c r="XD221" s="1709"/>
      <c r="XE221" s="1709"/>
      <c r="XF221" s="1709"/>
      <c r="XG221" s="1709"/>
      <c r="XH221" s="1709"/>
      <c r="XI221" s="1709"/>
      <c r="XJ221" s="1709"/>
      <c r="XK221" s="1709"/>
      <c r="XL221" s="1709"/>
      <c r="XM221" s="1709"/>
      <c r="XN221" s="1709"/>
      <c r="XO221" s="1709"/>
      <c r="XP221" s="1709"/>
      <c r="XQ221" s="1709"/>
      <c r="XR221" s="1709"/>
      <c r="XS221" s="1709"/>
      <c r="XT221" s="1709"/>
      <c r="XU221" s="1709"/>
      <c r="XV221" s="1709"/>
      <c r="XW221" s="1709"/>
      <c r="XX221" s="1709"/>
      <c r="XY221" s="1709"/>
      <c r="XZ221" s="1709"/>
      <c r="YA221" s="1709"/>
      <c r="YB221" s="1709"/>
      <c r="YC221" s="1709"/>
      <c r="YD221" s="1709"/>
      <c r="YE221" s="1709"/>
      <c r="YF221" s="1709"/>
      <c r="YG221" s="1709"/>
      <c r="YH221" s="1709"/>
      <c r="YI221" s="1709"/>
      <c r="YJ221" s="1709"/>
      <c r="YK221" s="1709"/>
      <c r="YL221" s="1709"/>
      <c r="YM221" s="1709"/>
      <c r="YN221" s="1709"/>
      <c r="YO221" s="1709"/>
      <c r="YP221" s="1709"/>
      <c r="YQ221" s="1709"/>
      <c r="YR221" s="1709"/>
      <c r="YS221" s="1709"/>
      <c r="YT221" s="1709"/>
      <c r="YU221" s="1709"/>
      <c r="YV221" s="1709"/>
      <c r="YW221" s="1709"/>
      <c r="YX221" s="1709"/>
      <c r="YY221" s="1709"/>
      <c r="YZ221" s="1709"/>
      <c r="ZA221" s="1709"/>
      <c r="ZB221" s="1709"/>
      <c r="ZC221" s="1709"/>
      <c r="ZD221" s="1709"/>
      <c r="ZE221" s="1709"/>
      <c r="ZF221" s="1709"/>
      <c r="ZG221" s="1709"/>
      <c r="ZH221" s="1709"/>
      <c r="ZI221" s="1709"/>
      <c r="ZJ221" s="1709"/>
      <c r="ZK221" s="1709"/>
      <c r="ZL221" s="1709"/>
      <c r="ZM221" s="1709"/>
      <c r="ZN221" s="1709"/>
      <c r="ZO221" s="1709"/>
      <c r="ZP221" s="1709"/>
      <c r="ZQ221" s="1709"/>
      <c r="ZR221" s="1709"/>
      <c r="ZS221" s="1709"/>
      <c r="ZT221" s="1709"/>
      <c r="ZU221" s="1709"/>
      <c r="ZV221" s="1709"/>
      <c r="ZW221" s="1709"/>
      <c r="ZX221" s="1709"/>
      <c r="ZY221" s="1709"/>
      <c r="ZZ221" s="1709"/>
      <c r="AAA221" s="1709"/>
      <c r="AAB221" s="1709"/>
      <c r="AAC221" s="1709"/>
      <c r="AAD221" s="1709"/>
      <c r="AAE221" s="1709"/>
      <c r="AAF221" s="1709"/>
      <c r="AAG221" s="1709"/>
      <c r="AAH221" s="1709"/>
      <c r="AAI221" s="1709"/>
      <c r="AAJ221" s="1709"/>
      <c r="AAK221" s="1709"/>
      <c r="AAL221" s="1709"/>
      <c r="AAM221" s="1709"/>
      <c r="AAN221" s="1709"/>
      <c r="AAO221" s="1709"/>
      <c r="AAP221" s="1709"/>
      <c r="AAQ221" s="1709"/>
      <c r="AAR221" s="1709"/>
      <c r="AAS221" s="1709"/>
      <c r="AAT221" s="1709"/>
      <c r="AAU221" s="1709"/>
      <c r="AAV221" s="1709"/>
      <c r="AAW221" s="1709"/>
      <c r="AAX221" s="1709"/>
      <c r="AAY221" s="1709"/>
      <c r="AAZ221" s="1709"/>
      <c r="ABA221" s="1709"/>
      <c r="ABB221" s="1709"/>
      <c r="ABC221" s="1709"/>
      <c r="ABD221" s="1709"/>
      <c r="ABE221" s="1709"/>
      <c r="ABF221" s="1709"/>
      <c r="ABG221" s="1709"/>
      <c r="ABH221" s="1709"/>
      <c r="ABI221" s="1709"/>
      <c r="ABJ221" s="1709"/>
      <c r="ABK221" s="1709"/>
      <c r="ABL221" s="1709"/>
      <c r="ABM221" s="1709"/>
      <c r="ABN221" s="1709"/>
      <c r="ABO221" s="1709"/>
      <c r="ABP221" s="1709"/>
      <c r="ABQ221" s="1709"/>
      <c r="ABR221" s="1709"/>
      <c r="ABS221" s="1709"/>
      <c r="ABT221" s="1709"/>
      <c r="ABU221" s="1709"/>
      <c r="ABV221" s="1709"/>
      <c r="ABW221" s="1709"/>
      <c r="ABX221" s="1709"/>
      <c r="ABY221" s="1709"/>
      <c r="ABZ221" s="1709"/>
      <c r="ACA221" s="1709"/>
      <c r="ACB221" s="1709"/>
      <c r="ACC221" s="1709"/>
      <c r="ACD221" s="1709"/>
      <c r="ACE221" s="1709"/>
      <c r="ACF221" s="1709"/>
      <c r="ACG221" s="1709"/>
      <c r="ACH221" s="1709"/>
      <c r="ACI221" s="1709"/>
      <c r="ACJ221" s="1709"/>
      <c r="ACK221" s="1709"/>
      <c r="ACL221" s="1709"/>
      <c r="ACM221" s="1709"/>
      <c r="ACN221" s="1709"/>
      <c r="ACO221" s="1709"/>
      <c r="ACP221" s="1709"/>
      <c r="ACQ221" s="1709"/>
      <c r="ACR221" s="1709"/>
      <c r="ACS221" s="1709"/>
      <c r="ACT221" s="1709"/>
      <c r="ACU221" s="1709"/>
      <c r="ACV221" s="1709"/>
      <c r="ACW221" s="1709"/>
      <c r="ACX221" s="1709"/>
      <c r="ACY221" s="1709"/>
      <c r="ACZ221" s="1709"/>
      <c r="ADA221" s="1709"/>
      <c r="ADB221" s="1709"/>
      <c r="ADC221" s="1709"/>
      <c r="ADD221" s="1709"/>
      <c r="ADE221" s="1709"/>
      <c r="ADF221" s="1709"/>
      <c r="ADG221" s="1709"/>
      <c r="ADH221" s="1709"/>
      <c r="ADI221" s="1709"/>
      <c r="ADJ221" s="1709"/>
      <c r="ADK221" s="1709"/>
      <c r="ADL221" s="1709"/>
      <c r="ADM221" s="1709"/>
      <c r="ADN221" s="1709"/>
      <c r="ADO221" s="1709"/>
      <c r="ADP221" s="1709"/>
      <c r="ADQ221" s="1709"/>
      <c r="ADR221" s="1709"/>
      <c r="ADS221" s="1709"/>
      <c r="ADT221" s="1709"/>
      <c r="ADU221" s="1709"/>
      <c r="ADV221" s="1709"/>
      <c r="ADW221" s="1709"/>
      <c r="ADX221" s="1709"/>
      <c r="ADY221" s="1709"/>
      <c r="ADZ221" s="1709"/>
      <c r="AEA221" s="1709"/>
      <c r="AEB221" s="1709"/>
      <c r="AEC221" s="1709"/>
      <c r="AED221" s="1709"/>
      <c r="AEE221" s="1709"/>
      <c r="AEF221" s="1709"/>
      <c r="AEG221" s="1709"/>
      <c r="AEH221" s="1709"/>
      <c r="AEI221" s="1709"/>
      <c r="AEJ221" s="1709"/>
      <c r="AEK221" s="1709"/>
      <c r="AEL221" s="1709"/>
      <c r="AEM221" s="1709"/>
      <c r="AEN221" s="1709"/>
      <c r="AEO221" s="1709"/>
      <c r="AEP221" s="1709"/>
      <c r="AEQ221" s="1709"/>
      <c r="AER221" s="1709"/>
      <c r="AES221" s="1709"/>
      <c r="AET221" s="1709"/>
      <c r="AEU221" s="1709"/>
      <c r="AEV221" s="1709"/>
      <c r="AEW221" s="1709"/>
      <c r="AEX221" s="1709"/>
      <c r="AEY221" s="1709"/>
      <c r="AEZ221" s="1709"/>
      <c r="AFA221" s="1709"/>
      <c r="AFB221" s="1709"/>
      <c r="AFC221" s="1709"/>
      <c r="AFD221" s="1709"/>
      <c r="AFE221" s="1709"/>
      <c r="AFF221" s="1709"/>
      <c r="AFG221" s="1709"/>
      <c r="AFH221" s="1709"/>
      <c r="AFI221" s="1709"/>
      <c r="AFJ221" s="1709"/>
      <c r="AFK221" s="1709"/>
      <c r="AFL221" s="1709"/>
      <c r="AFM221" s="1709"/>
      <c r="AFN221" s="1709"/>
      <c r="AFO221" s="1709"/>
      <c r="AFP221" s="1709"/>
      <c r="AFQ221" s="1709"/>
      <c r="AFR221" s="1709"/>
      <c r="AFS221" s="1709"/>
      <c r="AFT221" s="1709"/>
      <c r="AFU221" s="1709"/>
      <c r="AFV221" s="1709"/>
      <c r="AFW221" s="1709"/>
      <c r="AFX221" s="1709"/>
      <c r="AFY221" s="1709"/>
      <c r="AFZ221" s="1709"/>
      <c r="AGA221" s="1709"/>
      <c r="AGB221" s="1709"/>
      <c r="AGC221" s="1709"/>
      <c r="AGD221" s="1709"/>
      <c r="AGE221" s="1709"/>
      <c r="AGF221" s="1709"/>
      <c r="AGG221" s="1709"/>
      <c r="AGH221" s="1709"/>
      <c r="AGI221" s="1709"/>
      <c r="AGJ221" s="1709"/>
      <c r="AGK221" s="1709"/>
      <c r="AGL221" s="1709"/>
      <c r="AGM221" s="1709"/>
      <c r="AGN221" s="1709"/>
      <c r="AGO221" s="1709"/>
      <c r="AGP221" s="1709"/>
      <c r="AGQ221" s="1709"/>
      <c r="AGR221" s="1709"/>
      <c r="AGS221" s="1709"/>
      <c r="AGT221" s="1709"/>
      <c r="AGU221" s="1709"/>
      <c r="AGV221" s="1709"/>
      <c r="AGW221" s="1709"/>
      <c r="AGX221" s="1709"/>
      <c r="AGY221" s="1709"/>
      <c r="AGZ221" s="1709"/>
      <c r="AHA221" s="1709"/>
      <c r="AHB221" s="1709"/>
      <c r="AHC221" s="1709"/>
      <c r="AHD221" s="1709"/>
      <c r="AHE221" s="1709"/>
      <c r="AHF221" s="1709"/>
      <c r="AHG221" s="1709"/>
      <c r="AHH221" s="1709"/>
      <c r="AHI221" s="1709"/>
      <c r="AHJ221" s="1709"/>
      <c r="AHK221" s="1709"/>
      <c r="AHL221" s="1709"/>
      <c r="AHM221" s="1709"/>
      <c r="AHN221" s="1709"/>
      <c r="AHO221" s="1709"/>
      <c r="AHP221" s="1709"/>
      <c r="AHQ221" s="1709"/>
      <c r="AHR221" s="1709"/>
      <c r="AHS221" s="1709"/>
      <c r="AHT221" s="1709"/>
      <c r="AHU221" s="1709"/>
      <c r="AHV221" s="1709"/>
      <c r="AHW221" s="1709"/>
      <c r="AHX221" s="1709"/>
      <c r="AHY221" s="1709"/>
      <c r="AHZ221" s="1709"/>
      <c r="AIA221" s="1709"/>
      <c r="AIB221" s="1709"/>
      <c r="AIC221" s="1709"/>
      <c r="AID221" s="1709"/>
      <c r="AIE221" s="1709"/>
      <c r="AIF221" s="1709"/>
      <c r="AIG221" s="1709"/>
      <c r="AIH221" s="1709"/>
      <c r="AII221" s="1709"/>
      <c r="AIJ221" s="1709"/>
      <c r="AIK221" s="1709"/>
      <c r="AIL221" s="1709"/>
      <c r="AIM221" s="1709"/>
      <c r="AIN221" s="1709"/>
      <c r="AIO221" s="1709"/>
      <c r="AIP221" s="1709"/>
      <c r="AIQ221" s="1709"/>
      <c r="AIR221" s="1709"/>
      <c r="AIS221" s="1709"/>
      <c r="AIT221" s="1709"/>
      <c r="AIU221" s="1709"/>
      <c r="AIV221" s="1709"/>
      <c r="AIW221" s="1709"/>
      <c r="AIX221" s="1709"/>
      <c r="AIY221" s="1709"/>
      <c r="AIZ221" s="1709"/>
      <c r="AJA221" s="1709"/>
      <c r="AJB221" s="1709"/>
      <c r="AJC221" s="1709"/>
      <c r="AJD221" s="1709"/>
      <c r="AJE221" s="1709"/>
      <c r="AJF221" s="1709"/>
      <c r="AJG221" s="1709"/>
      <c r="AJH221" s="1709"/>
      <c r="AJI221" s="1709"/>
      <c r="AJJ221" s="1709"/>
      <c r="AJK221" s="1709"/>
      <c r="AJL221" s="1709"/>
      <c r="AJM221" s="1709"/>
      <c r="AJN221" s="1709"/>
      <c r="AJO221" s="1709"/>
      <c r="AJP221" s="1709"/>
      <c r="AJQ221" s="1709"/>
      <c r="AJR221" s="1709"/>
      <c r="AJS221" s="1709"/>
      <c r="AJT221" s="1709"/>
      <c r="AJU221" s="1709"/>
      <c r="AJV221" s="1709"/>
      <c r="AJW221" s="1709"/>
      <c r="AJX221" s="1709"/>
      <c r="AJY221" s="1709"/>
      <c r="AJZ221" s="1709"/>
      <c r="AKA221" s="1709"/>
      <c r="AKB221" s="1709"/>
      <c r="AKC221" s="1709"/>
      <c r="AKD221" s="1709"/>
      <c r="AKE221" s="1709"/>
      <c r="AKF221" s="1709"/>
      <c r="AKG221" s="1709"/>
      <c r="AKH221" s="1709"/>
      <c r="AKI221" s="1709"/>
      <c r="AKJ221" s="1709"/>
      <c r="AKK221" s="1709"/>
      <c r="AKL221" s="1709"/>
      <c r="AKM221" s="1709"/>
      <c r="AKN221" s="1709"/>
      <c r="AKO221" s="1709"/>
      <c r="AKP221" s="1709"/>
      <c r="AKQ221" s="1709"/>
      <c r="AKR221" s="1709"/>
      <c r="AKS221" s="1709"/>
      <c r="AKT221" s="1709"/>
      <c r="AKU221" s="1709"/>
      <c r="AKV221" s="1709"/>
      <c r="AKW221" s="1709"/>
      <c r="AKX221" s="1709"/>
      <c r="AKY221" s="1709"/>
      <c r="AKZ221" s="1709"/>
      <c r="ALA221" s="1709"/>
      <c r="ALB221" s="1709"/>
      <c r="ALC221" s="1709"/>
      <c r="ALD221" s="1709"/>
      <c r="ALE221" s="1709"/>
      <c r="ALF221" s="1709"/>
      <c r="ALG221" s="1709"/>
      <c r="ALH221" s="1709"/>
      <c r="ALI221" s="1709"/>
      <c r="ALJ221" s="1709"/>
      <c r="ALK221" s="1709"/>
      <c r="ALL221" s="1709"/>
      <c r="ALM221" s="1709"/>
      <c r="ALN221" s="1709"/>
      <c r="ALO221" s="1709"/>
      <c r="ALP221" s="1709"/>
      <c r="ALQ221" s="1709"/>
      <c r="ALR221" s="1709"/>
      <c r="ALS221" s="1709"/>
      <c r="ALT221" s="1709"/>
      <c r="ALU221" s="1709"/>
      <c r="ALV221" s="1709"/>
      <c r="ALW221" s="1709"/>
      <c r="ALX221" s="1709"/>
      <c r="ALY221" s="1709"/>
      <c r="ALZ221" s="1709"/>
      <c r="AMA221" s="1709"/>
      <c r="AMB221" s="1709"/>
      <c r="AMC221" s="1709"/>
      <c r="AMD221" s="1709"/>
      <c r="AME221" s="1709"/>
      <c r="AMF221" s="1709"/>
      <c r="AMG221" s="1709"/>
      <c r="AMH221" s="1709"/>
      <c r="AMI221" s="1709"/>
      <c r="AMJ221" s="1709"/>
      <c r="AMK221" s="1709"/>
      <c r="AML221" s="1709"/>
      <c r="AMM221" s="1709"/>
      <c r="AMN221" s="1709"/>
      <c r="AMO221" s="1709"/>
      <c r="AMP221" s="1709"/>
      <c r="AMQ221" s="1709"/>
      <c r="AMR221" s="1709"/>
      <c r="AMS221" s="1709"/>
      <c r="AMT221" s="1709"/>
      <c r="AMU221" s="1709"/>
      <c r="AMV221" s="1709"/>
      <c r="AMW221" s="1709"/>
      <c r="AMX221" s="1709"/>
      <c r="AMY221" s="1709"/>
      <c r="AMZ221" s="1709"/>
      <c r="ANA221" s="1709"/>
      <c r="ANB221" s="1709"/>
      <c r="ANC221" s="1709"/>
      <c r="AND221" s="1709"/>
      <c r="ANE221" s="1709"/>
      <c r="ANF221" s="1709"/>
      <c r="ANG221" s="1709"/>
      <c r="ANH221" s="1709"/>
      <c r="ANI221" s="1709"/>
      <c r="ANJ221" s="1709"/>
      <c r="ANK221" s="1709"/>
      <c r="ANL221" s="1709"/>
      <c r="ANM221" s="1709"/>
      <c r="ANN221" s="1709"/>
      <c r="ANO221" s="1709"/>
      <c r="ANP221" s="1709"/>
      <c r="ANQ221" s="1709"/>
      <c r="ANR221" s="1709"/>
      <c r="ANS221" s="1709"/>
      <c r="ANT221" s="1709"/>
      <c r="ANU221" s="1709"/>
      <c r="ANV221" s="1709"/>
      <c r="ANW221" s="1709"/>
      <c r="ANX221" s="1709"/>
      <c r="ANY221" s="1709"/>
      <c r="ANZ221" s="1709"/>
      <c r="AOA221" s="1709"/>
      <c r="AOB221" s="1709"/>
      <c r="AOC221" s="1709"/>
      <c r="AOD221" s="1709"/>
      <c r="AOE221" s="1709"/>
      <c r="AOF221" s="1709"/>
      <c r="AOG221" s="1709"/>
      <c r="AOH221" s="1709"/>
      <c r="AOI221" s="1709"/>
      <c r="AOJ221" s="1709"/>
      <c r="AOK221" s="1709"/>
      <c r="AOL221" s="1709"/>
      <c r="AOM221" s="1709"/>
      <c r="AON221" s="1709"/>
      <c r="AOO221" s="1709"/>
      <c r="AOP221" s="1709"/>
      <c r="AOQ221" s="1709"/>
      <c r="AOR221" s="1709"/>
      <c r="AOS221" s="1709"/>
      <c r="AOT221" s="1709"/>
      <c r="AOU221" s="1709"/>
      <c r="AOV221" s="1709"/>
      <c r="AOW221" s="1709"/>
      <c r="AOX221" s="1709"/>
      <c r="AOY221" s="1709"/>
      <c r="AOZ221" s="1709"/>
      <c r="APA221" s="1709"/>
      <c r="APB221" s="1709"/>
      <c r="APC221" s="1709"/>
      <c r="APD221" s="1709"/>
      <c r="APE221" s="1709"/>
      <c r="APF221" s="1709"/>
      <c r="APG221" s="1709"/>
      <c r="APH221" s="1709"/>
      <c r="API221" s="1709"/>
      <c r="APJ221" s="1709"/>
      <c r="APK221" s="1709"/>
      <c r="APL221" s="1709"/>
      <c r="APM221" s="1709"/>
      <c r="APN221" s="1709"/>
      <c r="APO221" s="1709"/>
      <c r="APP221" s="1709"/>
      <c r="APQ221" s="1709"/>
      <c r="APR221" s="1709"/>
      <c r="APS221" s="1709"/>
      <c r="APT221" s="1709"/>
      <c r="APU221" s="1709"/>
      <c r="APV221" s="1709"/>
      <c r="APW221" s="1709"/>
      <c r="APX221" s="1709"/>
      <c r="APY221" s="1709"/>
      <c r="APZ221" s="1709"/>
      <c r="AQA221" s="1709"/>
      <c r="AQB221" s="1709"/>
      <c r="AQC221" s="1709"/>
      <c r="AQD221" s="1709"/>
      <c r="AQE221" s="1709"/>
      <c r="AQF221" s="1709"/>
      <c r="AQG221" s="1709"/>
      <c r="AQH221" s="1709"/>
      <c r="AQI221" s="1709"/>
      <c r="AQJ221" s="1709"/>
      <c r="AQK221" s="1709"/>
      <c r="AQL221" s="1709"/>
      <c r="AQM221" s="1709"/>
      <c r="AQN221" s="1709"/>
      <c r="AQO221" s="1709"/>
      <c r="AQP221" s="1709"/>
      <c r="AQQ221" s="1709"/>
      <c r="AQR221" s="1709"/>
      <c r="AQS221" s="1709"/>
      <c r="AQT221" s="1709"/>
      <c r="AQU221" s="1709"/>
      <c r="AQV221" s="1709"/>
      <c r="AQW221" s="1709"/>
      <c r="AQX221" s="1709"/>
      <c r="AQY221" s="1709"/>
      <c r="AQZ221" s="1709"/>
      <c r="ARA221" s="1709"/>
      <c r="ARB221" s="1709"/>
      <c r="ARC221" s="1709"/>
      <c r="ARD221" s="1709"/>
      <c r="ARE221" s="1709"/>
      <c r="ARF221" s="1709"/>
      <c r="ARG221" s="1709"/>
      <c r="ARH221" s="1709"/>
      <c r="ARI221" s="1709"/>
      <c r="ARJ221" s="1709"/>
      <c r="ARK221" s="1709"/>
      <c r="ARL221" s="1709"/>
      <c r="ARM221" s="1709"/>
      <c r="ARN221" s="1709"/>
      <c r="ARO221" s="1709"/>
      <c r="ARP221" s="1709"/>
      <c r="ARQ221" s="1709"/>
      <c r="ARR221" s="1709"/>
      <c r="ARS221" s="1709"/>
      <c r="ART221" s="1709"/>
      <c r="ARU221" s="1709"/>
      <c r="ARV221" s="1709"/>
      <c r="ARW221" s="1709"/>
      <c r="ARX221" s="1709"/>
      <c r="ARY221" s="1709"/>
      <c r="ARZ221" s="1709"/>
      <c r="ASA221" s="1709"/>
      <c r="ASB221" s="1709"/>
      <c r="ASC221" s="1709"/>
      <c r="ASD221" s="1709"/>
      <c r="ASE221" s="1709"/>
      <c r="ASF221" s="1709"/>
      <c r="ASG221" s="1709"/>
      <c r="ASH221" s="1709"/>
      <c r="ASI221" s="1709"/>
      <c r="ASJ221" s="1709"/>
      <c r="ASK221" s="1709"/>
      <c r="ASL221" s="1709"/>
      <c r="ASM221" s="1709"/>
      <c r="ASN221" s="1709"/>
      <c r="ASO221" s="1709"/>
      <c r="ASP221" s="1709"/>
      <c r="ASQ221" s="1709"/>
      <c r="ASR221" s="1709"/>
      <c r="ASS221" s="1709"/>
      <c r="AST221" s="1709"/>
      <c r="ASU221" s="1709"/>
      <c r="ASV221" s="1709"/>
      <c r="ASW221" s="1709"/>
      <c r="ASX221" s="1709"/>
      <c r="ASY221" s="1709"/>
      <c r="ASZ221" s="1709"/>
      <c r="ATA221" s="1709"/>
      <c r="ATB221" s="1709"/>
      <c r="ATC221" s="1709"/>
      <c r="ATD221" s="1709"/>
      <c r="ATE221" s="1709"/>
      <c r="ATF221" s="1709"/>
      <c r="ATG221" s="1709"/>
      <c r="ATH221" s="1709"/>
      <c r="ATI221" s="1709"/>
      <c r="ATJ221" s="1709"/>
      <c r="ATK221" s="1709"/>
      <c r="ATL221" s="1709"/>
      <c r="ATM221" s="1709"/>
      <c r="ATN221" s="1709"/>
      <c r="ATO221" s="1709"/>
      <c r="ATP221" s="1709"/>
      <c r="ATQ221" s="1709"/>
      <c r="ATR221" s="1709"/>
      <c r="ATS221" s="1709"/>
      <c r="ATT221" s="1709"/>
      <c r="ATU221" s="1709"/>
      <c r="ATV221" s="1709"/>
      <c r="ATW221" s="1709"/>
      <c r="ATX221" s="1709"/>
      <c r="ATY221" s="1709"/>
      <c r="ATZ221" s="1709"/>
      <c r="AUA221" s="1709"/>
      <c r="AUB221" s="1709"/>
      <c r="AUC221" s="1709"/>
      <c r="AUD221" s="1709"/>
      <c r="AUE221" s="1709"/>
      <c r="AUF221" s="1709"/>
      <c r="AUG221" s="1709"/>
      <c r="AUH221" s="1709"/>
      <c r="AUI221" s="1709"/>
      <c r="AUJ221" s="1709"/>
      <c r="AUK221" s="1709"/>
      <c r="AUL221" s="1709"/>
      <c r="AUM221" s="1709"/>
      <c r="AUN221" s="1709"/>
      <c r="AUO221" s="1709"/>
      <c r="AUP221" s="1709"/>
      <c r="AUQ221" s="1709"/>
      <c r="AUR221" s="1709"/>
      <c r="AUS221" s="1709"/>
      <c r="AUT221" s="1709"/>
      <c r="AUU221" s="1709"/>
      <c r="AUV221" s="1709"/>
      <c r="AUW221" s="1709"/>
      <c r="AUX221" s="1709"/>
      <c r="AUY221" s="1709"/>
      <c r="AUZ221" s="1709"/>
      <c r="AVA221" s="1709"/>
      <c r="AVB221" s="1709"/>
      <c r="AVC221" s="1709"/>
      <c r="AVD221" s="1709"/>
      <c r="AVE221" s="1709"/>
      <c r="AVF221" s="1709"/>
      <c r="AVG221" s="1709"/>
      <c r="AVH221" s="1709"/>
      <c r="AVI221" s="1709"/>
      <c r="AVJ221" s="1709"/>
      <c r="AVK221" s="1709"/>
      <c r="AVL221" s="1709"/>
      <c r="AVM221" s="1709"/>
      <c r="AVN221" s="1709"/>
      <c r="AVO221" s="1709"/>
      <c r="AVP221" s="1709"/>
      <c r="AVQ221" s="1709"/>
      <c r="AVR221" s="1709"/>
      <c r="AVS221" s="1709"/>
      <c r="AVT221" s="1709"/>
      <c r="AVU221" s="1709"/>
      <c r="AVV221" s="1709"/>
      <c r="AVW221" s="1709"/>
      <c r="AVX221" s="1709"/>
      <c r="AVY221" s="1709"/>
      <c r="AVZ221" s="1709"/>
      <c r="AWA221" s="1709"/>
      <c r="AWB221" s="1709"/>
      <c r="AWC221" s="1709"/>
      <c r="AWD221" s="1709"/>
      <c r="AWE221" s="1709"/>
      <c r="AWF221" s="1709"/>
      <c r="AWG221" s="1709"/>
      <c r="AWH221" s="1709"/>
      <c r="AWI221" s="1709"/>
      <c r="AWJ221" s="1709"/>
      <c r="AWK221" s="1709"/>
      <c r="AWL221" s="1709"/>
      <c r="AWM221" s="1709"/>
      <c r="AWN221" s="1709"/>
      <c r="AWO221" s="1709"/>
      <c r="AWP221" s="1709"/>
      <c r="AWQ221" s="1709"/>
      <c r="AWR221" s="1709"/>
      <c r="AWS221" s="1709"/>
      <c r="AWT221" s="1709"/>
      <c r="AWU221" s="1709"/>
      <c r="AWV221" s="1709"/>
      <c r="AWW221" s="1709"/>
      <c r="AWX221" s="1709"/>
      <c r="AWY221" s="1709"/>
      <c r="AWZ221" s="1709"/>
      <c r="AXA221" s="1709"/>
      <c r="AXB221" s="1709"/>
      <c r="AXC221" s="1709"/>
      <c r="AXD221" s="1709"/>
      <c r="AXE221" s="1709"/>
      <c r="AXF221" s="1709"/>
      <c r="AXG221" s="1709"/>
      <c r="AXH221" s="1709"/>
      <c r="AXI221" s="1709"/>
      <c r="AXJ221" s="1709"/>
    </row>
    <row r="222" spans="1:1310" s="1710" customFormat="1" ht="23.25" customHeight="1">
      <c r="A222" s="1711"/>
      <c r="B222" s="3699" t="s">
        <v>1792</v>
      </c>
      <c r="C222" s="3699"/>
      <c r="D222" s="3699"/>
      <c r="E222" s="3699"/>
      <c r="F222" s="3699"/>
      <c r="G222" s="3699"/>
      <c r="H222" s="3699"/>
      <c r="I222" s="3699"/>
      <c r="J222" s="3699"/>
      <c r="K222" s="3699"/>
      <c r="L222" s="3699"/>
      <c r="M222" s="3699"/>
      <c r="N222" s="3699"/>
      <c r="O222" s="3699"/>
      <c r="P222" s="3699"/>
      <c r="Q222" s="3699"/>
      <c r="R222" s="88"/>
      <c r="S222" s="88"/>
      <c r="T222" s="88"/>
      <c r="U222" s="88"/>
      <c r="V222" s="88"/>
      <c r="W222" s="88"/>
      <c r="X222" s="88"/>
      <c r="Y222" s="88"/>
      <c r="Z222" s="88"/>
      <c r="AA222" s="88"/>
      <c r="AB222" s="88"/>
      <c r="AC222" s="88"/>
      <c r="AD222" s="1709"/>
      <c r="AE222" s="1709"/>
      <c r="AF222" s="1709"/>
      <c r="AG222" s="1709"/>
      <c r="AH222" s="1709"/>
      <c r="AI222" s="1709"/>
      <c r="AJ222" s="1709"/>
      <c r="AK222" s="1709"/>
      <c r="AL222" s="1709"/>
      <c r="AM222" s="1709"/>
      <c r="AN222" s="1709"/>
      <c r="AO222" s="1709"/>
      <c r="AP222" s="1709"/>
      <c r="AQ222" s="1709"/>
      <c r="AR222" s="1709"/>
      <c r="AS222" s="1709"/>
      <c r="AT222" s="1709"/>
      <c r="AU222" s="1709"/>
      <c r="AV222" s="1709"/>
      <c r="AW222" s="1709"/>
      <c r="AX222" s="1709"/>
      <c r="AY222" s="1709"/>
      <c r="AZ222" s="1709"/>
      <c r="BA222" s="1709"/>
      <c r="BB222" s="1709"/>
      <c r="BC222" s="1709"/>
      <c r="BD222" s="1709"/>
      <c r="BE222" s="1709"/>
      <c r="BF222" s="1709"/>
      <c r="BG222" s="1709"/>
      <c r="BH222" s="1709"/>
      <c r="BI222" s="1709"/>
      <c r="BJ222" s="1709"/>
      <c r="BK222" s="1709"/>
      <c r="BL222" s="1709"/>
      <c r="BM222" s="1709"/>
      <c r="BN222" s="1709"/>
      <c r="BO222" s="1709"/>
      <c r="BP222" s="1709"/>
      <c r="BQ222" s="1709"/>
      <c r="BR222" s="1709"/>
      <c r="BS222" s="1709"/>
      <c r="BT222" s="1709"/>
      <c r="BU222" s="1709"/>
      <c r="BV222" s="1709"/>
      <c r="BW222" s="1709"/>
      <c r="BX222" s="1709"/>
      <c r="BY222" s="1709"/>
      <c r="BZ222" s="1709"/>
      <c r="CA222" s="1709"/>
      <c r="CB222" s="1709"/>
      <c r="CC222" s="1709"/>
      <c r="CD222" s="1709"/>
      <c r="CE222" s="1709"/>
      <c r="CF222" s="1709"/>
      <c r="CG222" s="1709"/>
      <c r="CH222" s="1709"/>
      <c r="CI222" s="1709"/>
      <c r="CJ222" s="1709"/>
      <c r="CK222" s="1709"/>
      <c r="CL222" s="1709"/>
      <c r="CM222" s="1709"/>
      <c r="CN222" s="1709"/>
      <c r="CO222" s="1709"/>
      <c r="CP222" s="1709"/>
      <c r="CQ222" s="1709"/>
      <c r="CR222" s="1709"/>
      <c r="CS222" s="1709"/>
      <c r="CT222" s="1709"/>
      <c r="CU222" s="1709"/>
      <c r="CV222" s="1709"/>
      <c r="CW222" s="1709"/>
      <c r="CX222" s="1709"/>
      <c r="CY222" s="1709"/>
      <c r="CZ222" s="1709"/>
      <c r="DA222" s="1709"/>
      <c r="DB222" s="1709"/>
      <c r="DC222" s="1709"/>
      <c r="DD222" s="1709"/>
      <c r="DE222" s="1709"/>
      <c r="DF222" s="1709"/>
      <c r="DG222" s="1709"/>
      <c r="DH222" s="1709"/>
      <c r="DI222" s="1709"/>
      <c r="DJ222" s="1709"/>
      <c r="DK222" s="1709"/>
      <c r="DL222" s="1709"/>
      <c r="DM222" s="1709"/>
      <c r="DN222" s="1709"/>
      <c r="DO222" s="1709"/>
      <c r="DP222" s="1709"/>
      <c r="DQ222" s="1709"/>
      <c r="DR222" s="1709"/>
      <c r="DS222" s="1709"/>
      <c r="DT222" s="1709"/>
      <c r="DU222" s="1709"/>
      <c r="DV222" s="1709"/>
      <c r="DW222" s="1709"/>
      <c r="DX222" s="1709"/>
      <c r="DY222" s="1709"/>
      <c r="DZ222" s="1709"/>
      <c r="EA222" s="1709"/>
      <c r="EB222" s="1709"/>
      <c r="EC222" s="1709"/>
      <c r="ED222" s="1709"/>
      <c r="EE222" s="1709"/>
      <c r="EF222" s="1709"/>
      <c r="EG222" s="1709"/>
      <c r="EH222" s="1709"/>
      <c r="EI222" s="1709"/>
      <c r="EJ222" s="1709"/>
      <c r="EK222" s="1709"/>
      <c r="EL222" s="1709"/>
      <c r="EM222" s="1709"/>
      <c r="EN222" s="1709"/>
      <c r="EO222" s="1709"/>
      <c r="EP222" s="1709"/>
      <c r="EQ222" s="1709"/>
      <c r="ER222" s="1709"/>
      <c r="ES222" s="1709"/>
      <c r="ET222" s="1709"/>
      <c r="EU222" s="1709"/>
      <c r="EV222" s="1709"/>
      <c r="EW222" s="1709"/>
      <c r="EX222" s="1709"/>
      <c r="EY222" s="1709"/>
      <c r="EZ222" s="1709"/>
      <c r="FA222" s="1709"/>
      <c r="FB222" s="1709"/>
      <c r="FC222" s="1709"/>
      <c r="FD222" s="1709"/>
      <c r="FE222" s="1709"/>
      <c r="FF222" s="1709"/>
      <c r="FG222" s="1709"/>
      <c r="FH222" s="1709"/>
      <c r="FI222" s="1709"/>
      <c r="FJ222" s="1709"/>
      <c r="FK222" s="1709"/>
      <c r="FL222" s="1709"/>
      <c r="FM222" s="1709"/>
      <c r="FN222" s="1709"/>
      <c r="FO222" s="1709"/>
      <c r="FP222" s="1709"/>
      <c r="FQ222" s="1709"/>
      <c r="FR222" s="1709"/>
      <c r="FS222" s="1709"/>
      <c r="FT222" s="1709"/>
      <c r="FU222" s="1709"/>
      <c r="FV222" s="1709"/>
      <c r="FW222" s="1709"/>
      <c r="FX222" s="1709"/>
      <c r="FY222" s="1709"/>
      <c r="FZ222" s="1709"/>
      <c r="GA222" s="1709"/>
      <c r="GB222" s="1709"/>
      <c r="GC222" s="1709"/>
      <c r="GD222" s="1709"/>
      <c r="GE222" s="1709"/>
      <c r="GF222" s="1709"/>
      <c r="GG222" s="1709"/>
      <c r="GH222" s="1709"/>
      <c r="GI222" s="1709"/>
      <c r="GJ222" s="1709"/>
      <c r="GK222" s="1709"/>
      <c r="GL222" s="1709"/>
      <c r="GM222" s="1709"/>
      <c r="GN222" s="1709"/>
      <c r="GO222" s="1709"/>
      <c r="GP222" s="1709"/>
      <c r="GQ222" s="1709"/>
      <c r="GR222" s="1709"/>
      <c r="GS222" s="1709"/>
      <c r="GT222" s="1709"/>
      <c r="GU222" s="1709"/>
      <c r="GV222" s="1709"/>
      <c r="GW222" s="1709"/>
      <c r="GX222" s="1709"/>
      <c r="GY222" s="1709"/>
      <c r="GZ222" s="1709"/>
      <c r="HA222" s="1709"/>
      <c r="HB222" s="1709"/>
      <c r="HC222" s="1709"/>
      <c r="HD222" s="1709"/>
      <c r="HE222" s="1709"/>
      <c r="HF222" s="1709"/>
      <c r="HG222" s="1709"/>
      <c r="HH222" s="1709"/>
      <c r="HI222" s="1709"/>
      <c r="HJ222" s="1709"/>
      <c r="HK222" s="1709"/>
      <c r="HL222" s="1709"/>
      <c r="HM222" s="1709"/>
      <c r="HN222" s="1709"/>
      <c r="HO222" s="1709"/>
      <c r="HP222" s="1709"/>
      <c r="HQ222" s="1709"/>
      <c r="HR222" s="1709"/>
      <c r="HS222" s="1709"/>
      <c r="HT222" s="1709"/>
      <c r="HU222" s="1709"/>
      <c r="HV222" s="1709"/>
      <c r="HW222" s="1709"/>
      <c r="HX222" s="1709"/>
      <c r="HY222" s="1709"/>
      <c r="HZ222" s="1709"/>
      <c r="IA222" s="1709"/>
      <c r="IB222" s="1709"/>
      <c r="IC222" s="1709"/>
      <c r="ID222" s="1709"/>
      <c r="IE222" s="1709"/>
      <c r="IF222" s="1709"/>
      <c r="IG222" s="1709"/>
      <c r="IH222" s="1709"/>
      <c r="II222" s="1709"/>
      <c r="IJ222" s="1709"/>
      <c r="IK222" s="1709"/>
      <c r="IL222" s="1709"/>
      <c r="IM222" s="1709"/>
      <c r="IN222" s="1709"/>
      <c r="IO222" s="1709"/>
      <c r="IP222" s="1709"/>
      <c r="IQ222" s="1709"/>
      <c r="IR222" s="1709"/>
      <c r="IS222" s="1709"/>
      <c r="IT222" s="1709"/>
      <c r="IU222" s="1709"/>
      <c r="IV222" s="1709"/>
      <c r="IW222" s="1709"/>
      <c r="IX222" s="1709"/>
      <c r="IY222" s="1709"/>
      <c r="IZ222" s="1709"/>
      <c r="JA222" s="1709"/>
      <c r="JB222" s="1709"/>
      <c r="JC222" s="1709"/>
      <c r="JD222" s="1709"/>
      <c r="JE222" s="1709"/>
      <c r="JF222" s="1709"/>
      <c r="JG222" s="1709"/>
      <c r="JH222" s="1709"/>
      <c r="JI222" s="1709"/>
      <c r="JJ222" s="1709"/>
      <c r="JK222" s="1709"/>
      <c r="JL222" s="1709"/>
      <c r="JM222" s="1709"/>
      <c r="JN222" s="1709"/>
      <c r="JO222" s="1709"/>
      <c r="JP222" s="1709"/>
      <c r="JQ222" s="1709"/>
      <c r="JR222" s="1709"/>
      <c r="JS222" s="1709"/>
      <c r="JT222" s="1709"/>
      <c r="JU222" s="1709"/>
      <c r="JV222" s="1709"/>
      <c r="JW222" s="1709"/>
      <c r="JX222" s="1709"/>
      <c r="JY222" s="1709"/>
      <c r="JZ222" s="1709"/>
      <c r="KA222" s="1709"/>
      <c r="KB222" s="1709"/>
      <c r="KC222" s="1709"/>
      <c r="KD222" s="1709"/>
      <c r="KE222" s="1709"/>
      <c r="KF222" s="1709"/>
      <c r="KG222" s="1709"/>
      <c r="KH222" s="1709"/>
      <c r="KI222" s="1709"/>
      <c r="KJ222" s="1709"/>
      <c r="KK222" s="1709"/>
      <c r="KL222" s="1709"/>
      <c r="KM222" s="1709"/>
      <c r="KN222" s="1709"/>
      <c r="KO222" s="1709"/>
      <c r="KP222" s="1709"/>
      <c r="KQ222" s="1709"/>
      <c r="KR222" s="1709"/>
      <c r="KS222" s="1709"/>
      <c r="KT222" s="1709"/>
      <c r="KU222" s="1709"/>
      <c r="KV222" s="1709"/>
      <c r="KW222" s="1709"/>
      <c r="KX222" s="1709"/>
      <c r="KY222" s="1709"/>
      <c r="KZ222" s="1709"/>
      <c r="LA222" s="1709"/>
      <c r="LB222" s="1709"/>
      <c r="LC222" s="1709"/>
      <c r="LD222" s="1709"/>
      <c r="LE222" s="1709"/>
      <c r="LF222" s="1709"/>
      <c r="LG222" s="1709"/>
      <c r="LH222" s="1709"/>
      <c r="LI222" s="1709"/>
      <c r="LJ222" s="1709"/>
      <c r="LK222" s="1709"/>
      <c r="LL222" s="1709"/>
      <c r="LM222" s="1709"/>
      <c r="LN222" s="1709"/>
      <c r="LO222" s="1709"/>
      <c r="LP222" s="1709"/>
      <c r="LQ222" s="1709"/>
      <c r="LR222" s="1709"/>
      <c r="LS222" s="1709"/>
      <c r="LT222" s="1709"/>
      <c r="LU222" s="1709"/>
      <c r="LV222" s="1709"/>
      <c r="LW222" s="1709"/>
      <c r="LX222" s="1709"/>
      <c r="LY222" s="1709"/>
      <c r="LZ222" s="1709"/>
      <c r="MA222" s="1709"/>
      <c r="MB222" s="1709"/>
      <c r="MC222" s="1709"/>
      <c r="MD222" s="1709"/>
      <c r="ME222" s="1709"/>
      <c r="MF222" s="1709"/>
      <c r="MG222" s="1709"/>
      <c r="MH222" s="1709"/>
      <c r="MI222" s="1709"/>
      <c r="MJ222" s="1709"/>
      <c r="MK222" s="1709"/>
      <c r="ML222" s="1709"/>
      <c r="MM222" s="1709"/>
      <c r="MN222" s="1709"/>
      <c r="MO222" s="1709"/>
      <c r="MP222" s="1709"/>
      <c r="MQ222" s="1709"/>
      <c r="MR222" s="1709"/>
      <c r="MS222" s="1709"/>
      <c r="MT222" s="1709"/>
      <c r="MU222" s="1709"/>
      <c r="MV222" s="1709"/>
      <c r="MW222" s="1709"/>
      <c r="MX222" s="1709"/>
      <c r="MY222" s="1709"/>
      <c r="MZ222" s="1709"/>
      <c r="NA222" s="1709"/>
      <c r="NB222" s="1709"/>
      <c r="NC222" s="1709"/>
      <c r="ND222" s="1709"/>
      <c r="NE222" s="1709"/>
      <c r="NF222" s="1709"/>
      <c r="NG222" s="1709"/>
      <c r="NH222" s="1709"/>
      <c r="NI222" s="1709"/>
      <c r="NJ222" s="1709"/>
      <c r="NK222" s="1709"/>
      <c r="NL222" s="1709"/>
      <c r="NM222" s="1709"/>
      <c r="NN222" s="1709"/>
      <c r="NO222" s="1709"/>
      <c r="NP222" s="1709"/>
      <c r="NQ222" s="1709"/>
      <c r="NR222" s="1709"/>
      <c r="NS222" s="1709"/>
      <c r="NT222" s="1709"/>
      <c r="NU222" s="1709"/>
      <c r="NV222" s="1709"/>
      <c r="NW222" s="1709"/>
      <c r="NX222" s="1709"/>
      <c r="NY222" s="1709"/>
      <c r="NZ222" s="1709"/>
      <c r="OA222" s="1709"/>
      <c r="OB222" s="1709"/>
      <c r="OC222" s="1709"/>
      <c r="OD222" s="1709"/>
      <c r="OE222" s="1709"/>
      <c r="OF222" s="1709"/>
      <c r="OG222" s="1709"/>
      <c r="OH222" s="1709"/>
      <c r="OI222" s="1709"/>
      <c r="OJ222" s="1709"/>
      <c r="OK222" s="1709"/>
      <c r="OL222" s="1709"/>
      <c r="OM222" s="1709"/>
      <c r="ON222" s="1709"/>
      <c r="OO222" s="1709"/>
      <c r="OP222" s="1709"/>
      <c r="OQ222" s="1709"/>
      <c r="OR222" s="1709"/>
      <c r="OS222" s="1709"/>
      <c r="OT222" s="1709"/>
      <c r="OU222" s="1709"/>
      <c r="OV222" s="1709"/>
      <c r="OW222" s="1709"/>
      <c r="OX222" s="1709"/>
      <c r="OY222" s="1709"/>
      <c r="OZ222" s="1709"/>
      <c r="PA222" s="1709"/>
      <c r="PB222" s="1709"/>
      <c r="PC222" s="1709"/>
      <c r="PD222" s="1709"/>
      <c r="PE222" s="1709"/>
      <c r="PF222" s="1709"/>
      <c r="PG222" s="1709"/>
      <c r="PH222" s="1709"/>
      <c r="PI222" s="1709"/>
      <c r="PJ222" s="1709"/>
      <c r="PK222" s="1709"/>
      <c r="PL222" s="1709"/>
      <c r="PM222" s="1709"/>
      <c r="PN222" s="1709"/>
      <c r="PO222" s="1709"/>
      <c r="PP222" s="1709"/>
      <c r="PQ222" s="1709"/>
      <c r="PR222" s="1709"/>
      <c r="PS222" s="1709"/>
      <c r="PT222" s="1709"/>
      <c r="PU222" s="1709"/>
      <c r="PV222" s="1709"/>
      <c r="PW222" s="1709"/>
      <c r="PX222" s="1709"/>
      <c r="PY222" s="1709"/>
      <c r="PZ222" s="1709"/>
      <c r="QA222" s="1709"/>
      <c r="QB222" s="1709"/>
      <c r="QC222" s="1709"/>
      <c r="QD222" s="1709"/>
      <c r="QE222" s="1709"/>
      <c r="QF222" s="1709"/>
      <c r="QG222" s="1709"/>
      <c r="QH222" s="1709"/>
      <c r="QI222" s="1709"/>
      <c r="QJ222" s="1709"/>
      <c r="QK222" s="1709"/>
      <c r="QL222" s="1709"/>
      <c r="QM222" s="1709"/>
      <c r="QN222" s="1709"/>
      <c r="QO222" s="1709"/>
      <c r="QP222" s="1709"/>
      <c r="QQ222" s="1709"/>
      <c r="QR222" s="1709"/>
      <c r="QS222" s="1709"/>
      <c r="QT222" s="1709"/>
      <c r="QU222" s="1709"/>
      <c r="QV222" s="1709"/>
      <c r="QW222" s="1709"/>
      <c r="QX222" s="1709"/>
      <c r="QY222" s="1709"/>
      <c r="QZ222" s="1709"/>
      <c r="RA222" s="1709"/>
      <c r="RB222" s="1709"/>
      <c r="RC222" s="1709"/>
      <c r="RD222" s="1709"/>
      <c r="RE222" s="1709"/>
      <c r="RF222" s="1709"/>
      <c r="RG222" s="1709"/>
      <c r="RH222" s="1709"/>
      <c r="RI222" s="1709"/>
      <c r="RJ222" s="1709"/>
      <c r="RK222" s="1709"/>
      <c r="RL222" s="1709"/>
      <c r="RM222" s="1709"/>
      <c r="RN222" s="1709"/>
      <c r="RO222" s="1709"/>
      <c r="RP222" s="1709"/>
      <c r="RQ222" s="1709"/>
      <c r="RR222" s="1709"/>
      <c r="RS222" s="1709"/>
      <c r="RT222" s="1709"/>
      <c r="RU222" s="1709"/>
      <c r="RV222" s="1709"/>
      <c r="RW222" s="1709"/>
      <c r="RX222" s="1709"/>
      <c r="RY222" s="1709"/>
      <c r="RZ222" s="1709"/>
      <c r="SA222" s="1709"/>
      <c r="SB222" s="1709"/>
      <c r="SC222" s="1709"/>
      <c r="SD222" s="1709"/>
      <c r="SE222" s="1709"/>
      <c r="SF222" s="1709"/>
      <c r="SG222" s="1709"/>
      <c r="SH222" s="1709"/>
      <c r="SI222" s="1709"/>
      <c r="SJ222" s="1709"/>
      <c r="SK222" s="1709"/>
      <c r="SL222" s="1709"/>
      <c r="SM222" s="1709"/>
      <c r="SN222" s="1709"/>
      <c r="SO222" s="1709"/>
      <c r="SP222" s="1709"/>
      <c r="SQ222" s="1709"/>
      <c r="SR222" s="1709"/>
      <c r="SS222" s="1709"/>
      <c r="ST222" s="1709"/>
      <c r="SU222" s="1709"/>
      <c r="SV222" s="1709"/>
      <c r="SW222" s="1709"/>
      <c r="SX222" s="1709"/>
      <c r="SY222" s="1709"/>
      <c r="SZ222" s="1709"/>
      <c r="TA222" s="1709"/>
      <c r="TB222" s="1709"/>
      <c r="TC222" s="1709"/>
      <c r="TD222" s="1709"/>
      <c r="TE222" s="1709"/>
      <c r="TF222" s="1709"/>
      <c r="TG222" s="1709"/>
      <c r="TH222" s="1709"/>
      <c r="TI222" s="1709"/>
      <c r="TJ222" s="1709"/>
      <c r="TK222" s="1709"/>
      <c r="TL222" s="1709"/>
      <c r="TM222" s="1709"/>
      <c r="TN222" s="1709"/>
      <c r="TO222" s="1709"/>
      <c r="TP222" s="1709"/>
      <c r="TQ222" s="1709"/>
      <c r="TR222" s="1709"/>
      <c r="TS222" s="1709"/>
      <c r="TT222" s="1709"/>
      <c r="TU222" s="1709"/>
      <c r="TV222" s="1709"/>
      <c r="TW222" s="1709"/>
      <c r="TX222" s="1709"/>
      <c r="TY222" s="1709"/>
      <c r="TZ222" s="1709"/>
      <c r="UA222" s="1709"/>
      <c r="UB222" s="1709"/>
      <c r="UC222" s="1709"/>
      <c r="UD222" s="1709"/>
      <c r="UE222" s="1709"/>
      <c r="UF222" s="1709"/>
      <c r="UG222" s="1709"/>
      <c r="UH222" s="1709"/>
      <c r="UI222" s="1709"/>
      <c r="UJ222" s="1709"/>
      <c r="UK222" s="1709"/>
      <c r="UL222" s="1709"/>
      <c r="UM222" s="1709"/>
      <c r="UN222" s="1709"/>
      <c r="UO222" s="1709"/>
      <c r="UP222" s="1709"/>
      <c r="UQ222" s="1709"/>
      <c r="UR222" s="1709"/>
      <c r="US222" s="1709"/>
      <c r="UT222" s="1709"/>
      <c r="UU222" s="1709"/>
      <c r="UV222" s="1709"/>
      <c r="UW222" s="1709"/>
      <c r="UX222" s="1709"/>
      <c r="UY222" s="1709"/>
      <c r="UZ222" s="1709"/>
      <c r="VA222" s="1709"/>
      <c r="VB222" s="1709"/>
      <c r="VC222" s="1709"/>
      <c r="VD222" s="1709"/>
      <c r="VE222" s="1709"/>
      <c r="VF222" s="1709"/>
      <c r="VG222" s="1709"/>
      <c r="VH222" s="1709"/>
      <c r="VI222" s="1709"/>
      <c r="VJ222" s="1709"/>
      <c r="VK222" s="1709"/>
      <c r="VL222" s="1709"/>
      <c r="VM222" s="1709"/>
      <c r="VN222" s="1709"/>
      <c r="VO222" s="1709"/>
      <c r="VP222" s="1709"/>
      <c r="VQ222" s="1709"/>
      <c r="VR222" s="1709"/>
      <c r="VS222" s="1709"/>
      <c r="VT222" s="1709"/>
      <c r="VU222" s="1709"/>
      <c r="VV222" s="1709"/>
      <c r="VW222" s="1709"/>
      <c r="VX222" s="1709"/>
      <c r="VY222" s="1709"/>
      <c r="VZ222" s="1709"/>
      <c r="WA222" s="1709"/>
      <c r="WB222" s="1709"/>
      <c r="WC222" s="1709"/>
      <c r="WD222" s="1709"/>
      <c r="WE222" s="1709"/>
      <c r="WF222" s="1709"/>
      <c r="WG222" s="1709"/>
      <c r="WH222" s="1709"/>
      <c r="WI222" s="1709"/>
      <c r="WJ222" s="1709"/>
      <c r="WK222" s="1709"/>
      <c r="WL222" s="1709"/>
      <c r="WM222" s="1709"/>
      <c r="WN222" s="1709"/>
      <c r="WO222" s="1709"/>
      <c r="WP222" s="1709"/>
      <c r="WQ222" s="1709"/>
      <c r="WR222" s="1709"/>
      <c r="WS222" s="1709"/>
      <c r="WT222" s="1709"/>
      <c r="WU222" s="1709"/>
      <c r="WV222" s="1709"/>
      <c r="WW222" s="1709"/>
      <c r="WX222" s="1709"/>
      <c r="WY222" s="1709"/>
      <c r="WZ222" s="1709"/>
      <c r="XA222" s="1709"/>
      <c r="XB222" s="1709"/>
      <c r="XC222" s="1709"/>
      <c r="XD222" s="1709"/>
      <c r="XE222" s="1709"/>
      <c r="XF222" s="1709"/>
      <c r="XG222" s="1709"/>
      <c r="XH222" s="1709"/>
      <c r="XI222" s="1709"/>
      <c r="XJ222" s="1709"/>
      <c r="XK222" s="1709"/>
      <c r="XL222" s="1709"/>
      <c r="XM222" s="1709"/>
      <c r="XN222" s="1709"/>
      <c r="XO222" s="1709"/>
      <c r="XP222" s="1709"/>
      <c r="XQ222" s="1709"/>
      <c r="XR222" s="1709"/>
      <c r="XS222" s="1709"/>
      <c r="XT222" s="1709"/>
      <c r="XU222" s="1709"/>
      <c r="XV222" s="1709"/>
      <c r="XW222" s="1709"/>
      <c r="XX222" s="1709"/>
      <c r="XY222" s="1709"/>
      <c r="XZ222" s="1709"/>
      <c r="YA222" s="1709"/>
      <c r="YB222" s="1709"/>
      <c r="YC222" s="1709"/>
      <c r="YD222" s="1709"/>
      <c r="YE222" s="1709"/>
      <c r="YF222" s="1709"/>
      <c r="YG222" s="1709"/>
      <c r="YH222" s="1709"/>
      <c r="YI222" s="1709"/>
      <c r="YJ222" s="1709"/>
      <c r="YK222" s="1709"/>
      <c r="YL222" s="1709"/>
      <c r="YM222" s="1709"/>
      <c r="YN222" s="1709"/>
      <c r="YO222" s="1709"/>
      <c r="YP222" s="1709"/>
      <c r="YQ222" s="1709"/>
      <c r="YR222" s="1709"/>
      <c r="YS222" s="1709"/>
      <c r="YT222" s="1709"/>
      <c r="YU222" s="1709"/>
      <c r="YV222" s="1709"/>
      <c r="YW222" s="1709"/>
      <c r="YX222" s="1709"/>
      <c r="YY222" s="1709"/>
      <c r="YZ222" s="1709"/>
      <c r="ZA222" s="1709"/>
      <c r="ZB222" s="1709"/>
      <c r="ZC222" s="1709"/>
      <c r="ZD222" s="1709"/>
      <c r="ZE222" s="1709"/>
      <c r="ZF222" s="1709"/>
      <c r="ZG222" s="1709"/>
      <c r="ZH222" s="1709"/>
      <c r="ZI222" s="1709"/>
      <c r="ZJ222" s="1709"/>
      <c r="ZK222" s="1709"/>
      <c r="ZL222" s="1709"/>
      <c r="ZM222" s="1709"/>
      <c r="ZN222" s="1709"/>
      <c r="ZO222" s="1709"/>
      <c r="ZP222" s="1709"/>
      <c r="ZQ222" s="1709"/>
      <c r="ZR222" s="1709"/>
      <c r="ZS222" s="1709"/>
      <c r="ZT222" s="1709"/>
      <c r="ZU222" s="1709"/>
      <c r="ZV222" s="1709"/>
      <c r="ZW222" s="1709"/>
      <c r="ZX222" s="1709"/>
      <c r="ZY222" s="1709"/>
      <c r="ZZ222" s="1709"/>
      <c r="AAA222" s="1709"/>
      <c r="AAB222" s="1709"/>
      <c r="AAC222" s="1709"/>
      <c r="AAD222" s="1709"/>
      <c r="AAE222" s="1709"/>
      <c r="AAF222" s="1709"/>
      <c r="AAG222" s="1709"/>
      <c r="AAH222" s="1709"/>
      <c r="AAI222" s="1709"/>
      <c r="AAJ222" s="1709"/>
      <c r="AAK222" s="1709"/>
      <c r="AAL222" s="1709"/>
      <c r="AAM222" s="1709"/>
      <c r="AAN222" s="1709"/>
      <c r="AAO222" s="1709"/>
      <c r="AAP222" s="1709"/>
      <c r="AAQ222" s="1709"/>
      <c r="AAR222" s="1709"/>
      <c r="AAS222" s="1709"/>
      <c r="AAT222" s="1709"/>
      <c r="AAU222" s="1709"/>
      <c r="AAV222" s="1709"/>
      <c r="AAW222" s="1709"/>
      <c r="AAX222" s="1709"/>
      <c r="AAY222" s="1709"/>
      <c r="AAZ222" s="1709"/>
      <c r="ABA222" s="1709"/>
      <c r="ABB222" s="1709"/>
      <c r="ABC222" s="1709"/>
      <c r="ABD222" s="1709"/>
      <c r="ABE222" s="1709"/>
      <c r="ABF222" s="1709"/>
      <c r="ABG222" s="1709"/>
      <c r="ABH222" s="1709"/>
      <c r="ABI222" s="1709"/>
      <c r="ABJ222" s="1709"/>
      <c r="ABK222" s="1709"/>
      <c r="ABL222" s="1709"/>
      <c r="ABM222" s="1709"/>
      <c r="ABN222" s="1709"/>
      <c r="ABO222" s="1709"/>
      <c r="ABP222" s="1709"/>
      <c r="ABQ222" s="1709"/>
      <c r="ABR222" s="1709"/>
      <c r="ABS222" s="1709"/>
      <c r="ABT222" s="1709"/>
      <c r="ABU222" s="1709"/>
      <c r="ABV222" s="1709"/>
      <c r="ABW222" s="1709"/>
      <c r="ABX222" s="1709"/>
      <c r="ABY222" s="1709"/>
      <c r="ABZ222" s="1709"/>
      <c r="ACA222" s="1709"/>
      <c r="ACB222" s="1709"/>
      <c r="ACC222" s="1709"/>
      <c r="ACD222" s="1709"/>
      <c r="ACE222" s="1709"/>
      <c r="ACF222" s="1709"/>
      <c r="ACG222" s="1709"/>
      <c r="ACH222" s="1709"/>
      <c r="ACI222" s="1709"/>
      <c r="ACJ222" s="1709"/>
      <c r="ACK222" s="1709"/>
      <c r="ACL222" s="1709"/>
      <c r="ACM222" s="1709"/>
      <c r="ACN222" s="1709"/>
      <c r="ACO222" s="1709"/>
      <c r="ACP222" s="1709"/>
      <c r="ACQ222" s="1709"/>
      <c r="ACR222" s="1709"/>
      <c r="ACS222" s="1709"/>
      <c r="ACT222" s="1709"/>
      <c r="ACU222" s="1709"/>
      <c r="ACV222" s="1709"/>
      <c r="ACW222" s="1709"/>
      <c r="ACX222" s="1709"/>
      <c r="ACY222" s="1709"/>
      <c r="ACZ222" s="1709"/>
      <c r="ADA222" s="1709"/>
      <c r="ADB222" s="1709"/>
      <c r="ADC222" s="1709"/>
      <c r="ADD222" s="1709"/>
      <c r="ADE222" s="1709"/>
      <c r="ADF222" s="1709"/>
      <c r="ADG222" s="1709"/>
      <c r="ADH222" s="1709"/>
      <c r="ADI222" s="1709"/>
      <c r="ADJ222" s="1709"/>
      <c r="ADK222" s="1709"/>
      <c r="ADL222" s="1709"/>
      <c r="ADM222" s="1709"/>
      <c r="ADN222" s="1709"/>
      <c r="ADO222" s="1709"/>
      <c r="ADP222" s="1709"/>
      <c r="ADQ222" s="1709"/>
      <c r="ADR222" s="1709"/>
      <c r="ADS222" s="1709"/>
      <c r="ADT222" s="1709"/>
      <c r="ADU222" s="1709"/>
      <c r="ADV222" s="1709"/>
      <c r="ADW222" s="1709"/>
      <c r="ADX222" s="1709"/>
      <c r="ADY222" s="1709"/>
      <c r="ADZ222" s="1709"/>
      <c r="AEA222" s="1709"/>
      <c r="AEB222" s="1709"/>
      <c r="AEC222" s="1709"/>
      <c r="AED222" s="1709"/>
      <c r="AEE222" s="1709"/>
      <c r="AEF222" s="1709"/>
      <c r="AEG222" s="1709"/>
      <c r="AEH222" s="1709"/>
      <c r="AEI222" s="1709"/>
      <c r="AEJ222" s="1709"/>
      <c r="AEK222" s="1709"/>
      <c r="AEL222" s="1709"/>
      <c r="AEM222" s="1709"/>
      <c r="AEN222" s="1709"/>
      <c r="AEO222" s="1709"/>
      <c r="AEP222" s="1709"/>
      <c r="AEQ222" s="1709"/>
      <c r="AER222" s="1709"/>
      <c r="AES222" s="1709"/>
      <c r="AET222" s="1709"/>
      <c r="AEU222" s="1709"/>
      <c r="AEV222" s="1709"/>
      <c r="AEW222" s="1709"/>
      <c r="AEX222" s="1709"/>
      <c r="AEY222" s="1709"/>
      <c r="AEZ222" s="1709"/>
      <c r="AFA222" s="1709"/>
      <c r="AFB222" s="1709"/>
      <c r="AFC222" s="1709"/>
      <c r="AFD222" s="1709"/>
      <c r="AFE222" s="1709"/>
      <c r="AFF222" s="1709"/>
      <c r="AFG222" s="1709"/>
      <c r="AFH222" s="1709"/>
      <c r="AFI222" s="1709"/>
      <c r="AFJ222" s="1709"/>
      <c r="AFK222" s="1709"/>
      <c r="AFL222" s="1709"/>
      <c r="AFM222" s="1709"/>
      <c r="AFN222" s="1709"/>
      <c r="AFO222" s="1709"/>
      <c r="AFP222" s="1709"/>
      <c r="AFQ222" s="1709"/>
      <c r="AFR222" s="1709"/>
      <c r="AFS222" s="1709"/>
      <c r="AFT222" s="1709"/>
      <c r="AFU222" s="1709"/>
      <c r="AFV222" s="1709"/>
      <c r="AFW222" s="1709"/>
      <c r="AFX222" s="1709"/>
      <c r="AFY222" s="1709"/>
      <c r="AFZ222" s="1709"/>
      <c r="AGA222" s="1709"/>
      <c r="AGB222" s="1709"/>
      <c r="AGC222" s="1709"/>
      <c r="AGD222" s="1709"/>
      <c r="AGE222" s="1709"/>
      <c r="AGF222" s="1709"/>
      <c r="AGG222" s="1709"/>
      <c r="AGH222" s="1709"/>
      <c r="AGI222" s="1709"/>
      <c r="AGJ222" s="1709"/>
      <c r="AGK222" s="1709"/>
      <c r="AGL222" s="1709"/>
      <c r="AGM222" s="1709"/>
      <c r="AGN222" s="1709"/>
      <c r="AGO222" s="1709"/>
      <c r="AGP222" s="1709"/>
      <c r="AGQ222" s="1709"/>
      <c r="AGR222" s="1709"/>
      <c r="AGS222" s="1709"/>
      <c r="AGT222" s="1709"/>
      <c r="AGU222" s="1709"/>
      <c r="AGV222" s="1709"/>
      <c r="AGW222" s="1709"/>
      <c r="AGX222" s="1709"/>
      <c r="AGY222" s="1709"/>
      <c r="AGZ222" s="1709"/>
      <c r="AHA222" s="1709"/>
      <c r="AHB222" s="1709"/>
      <c r="AHC222" s="1709"/>
      <c r="AHD222" s="1709"/>
      <c r="AHE222" s="1709"/>
      <c r="AHF222" s="1709"/>
      <c r="AHG222" s="1709"/>
      <c r="AHH222" s="1709"/>
      <c r="AHI222" s="1709"/>
      <c r="AHJ222" s="1709"/>
      <c r="AHK222" s="1709"/>
      <c r="AHL222" s="1709"/>
      <c r="AHM222" s="1709"/>
      <c r="AHN222" s="1709"/>
      <c r="AHO222" s="1709"/>
      <c r="AHP222" s="1709"/>
      <c r="AHQ222" s="1709"/>
      <c r="AHR222" s="1709"/>
      <c r="AHS222" s="1709"/>
      <c r="AHT222" s="1709"/>
      <c r="AHU222" s="1709"/>
      <c r="AHV222" s="1709"/>
      <c r="AHW222" s="1709"/>
      <c r="AHX222" s="1709"/>
      <c r="AHY222" s="1709"/>
      <c r="AHZ222" s="1709"/>
      <c r="AIA222" s="1709"/>
      <c r="AIB222" s="1709"/>
      <c r="AIC222" s="1709"/>
      <c r="AID222" s="1709"/>
      <c r="AIE222" s="1709"/>
      <c r="AIF222" s="1709"/>
      <c r="AIG222" s="1709"/>
      <c r="AIH222" s="1709"/>
      <c r="AII222" s="1709"/>
      <c r="AIJ222" s="1709"/>
      <c r="AIK222" s="1709"/>
      <c r="AIL222" s="1709"/>
      <c r="AIM222" s="1709"/>
      <c r="AIN222" s="1709"/>
      <c r="AIO222" s="1709"/>
      <c r="AIP222" s="1709"/>
      <c r="AIQ222" s="1709"/>
      <c r="AIR222" s="1709"/>
      <c r="AIS222" s="1709"/>
      <c r="AIT222" s="1709"/>
      <c r="AIU222" s="1709"/>
      <c r="AIV222" s="1709"/>
      <c r="AIW222" s="1709"/>
      <c r="AIX222" s="1709"/>
      <c r="AIY222" s="1709"/>
      <c r="AIZ222" s="1709"/>
      <c r="AJA222" s="1709"/>
      <c r="AJB222" s="1709"/>
      <c r="AJC222" s="1709"/>
      <c r="AJD222" s="1709"/>
      <c r="AJE222" s="1709"/>
      <c r="AJF222" s="1709"/>
      <c r="AJG222" s="1709"/>
      <c r="AJH222" s="1709"/>
      <c r="AJI222" s="1709"/>
      <c r="AJJ222" s="1709"/>
      <c r="AJK222" s="1709"/>
      <c r="AJL222" s="1709"/>
      <c r="AJM222" s="1709"/>
      <c r="AJN222" s="1709"/>
      <c r="AJO222" s="1709"/>
      <c r="AJP222" s="1709"/>
      <c r="AJQ222" s="1709"/>
      <c r="AJR222" s="1709"/>
      <c r="AJS222" s="1709"/>
      <c r="AJT222" s="1709"/>
      <c r="AJU222" s="1709"/>
      <c r="AJV222" s="1709"/>
      <c r="AJW222" s="1709"/>
      <c r="AJX222" s="1709"/>
      <c r="AJY222" s="1709"/>
      <c r="AJZ222" s="1709"/>
      <c r="AKA222" s="1709"/>
      <c r="AKB222" s="1709"/>
      <c r="AKC222" s="1709"/>
      <c r="AKD222" s="1709"/>
      <c r="AKE222" s="1709"/>
      <c r="AKF222" s="1709"/>
      <c r="AKG222" s="1709"/>
      <c r="AKH222" s="1709"/>
      <c r="AKI222" s="1709"/>
      <c r="AKJ222" s="1709"/>
      <c r="AKK222" s="1709"/>
      <c r="AKL222" s="1709"/>
      <c r="AKM222" s="1709"/>
      <c r="AKN222" s="1709"/>
      <c r="AKO222" s="1709"/>
      <c r="AKP222" s="1709"/>
      <c r="AKQ222" s="1709"/>
      <c r="AKR222" s="1709"/>
      <c r="AKS222" s="1709"/>
      <c r="AKT222" s="1709"/>
      <c r="AKU222" s="1709"/>
      <c r="AKV222" s="1709"/>
      <c r="AKW222" s="1709"/>
      <c r="AKX222" s="1709"/>
      <c r="AKY222" s="1709"/>
      <c r="AKZ222" s="1709"/>
      <c r="ALA222" s="1709"/>
      <c r="ALB222" s="1709"/>
      <c r="ALC222" s="1709"/>
      <c r="ALD222" s="1709"/>
      <c r="ALE222" s="1709"/>
      <c r="ALF222" s="1709"/>
      <c r="ALG222" s="1709"/>
      <c r="ALH222" s="1709"/>
      <c r="ALI222" s="1709"/>
      <c r="ALJ222" s="1709"/>
      <c r="ALK222" s="1709"/>
      <c r="ALL222" s="1709"/>
      <c r="ALM222" s="1709"/>
      <c r="ALN222" s="1709"/>
      <c r="ALO222" s="1709"/>
      <c r="ALP222" s="1709"/>
      <c r="ALQ222" s="1709"/>
      <c r="ALR222" s="1709"/>
      <c r="ALS222" s="1709"/>
      <c r="ALT222" s="1709"/>
      <c r="ALU222" s="1709"/>
      <c r="ALV222" s="1709"/>
      <c r="ALW222" s="1709"/>
      <c r="ALX222" s="1709"/>
      <c r="ALY222" s="1709"/>
      <c r="ALZ222" s="1709"/>
      <c r="AMA222" s="1709"/>
      <c r="AMB222" s="1709"/>
      <c r="AMC222" s="1709"/>
      <c r="AMD222" s="1709"/>
      <c r="AME222" s="1709"/>
      <c r="AMF222" s="1709"/>
      <c r="AMG222" s="1709"/>
      <c r="AMH222" s="1709"/>
      <c r="AMI222" s="1709"/>
      <c r="AMJ222" s="1709"/>
      <c r="AMK222" s="1709"/>
      <c r="AML222" s="1709"/>
      <c r="AMM222" s="1709"/>
      <c r="AMN222" s="1709"/>
      <c r="AMO222" s="1709"/>
      <c r="AMP222" s="1709"/>
      <c r="AMQ222" s="1709"/>
      <c r="AMR222" s="1709"/>
      <c r="AMS222" s="1709"/>
      <c r="AMT222" s="1709"/>
      <c r="AMU222" s="1709"/>
      <c r="AMV222" s="1709"/>
      <c r="AMW222" s="1709"/>
      <c r="AMX222" s="1709"/>
      <c r="AMY222" s="1709"/>
      <c r="AMZ222" s="1709"/>
      <c r="ANA222" s="1709"/>
      <c r="ANB222" s="1709"/>
      <c r="ANC222" s="1709"/>
      <c r="AND222" s="1709"/>
      <c r="ANE222" s="1709"/>
      <c r="ANF222" s="1709"/>
      <c r="ANG222" s="1709"/>
      <c r="ANH222" s="1709"/>
      <c r="ANI222" s="1709"/>
      <c r="ANJ222" s="1709"/>
      <c r="ANK222" s="1709"/>
      <c r="ANL222" s="1709"/>
      <c r="ANM222" s="1709"/>
      <c r="ANN222" s="1709"/>
      <c r="ANO222" s="1709"/>
      <c r="ANP222" s="1709"/>
      <c r="ANQ222" s="1709"/>
      <c r="ANR222" s="1709"/>
      <c r="ANS222" s="1709"/>
      <c r="ANT222" s="1709"/>
      <c r="ANU222" s="1709"/>
      <c r="ANV222" s="1709"/>
      <c r="ANW222" s="1709"/>
      <c r="ANX222" s="1709"/>
      <c r="ANY222" s="1709"/>
      <c r="ANZ222" s="1709"/>
      <c r="AOA222" s="1709"/>
      <c r="AOB222" s="1709"/>
      <c r="AOC222" s="1709"/>
      <c r="AOD222" s="1709"/>
      <c r="AOE222" s="1709"/>
      <c r="AOF222" s="1709"/>
      <c r="AOG222" s="1709"/>
      <c r="AOH222" s="1709"/>
      <c r="AOI222" s="1709"/>
      <c r="AOJ222" s="1709"/>
      <c r="AOK222" s="1709"/>
      <c r="AOL222" s="1709"/>
      <c r="AOM222" s="1709"/>
      <c r="AON222" s="1709"/>
      <c r="AOO222" s="1709"/>
      <c r="AOP222" s="1709"/>
      <c r="AOQ222" s="1709"/>
      <c r="AOR222" s="1709"/>
      <c r="AOS222" s="1709"/>
      <c r="AOT222" s="1709"/>
      <c r="AOU222" s="1709"/>
      <c r="AOV222" s="1709"/>
      <c r="AOW222" s="1709"/>
      <c r="AOX222" s="1709"/>
      <c r="AOY222" s="1709"/>
      <c r="AOZ222" s="1709"/>
      <c r="APA222" s="1709"/>
      <c r="APB222" s="1709"/>
      <c r="APC222" s="1709"/>
      <c r="APD222" s="1709"/>
      <c r="APE222" s="1709"/>
      <c r="APF222" s="1709"/>
      <c r="APG222" s="1709"/>
      <c r="APH222" s="1709"/>
      <c r="API222" s="1709"/>
      <c r="APJ222" s="1709"/>
      <c r="APK222" s="1709"/>
      <c r="APL222" s="1709"/>
      <c r="APM222" s="1709"/>
      <c r="APN222" s="1709"/>
      <c r="APO222" s="1709"/>
      <c r="APP222" s="1709"/>
      <c r="APQ222" s="1709"/>
      <c r="APR222" s="1709"/>
      <c r="APS222" s="1709"/>
      <c r="APT222" s="1709"/>
      <c r="APU222" s="1709"/>
      <c r="APV222" s="1709"/>
      <c r="APW222" s="1709"/>
      <c r="APX222" s="1709"/>
      <c r="APY222" s="1709"/>
      <c r="APZ222" s="1709"/>
      <c r="AQA222" s="1709"/>
      <c r="AQB222" s="1709"/>
      <c r="AQC222" s="1709"/>
      <c r="AQD222" s="1709"/>
      <c r="AQE222" s="1709"/>
      <c r="AQF222" s="1709"/>
      <c r="AQG222" s="1709"/>
      <c r="AQH222" s="1709"/>
      <c r="AQI222" s="1709"/>
      <c r="AQJ222" s="1709"/>
      <c r="AQK222" s="1709"/>
      <c r="AQL222" s="1709"/>
      <c r="AQM222" s="1709"/>
      <c r="AQN222" s="1709"/>
      <c r="AQO222" s="1709"/>
      <c r="AQP222" s="1709"/>
      <c r="AQQ222" s="1709"/>
      <c r="AQR222" s="1709"/>
      <c r="AQS222" s="1709"/>
      <c r="AQT222" s="1709"/>
      <c r="AQU222" s="1709"/>
      <c r="AQV222" s="1709"/>
      <c r="AQW222" s="1709"/>
      <c r="AQX222" s="1709"/>
      <c r="AQY222" s="1709"/>
      <c r="AQZ222" s="1709"/>
      <c r="ARA222" s="1709"/>
      <c r="ARB222" s="1709"/>
      <c r="ARC222" s="1709"/>
      <c r="ARD222" s="1709"/>
      <c r="ARE222" s="1709"/>
      <c r="ARF222" s="1709"/>
      <c r="ARG222" s="1709"/>
      <c r="ARH222" s="1709"/>
      <c r="ARI222" s="1709"/>
      <c r="ARJ222" s="1709"/>
      <c r="ARK222" s="1709"/>
      <c r="ARL222" s="1709"/>
      <c r="ARM222" s="1709"/>
      <c r="ARN222" s="1709"/>
      <c r="ARO222" s="1709"/>
      <c r="ARP222" s="1709"/>
      <c r="ARQ222" s="1709"/>
      <c r="ARR222" s="1709"/>
      <c r="ARS222" s="1709"/>
      <c r="ART222" s="1709"/>
      <c r="ARU222" s="1709"/>
      <c r="ARV222" s="1709"/>
      <c r="ARW222" s="1709"/>
      <c r="ARX222" s="1709"/>
      <c r="ARY222" s="1709"/>
      <c r="ARZ222" s="1709"/>
      <c r="ASA222" s="1709"/>
      <c r="ASB222" s="1709"/>
      <c r="ASC222" s="1709"/>
      <c r="ASD222" s="1709"/>
      <c r="ASE222" s="1709"/>
      <c r="ASF222" s="1709"/>
      <c r="ASG222" s="1709"/>
      <c r="ASH222" s="1709"/>
      <c r="ASI222" s="1709"/>
      <c r="ASJ222" s="1709"/>
      <c r="ASK222" s="1709"/>
      <c r="ASL222" s="1709"/>
      <c r="ASM222" s="1709"/>
      <c r="ASN222" s="1709"/>
      <c r="ASO222" s="1709"/>
      <c r="ASP222" s="1709"/>
      <c r="ASQ222" s="1709"/>
      <c r="ASR222" s="1709"/>
      <c r="ASS222" s="1709"/>
      <c r="AST222" s="1709"/>
      <c r="ASU222" s="1709"/>
      <c r="ASV222" s="1709"/>
      <c r="ASW222" s="1709"/>
      <c r="ASX222" s="1709"/>
      <c r="ASY222" s="1709"/>
      <c r="ASZ222" s="1709"/>
      <c r="ATA222" s="1709"/>
      <c r="ATB222" s="1709"/>
      <c r="ATC222" s="1709"/>
      <c r="ATD222" s="1709"/>
      <c r="ATE222" s="1709"/>
      <c r="ATF222" s="1709"/>
      <c r="ATG222" s="1709"/>
      <c r="ATH222" s="1709"/>
      <c r="ATI222" s="1709"/>
      <c r="ATJ222" s="1709"/>
      <c r="ATK222" s="1709"/>
      <c r="ATL222" s="1709"/>
      <c r="ATM222" s="1709"/>
      <c r="ATN222" s="1709"/>
      <c r="ATO222" s="1709"/>
      <c r="ATP222" s="1709"/>
      <c r="ATQ222" s="1709"/>
      <c r="ATR222" s="1709"/>
      <c r="ATS222" s="1709"/>
      <c r="ATT222" s="1709"/>
      <c r="ATU222" s="1709"/>
      <c r="ATV222" s="1709"/>
      <c r="ATW222" s="1709"/>
      <c r="ATX222" s="1709"/>
      <c r="ATY222" s="1709"/>
      <c r="ATZ222" s="1709"/>
      <c r="AUA222" s="1709"/>
      <c r="AUB222" s="1709"/>
      <c r="AUC222" s="1709"/>
      <c r="AUD222" s="1709"/>
      <c r="AUE222" s="1709"/>
      <c r="AUF222" s="1709"/>
      <c r="AUG222" s="1709"/>
      <c r="AUH222" s="1709"/>
      <c r="AUI222" s="1709"/>
      <c r="AUJ222" s="1709"/>
      <c r="AUK222" s="1709"/>
      <c r="AUL222" s="1709"/>
      <c r="AUM222" s="1709"/>
      <c r="AUN222" s="1709"/>
      <c r="AUO222" s="1709"/>
      <c r="AUP222" s="1709"/>
      <c r="AUQ222" s="1709"/>
      <c r="AUR222" s="1709"/>
      <c r="AUS222" s="1709"/>
      <c r="AUT222" s="1709"/>
      <c r="AUU222" s="1709"/>
      <c r="AUV222" s="1709"/>
      <c r="AUW222" s="1709"/>
      <c r="AUX222" s="1709"/>
      <c r="AUY222" s="1709"/>
      <c r="AUZ222" s="1709"/>
      <c r="AVA222" s="1709"/>
      <c r="AVB222" s="1709"/>
      <c r="AVC222" s="1709"/>
      <c r="AVD222" s="1709"/>
      <c r="AVE222" s="1709"/>
      <c r="AVF222" s="1709"/>
      <c r="AVG222" s="1709"/>
      <c r="AVH222" s="1709"/>
      <c r="AVI222" s="1709"/>
      <c r="AVJ222" s="1709"/>
      <c r="AVK222" s="1709"/>
      <c r="AVL222" s="1709"/>
      <c r="AVM222" s="1709"/>
      <c r="AVN222" s="1709"/>
      <c r="AVO222" s="1709"/>
      <c r="AVP222" s="1709"/>
      <c r="AVQ222" s="1709"/>
      <c r="AVR222" s="1709"/>
      <c r="AVS222" s="1709"/>
      <c r="AVT222" s="1709"/>
      <c r="AVU222" s="1709"/>
      <c r="AVV222" s="1709"/>
      <c r="AVW222" s="1709"/>
      <c r="AVX222" s="1709"/>
      <c r="AVY222" s="1709"/>
      <c r="AVZ222" s="1709"/>
      <c r="AWA222" s="1709"/>
      <c r="AWB222" s="1709"/>
      <c r="AWC222" s="1709"/>
      <c r="AWD222" s="1709"/>
      <c r="AWE222" s="1709"/>
      <c r="AWF222" s="1709"/>
      <c r="AWG222" s="1709"/>
      <c r="AWH222" s="1709"/>
      <c r="AWI222" s="1709"/>
      <c r="AWJ222" s="1709"/>
      <c r="AWK222" s="1709"/>
      <c r="AWL222" s="1709"/>
      <c r="AWM222" s="1709"/>
      <c r="AWN222" s="1709"/>
      <c r="AWO222" s="1709"/>
      <c r="AWP222" s="1709"/>
      <c r="AWQ222" s="1709"/>
      <c r="AWR222" s="1709"/>
      <c r="AWS222" s="1709"/>
      <c r="AWT222" s="1709"/>
      <c r="AWU222" s="1709"/>
      <c r="AWV222" s="1709"/>
      <c r="AWW222" s="1709"/>
      <c r="AWX222" s="1709"/>
      <c r="AWY222" s="1709"/>
      <c r="AWZ222" s="1709"/>
      <c r="AXA222" s="1709"/>
      <c r="AXB222" s="1709"/>
      <c r="AXC222" s="1709"/>
      <c r="AXD222" s="1709"/>
      <c r="AXE222" s="1709"/>
      <c r="AXF222" s="1709"/>
      <c r="AXG222" s="1709"/>
      <c r="AXH222" s="1709"/>
      <c r="AXI222" s="1709"/>
      <c r="AXJ222" s="1709"/>
    </row>
    <row r="223" spans="1:1310" s="1710" customFormat="1" ht="23.25" customHeight="1">
      <c r="A223" s="1711"/>
      <c r="B223" s="3693" t="s">
        <v>1793</v>
      </c>
      <c r="C223" s="3693"/>
      <c r="D223" s="3693"/>
      <c r="E223" s="3693"/>
      <c r="F223" s="1712"/>
      <c r="G223" s="3693" t="s">
        <v>1794</v>
      </c>
      <c r="H223" s="3693"/>
      <c r="I223" s="3693"/>
      <c r="J223" s="1712"/>
      <c r="K223" s="3693" t="s">
        <v>1795</v>
      </c>
      <c r="L223" s="3693"/>
      <c r="M223" s="3693"/>
      <c r="N223" s="1712"/>
      <c r="O223" s="3693" t="s">
        <v>1796</v>
      </c>
      <c r="P223" s="3693"/>
      <c r="Q223" s="1712"/>
      <c r="R223" s="88"/>
      <c r="S223" s="88"/>
      <c r="T223" s="88"/>
      <c r="U223" s="88"/>
      <c r="V223" s="88"/>
      <c r="W223" s="88"/>
      <c r="X223" s="88"/>
      <c r="Y223" s="88"/>
      <c r="Z223" s="88"/>
      <c r="AA223" s="88"/>
      <c r="AB223" s="88"/>
      <c r="AC223" s="88"/>
      <c r="AD223" s="1709"/>
      <c r="AE223" s="1709"/>
      <c r="AF223" s="1709"/>
      <c r="AG223" s="1709"/>
      <c r="AH223" s="1709"/>
      <c r="AI223" s="1709"/>
      <c r="AJ223" s="1709"/>
      <c r="AK223" s="1709"/>
      <c r="AL223" s="1709"/>
      <c r="AM223" s="1709"/>
      <c r="AN223" s="1709"/>
      <c r="AO223" s="1709"/>
      <c r="AP223" s="1709"/>
      <c r="AQ223" s="1709"/>
      <c r="AR223" s="1709"/>
      <c r="AS223" s="1709"/>
      <c r="AT223" s="1709"/>
      <c r="AU223" s="1709"/>
      <c r="AV223" s="1709"/>
      <c r="AW223" s="1709"/>
      <c r="AX223" s="1709"/>
      <c r="AY223" s="1709"/>
      <c r="AZ223" s="1709"/>
      <c r="BA223" s="1709"/>
      <c r="BB223" s="1709"/>
      <c r="BC223" s="1709"/>
      <c r="BD223" s="1709"/>
      <c r="BE223" s="1709"/>
      <c r="BF223" s="1709"/>
      <c r="BG223" s="1709"/>
      <c r="BH223" s="1709"/>
      <c r="BI223" s="1709"/>
      <c r="BJ223" s="1709"/>
      <c r="BK223" s="1709"/>
      <c r="BL223" s="1709"/>
      <c r="BM223" s="1709"/>
      <c r="BN223" s="1709"/>
      <c r="BO223" s="1709"/>
      <c r="BP223" s="1709"/>
      <c r="BQ223" s="1709"/>
      <c r="BR223" s="1709"/>
      <c r="BS223" s="1709"/>
      <c r="BT223" s="1709"/>
      <c r="BU223" s="1709"/>
      <c r="BV223" s="1709"/>
      <c r="BW223" s="1709"/>
      <c r="BX223" s="1709"/>
      <c r="BY223" s="1709"/>
      <c r="BZ223" s="1709"/>
      <c r="CA223" s="1709"/>
      <c r="CB223" s="1709"/>
      <c r="CC223" s="1709"/>
      <c r="CD223" s="1709"/>
      <c r="CE223" s="1709"/>
      <c r="CF223" s="1709"/>
      <c r="CG223" s="1709"/>
      <c r="CH223" s="1709"/>
      <c r="CI223" s="1709"/>
      <c r="CJ223" s="1709"/>
      <c r="CK223" s="1709"/>
      <c r="CL223" s="1709"/>
      <c r="CM223" s="1709"/>
      <c r="CN223" s="1709"/>
      <c r="CO223" s="1709"/>
      <c r="CP223" s="1709"/>
      <c r="CQ223" s="1709"/>
      <c r="CR223" s="1709"/>
      <c r="CS223" s="1709"/>
      <c r="CT223" s="1709"/>
      <c r="CU223" s="1709"/>
      <c r="CV223" s="1709"/>
      <c r="CW223" s="1709"/>
      <c r="CX223" s="1709"/>
      <c r="CY223" s="1709"/>
      <c r="CZ223" s="1709"/>
      <c r="DA223" s="1709"/>
      <c r="DB223" s="1709"/>
      <c r="DC223" s="1709"/>
      <c r="DD223" s="1709"/>
      <c r="DE223" s="1709"/>
      <c r="DF223" s="1709"/>
      <c r="DG223" s="1709"/>
      <c r="DH223" s="1709"/>
      <c r="DI223" s="1709"/>
      <c r="DJ223" s="1709"/>
      <c r="DK223" s="1709"/>
      <c r="DL223" s="1709"/>
      <c r="DM223" s="1709"/>
      <c r="DN223" s="1709"/>
      <c r="DO223" s="1709"/>
      <c r="DP223" s="1709"/>
      <c r="DQ223" s="1709"/>
      <c r="DR223" s="1709"/>
      <c r="DS223" s="1709"/>
      <c r="DT223" s="1709"/>
      <c r="DU223" s="1709"/>
      <c r="DV223" s="1709"/>
      <c r="DW223" s="1709"/>
      <c r="DX223" s="1709"/>
      <c r="DY223" s="1709"/>
      <c r="DZ223" s="1709"/>
      <c r="EA223" s="1709"/>
      <c r="EB223" s="1709"/>
      <c r="EC223" s="1709"/>
      <c r="ED223" s="1709"/>
      <c r="EE223" s="1709"/>
      <c r="EF223" s="1709"/>
      <c r="EG223" s="1709"/>
      <c r="EH223" s="1709"/>
      <c r="EI223" s="1709"/>
      <c r="EJ223" s="1709"/>
      <c r="EK223" s="1709"/>
      <c r="EL223" s="1709"/>
      <c r="EM223" s="1709"/>
      <c r="EN223" s="1709"/>
      <c r="EO223" s="1709"/>
      <c r="EP223" s="1709"/>
      <c r="EQ223" s="1709"/>
      <c r="ER223" s="1709"/>
      <c r="ES223" s="1709"/>
      <c r="ET223" s="1709"/>
      <c r="EU223" s="1709"/>
      <c r="EV223" s="1709"/>
      <c r="EW223" s="1709"/>
      <c r="EX223" s="1709"/>
      <c r="EY223" s="1709"/>
      <c r="EZ223" s="1709"/>
      <c r="FA223" s="1709"/>
      <c r="FB223" s="1709"/>
      <c r="FC223" s="1709"/>
      <c r="FD223" s="1709"/>
      <c r="FE223" s="1709"/>
      <c r="FF223" s="1709"/>
      <c r="FG223" s="1709"/>
      <c r="FH223" s="1709"/>
      <c r="FI223" s="1709"/>
      <c r="FJ223" s="1709"/>
      <c r="FK223" s="1709"/>
      <c r="FL223" s="1709"/>
      <c r="FM223" s="1709"/>
      <c r="FN223" s="1709"/>
      <c r="FO223" s="1709"/>
      <c r="FP223" s="1709"/>
      <c r="FQ223" s="1709"/>
      <c r="FR223" s="1709"/>
      <c r="FS223" s="1709"/>
      <c r="FT223" s="1709"/>
      <c r="FU223" s="1709"/>
      <c r="FV223" s="1709"/>
      <c r="FW223" s="1709"/>
      <c r="FX223" s="1709"/>
      <c r="FY223" s="1709"/>
      <c r="FZ223" s="1709"/>
      <c r="GA223" s="1709"/>
      <c r="GB223" s="1709"/>
      <c r="GC223" s="1709"/>
      <c r="GD223" s="1709"/>
      <c r="GE223" s="1709"/>
      <c r="GF223" s="1709"/>
      <c r="GG223" s="1709"/>
      <c r="GH223" s="1709"/>
      <c r="GI223" s="1709"/>
      <c r="GJ223" s="1709"/>
      <c r="GK223" s="1709"/>
      <c r="GL223" s="1709"/>
      <c r="GM223" s="1709"/>
      <c r="GN223" s="1709"/>
      <c r="GO223" s="1709"/>
      <c r="GP223" s="1709"/>
      <c r="GQ223" s="1709"/>
      <c r="GR223" s="1709"/>
      <c r="GS223" s="1709"/>
      <c r="GT223" s="1709"/>
      <c r="GU223" s="1709"/>
      <c r="GV223" s="1709"/>
      <c r="GW223" s="1709"/>
      <c r="GX223" s="1709"/>
      <c r="GY223" s="1709"/>
      <c r="GZ223" s="1709"/>
      <c r="HA223" s="1709"/>
      <c r="HB223" s="1709"/>
      <c r="HC223" s="1709"/>
      <c r="HD223" s="1709"/>
      <c r="HE223" s="1709"/>
      <c r="HF223" s="1709"/>
      <c r="HG223" s="1709"/>
      <c r="HH223" s="1709"/>
      <c r="HI223" s="1709"/>
      <c r="HJ223" s="1709"/>
      <c r="HK223" s="1709"/>
      <c r="HL223" s="1709"/>
      <c r="HM223" s="1709"/>
      <c r="HN223" s="1709"/>
      <c r="HO223" s="1709"/>
      <c r="HP223" s="1709"/>
      <c r="HQ223" s="1709"/>
      <c r="HR223" s="1709"/>
      <c r="HS223" s="1709"/>
      <c r="HT223" s="1709"/>
      <c r="HU223" s="1709"/>
      <c r="HV223" s="1709"/>
      <c r="HW223" s="1709"/>
      <c r="HX223" s="1709"/>
      <c r="HY223" s="1709"/>
      <c r="HZ223" s="1709"/>
      <c r="IA223" s="1709"/>
      <c r="IB223" s="1709"/>
      <c r="IC223" s="1709"/>
      <c r="ID223" s="1709"/>
      <c r="IE223" s="1709"/>
      <c r="IF223" s="1709"/>
      <c r="IG223" s="1709"/>
      <c r="IH223" s="1709"/>
      <c r="II223" s="1709"/>
      <c r="IJ223" s="1709"/>
      <c r="IK223" s="1709"/>
      <c r="IL223" s="1709"/>
      <c r="IM223" s="1709"/>
      <c r="IN223" s="1709"/>
      <c r="IO223" s="1709"/>
      <c r="IP223" s="1709"/>
      <c r="IQ223" s="1709"/>
      <c r="IR223" s="1709"/>
      <c r="IS223" s="1709"/>
      <c r="IT223" s="1709"/>
      <c r="IU223" s="1709"/>
      <c r="IV223" s="1709"/>
      <c r="IW223" s="1709"/>
      <c r="IX223" s="1709"/>
      <c r="IY223" s="1709"/>
      <c r="IZ223" s="1709"/>
      <c r="JA223" s="1709"/>
      <c r="JB223" s="1709"/>
      <c r="JC223" s="1709"/>
      <c r="JD223" s="1709"/>
      <c r="JE223" s="1709"/>
      <c r="JF223" s="1709"/>
      <c r="JG223" s="1709"/>
      <c r="JH223" s="1709"/>
      <c r="JI223" s="1709"/>
      <c r="JJ223" s="1709"/>
      <c r="JK223" s="1709"/>
      <c r="JL223" s="1709"/>
      <c r="JM223" s="1709"/>
      <c r="JN223" s="1709"/>
      <c r="JO223" s="1709"/>
      <c r="JP223" s="1709"/>
      <c r="JQ223" s="1709"/>
      <c r="JR223" s="1709"/>
      <c r="JS223" s="1709"/>
      <c r="JT223" s="1709"/>
      <c r="JU223" s="1709"/>
      <c r="JV223" s="1709"/>
      <c r="JW223" s="1709"/>
      <c r="JX223" s="1709"/>
      <c r="JY223" s="1709"/>
      <c r="JZ223" s="1709"/>
      <c r="KA223" s="1709"/>
      <c r="KB223" s="1709"/>
      <c r="KC223" s="1709"/>
      <c r="KD223" s="1709"/>
      <c r="KE223" s="1709"/>
      <c r="KF223" s="1709"/>
      <c r="KG223" s="1709"/>
      <c r="KH223" s="1709"/>
      <c r="KI223" s="1709"/>
      <c r="KJ223" s="1709"/>
      <c r="KK223" s="1709"/>
      <c r="KL223" s="1709"/>
      <c r="KM223" s="1709"/>
      <c r="KN223" s="1709"/>
      <c r="KO223" s="1709"/>
      <c r="KP223" s="1709"/>
      <c r="KQ223" s="1709"/>
      <c r="KR223" s="1709"/>
      <c r="KS223" s="1709"/>
      <c r="KT223" s="1709"/>
      <c r="KU223" s="1709"/>
      <c r="KV223" s="1709"/>
      <c r="KW223" s="1709"/>
      <c r="KX223" s="1709"/>
      <c r="KY223" s="1709"/>
      <c r="KZ223" s="1709"/>
      <c r="LA223" s="1709"/>
      <c r="LB223" s="1709"/>
      <c r="LC223" s="1709"/>
      <c r="LD223" s="1709"/>
      <c r="LE223" s="1709"/>
      <c r="LF223" s="1709"/>
      <c r="LG223" s="1709"/>
      <c r="LH223" s="1709"/>
      <c r="LI223" s="1709"/>
      <c r="LJ223" s="1709"/>
      <c r="LK223" s="1709"/>
      <c r="LL223" s="1709"/>
      <c r="LM223" s="1709"/>
      <c r="LN223" s="1709"/>
      <c r="LO223" s="1709"/>
      <c r="LP223" s="1709"/>
      <c r="LQ223" s="1709"/>
      <c r="LR223" s="1709"/>
      <c r="LS223" s="1709"/>
      <c r="LT223" s="1709"/>
      <c r="LU223" s="1709"/>
      <c r="LV223" s="1709"/>
      <c r="LW223" s="1709"/>
      <c r="LX223" s="1709"/>
      <c r="LY223" s="1709"/>
      <c r="LZ223" s="1709"/>
      <c r="MA223" s="1709"/>
      <c r="MB223" s="1709"/>
      <c r="MC223" s="1709"/>
      <c r="MD223" s="1709"/>
      <c r="ME223" s="1709"/>
      <c r="MF223" s="1709"/>
      <c r="MG223" s="1709"/>
      <c r="MH223" s="1709"/>
      <c r="MI223" s="1709"/>
      <c r="MJ223" s="1709"/>
      <c r="MK223" s="1709"/>
      <c r="ML223" s="1709"/>
      <c r="MM223" s="1709"/>
      <c r="MN223" s="1709"/>
      <c r="MO223" s="1709"/>
      <c r="MP223" s="1709"/>
      <c r="MQ223" s="1709"/>
      <c r="MR223" s="1709"/>
      <c r="MS223" s="1709"/>
      <c r="MT223" s="1709"/>
      <c r="MU223" s="1709"/>
      <c r="MV223" s="1709"/>
      <c r="MW223" s="1709"/>
      <c r="MX223" s="1709"/>
      <c r="MY223" s="1709"/>
      <c r="MZ223" s="1709"/>
      <c r="NA223" s="1709"/>
      <c r="NB223" s="1709"/>
      <c r="NC223" s="1709"/>
      <c r="ND223" s="1709"/>
      <c r="NE223" s="1709"/>
      <c r="NF223" s="1709"/>
      <c r="NG223" s="1709"/>
      <c r="NH223" s="1709"/>
      <c r="NI223" s="1709"/>
      <c r="NJ223" s="1709"/>
      <c r="NK223" s="1709"/>
      <c r="NL223" s="1709"/>
      <c r="NM223" s="1709"/>
      <c r="NN223" s="1709"/>
      <c r="NO223" s="1709"/>
      <c r="NP223" s="1709"/>
      <c r="NQ223" s="1709"/>
      <c r="NR223" s="1709"/>
      <c r="NS223" s="1709"/>
      <c r="NT223" s="1709"/>
      <c r="NU223" s="1709"/>
      <c r="NV223" s="1709"/>
      <c r="NW223" s="1709"/>
      <c r="NX223" s="1709"/>
      <c r="NY223" s="1709"/>
      <c r="NZ223" s="1709"/>
      <c r="OA223" s="1709"/>
      <c r="OB223" s="1709"/>
      <c r="OC223" s="1709"/>
      <c r="OD223" s="1709"/>
      <c r="OE223" s="1709"/>
      <c r="OF223" s="1709"/>
      <c r="OG223" s="1709"/>
      <c r="OH223" s="1709"/>
      <c r="OI223" s="1709"/>
      <c r="OJ223" s="1709"/>
      <c r="OK223" s="1709"/>
      <c r="OL223" s="1709"/>
      <c r="OM223" s="1709"/>
      <c r="ON223" s="1709"/>
      <c r="OO223" s="1709"/>
      <c r="OP223" s="1709"/>
      <c r="OQ223" s="1709"/>
      <c r="OR223" s="1709"/>
      <c r="OS223" s="1709"/>
      <c r="OT223" s="1709"/>
      <c r="OU223" s="1709"/>
      <c r="OV223" s="1709"/>
      <c r="OW223" s="1709"/>
      <c r="OX223" s="1709"/>
      <c r="OY223" s="1709"/>
      <c r="OZ223" s="1709"/>
      <c r="PA223" s="1709"/>
      <c r="PB223" s="1709"/>
      <c r="PC223" s="1709"/>
      <c r="PD223" s="1709"/>
      <c r="PE223" s="1709"/>
      <c r="PF223" s="1709"/>
      <c r="PG223" s="1709"/>
      <c r="PH223" s="1709"/>
      <c r="PI223" s="1709"/>
      <c r="PJ223" s="1709"/>
      <c r="PK223" s="1709"/>
      <c r="PL223" s="1709"/>
      <c r="PM223" s="1709"/>
      <c r="PN223" s="1709"/>
      <c r="PO223" s="1709"/>
      <c r="PP223" s="1709"/>
      <c r="PQ223" s="1709"/>
      <c r="PR223" s="1709"/>
      <c r="PS223" s="1709"/>
      <c r="PT223" s="1709"/>
      <c r="PU223" s="1709"/>
      <c r="PV223" s="1709"/>
      <c r="PW223" s="1709"/>
      <c r="PX223" s="1709"/>
      <c r="PY223" s="1709"/>
      <c r="PZ223" s="1709"/>
      <c r="QA223" s="1709"/>
      <c r="QB223" s="1709"/>
      <c r="QC223" s="1709"/>
      <c r="QD223" s="1709"/>
      <c r="QE223" s="1709"/>
      <c r="QF223" s="1709"/>
      <c r="QG223" s="1709"/>
      <c r="QH223" s="1709"/>
      <c r="QI223" s="1709"/>
      <c r="QJ223" s="1709"/>
      <c r="QK223" s="1709"/>
      <c r="QL223" s="1709"/>
      <c r="QM223" s="1709"/>
      <c r="QN223" s="1709"/>
      <c r="QO223" s="1709"/>
      <c r="QP223" s="1709"/>
      <c r="QQ223" s="1709"/>
      <c r="QR223" s="1709"/>
      <c r="QS223" s="1709"/>
      <c r="QT223" s="1709"/>
      <c r="QU223" s="1709"/>
      <c r="QV223" s="1709"/>
      <c r="QW223" s="1709"/>
      <c r="QX223" s="1709"/>
      <c r="QY223" s="1709"/>
      <c r="QZ223" s="1709"/>
      <c r="RA223" s="1709"/>
      <c r="RB223" s="1709"/>
      <c r="RC223" s="1709"/>
      <c r="RD223" s="1709"/>
      <c r="RE223" s="1709"/>
      <c r="RF223" s="1709"/>
      <c r="RG223" s="1709"/>
      <c r="RH223" s="1709"/>
      <c r="RI223" s="1709"/>
      <c r="RJ223" s="1709"/>
      <c r="RK223" s="1709"/>
      <c r="RL223" s="1709"/>
      <c r="RM223" s="1709"/>
      <c r="RN223" s="1709"/>
      <c r="RO223" s="1709"/>
      <c r="RP223" s="1709"/>
      <c r="RQ223" s="1709"/>
      <c r="RR223" s="1709"/>
      <c r="RS223" s="1709"/>
      <c r="RT223" s="1709"/>
      <c r="RU223" s="1709"/>
      <c r="RV223" s="1709"/>
      <c r="RW223" s="1709"/>
      <c r="RX223" s="1709"/>
      <c r="RY223" s="1709"/>
      <c r="RZ223" s="1709"/>
      <c r="SA223" s="1709"/>
      <c r="SB223" s="1709"/>
      <c r="SC223" s="1709"/>
      <c r="SD223" s="1709"/>
      <c r="SE223" s="1709"/>
      <c r="SF223" s="1709"/>
      <c r="SG223" s="1709"/>
      <c r="SH223" s="1709"/>
      <c r="SI223" s="1709"/>
      <c r="SJ223" s="1709"/>
      <c r="SK223" s="1709"/>
      <c r="SL223" s="1709"/>
      <c r="SM223" s="1709"/>
      <c r="SN223" s="1709"/>
      <c r="SO223" s="1709"/>
      <c r="SP223" s="1709"/>
      <c r="SQ223" s="1709"/>
      <c r="SR223" s="1709"/>
      <c r="SS223" s="1709"/>
      <c r="ST223" s="1709"/>
      <c r="SU223" s="1709"/>
      <c r="SV223" s="1709"/>
      <c r="SW223" s="1709"/>
      <c r="SX223" s="1709"/>
      <c r="SY223" s="1709"/>
      <c r="SZ223" s="1709"/>
      <c r="TA223" s="1709"/>
      <c r="TB223" s="1709"/>
      <c r="TC223" s="1709"/>
      <c r="TD223" s="1709"/>
      <c r="TE223" s="1709"/>
      <c r="TF223" s="1709"/>
      <c r="TG223" s="1709"/>
      <c r="TH223" s="1709"/>
      <c r="TI223" s="1709"/>
      <c r="TJ223" s="1709"/>
      <c r="TK223" s="1709"/>
      <c r="TL223" s="1709"/>
      <c r="TM223" s="1709"/>
      <c r="TN223" s="1709"/>
      <c r="TO223" s="1709"/>
      <c r="TP223" s="1709"/>
      <c r="TQ223" s="1709"/>
      <c r="TR223" s="1709"/>
      <c r="TS223" s="1709"/>
      <c r="TT223" s="1709"/>
      <c r="TU223" s="1709"/>
      <c r="TV223" s="1709"/>
      <c r="TW223" s="1709"/>
      <c r="TX223" s="1709"/>
      <c r="TY223" s="1709"/>
      <c r="TZ223" s="1709"/>
      <c r="UA223" s="1709"/>
      <c r="UB223" s="1709"/>
      <c r="UC223" s="1709"/>
      <c r="UD223" s="1709"/>
      <c r="UE223" s="1709"/>
      <c r="UF223" s="1709"/>
      <c r="UG223" s="1709"/>
      <c r="UH223" s="1709"/>
      <c r="UI223" s="1709"/>
      <c r="UJ223" s="1709"/>
      <c r="UK223" s="1709"/>
      <c r="UL223" s="1709"/>
      <c r="UM223" s="1709"/>
      <c r="UN223" s="1709"/>
      <c r="UO223" s="1709"/>
      <c r="UP223" s="1709"/>
      <c r="UQ223" s="1709"/>
      <c r="UR223" s="1709"/>
      <c r="US223" s="1709"/>
      <c r="UT223" s="1709"/>
      <c r="UU223" s="1709"/>
      <c r="UV223" s="1709"/>
      <c r="UW223" s="1709"/>
      <c r="UX223" s="1709"/>
      <c r="UY223" s="1709"/>
      <c r="UZ223" s="1709"/>
      <c r="VA223" s="1709"/>
      <c r="VB223" s="1709"/>
      <c r="VC223" s="1709"/>
      <c r="VD223" s="1709"/>
      <c r="VE223" s="1709"/>
      <c r="VF223" s="1709"/>
      <c r="VG223" s="1709"/>
      <c r="VH223" s="1709"/>
      <c r="VI223" s="1709"/>
      <c r="VJ223" s="1709"/>
      <c r="VK223" s="1709"/>
      <c r="VL223" s="1709"/>
      <c r="VM223" s="1709"/>
      <c r="VN223" s="1709"/>
      <c r="VO223" s="1709"/>
      <c r="VP223" s="1709"/>
      <c r="VQ223" s="1709"/>
      <c r="VR223" s="1709"/>
      <c r="VS223" s="1709"/>
      <c r="VT223" s="1709"/>
      <c r="VU223" s="1709"/>
      <c r="VV223" s="1709"/>
      <c r="VW223" s="1709"/>
      <c r="VX223" s="1709"/>
      <c r="VY223" s="1709"/>
      <c r="VZ223" s="1709"/>
      <c r="WA223" s="1709"/>
      <c r="WB223" s="1709"/>
      <c r="WC223" s="1709"/>
      <c r="WD223" s="1709"/>
      <c r="WE223" s="1709"/>
      <c r="WF223" s="1709"/>
      <c r="WG223" s="1709"/>
      <c r="WH223" s="1709"/>
      <c r="WI223" s="1709"/>
      <c r="WJ223" s="1709"/>
      <c r="WK223" s="1709"/>
      <c r="WL223" s="1709"/>
      <c r="WM223" s="1709"/>
      <c r="WN223" s="1709"/>
      <c r="WO223" s="1709"/>
      <c r="WP223" s="1709"/>
      <c r="WQ223" s="1709"/>
      <c r="WR223" s="1709"/>
      <c r="WS223" s="1709"/>
      <c r="WT223" s="1709"/>
      <c r="WU223" s="1709"/>
      <c r="WV223" s="1709"/>
      <c r="WW223" s="1709"/>
      <c r="WX223" s="1709"/>
      <c r="WY223" s="1709"/>
      <c r="WZ223" s="1709"/>
      <c r="XA223" s="1709"/>
      <c r="XB223" s="1709"/>
      <c r="XC223" s="1709"/>
      <c r="XD223" s="1709"/>
      <c r="XE223" s="1709"/>
      <c r="XF223" s="1709"/>
      <c r="XG223" s="1709"/>
      <c r="XH223" s="1709"/>
      <c r="XI223" s="1709"/>
      <c r="XJ223" s="1709"/>
      <c r="XK223" s="1709"/>
      <c r="XL223" s="1709"/>
      <c r="XM223" s="1709"/>
      <c r="XN223" s="1709"/>
      <c r="XO223" s="1709"/>
      <c r="XP223" s="1709"/>
      <c r="XQ223" s="1709"/>
      <c r="XR223" s="1709"/>
      <c r="XS223" s="1709"/>
      <c r="XT223" s="1709"/>
      <c r="XU223" s="1709"/>
      <c r="XV223" s="1709"/>
      <c r="XW223" s="1709"/>
      <c r="XX223" s="1709"/>
      <c r="XY223" s="1709"/>
      <c r="XZ223" s="1709"/>
      <c r="YA223" s="1709"/>
      <c r="YB223" s="1709"/>
      <c r="YC223" s="1709"/>
      <c r="YD223" s="1709"/>
      <c r="YE223" s="1709"/>
      <c r="YF223" s="1709"/>
      <c r="YG223" s="1709"/>
      <c r="YH223" s="1709"/>
      <c r="YI223" s="1709"/>
      <c r="YJ223" s="1709"/>
      <c r="YK223" s="1709"/>
      <c r="YL223" s="1709"/>
      <c r="YM223" s="1709"/>
      <c r="YN223" s="1709"/>
      <c r="YO223" s="1709"/>
      <c r="YP223" s="1709"/>
      <c r="YQ223" s="1709"/>
      <c r="YR223" s="1709"/>
      <c r="YS223" s="1709"/>
      <c r="YT223" s="1709"/>
      <c r="YU223" s="1709"/>
      <c r="YV223" s="1709"/>
      <c r="YW223" s="1709"/>
      <c r="YX223" s="1709"/>
      <c r="YY223" s="1709"/>
      <c r="YZ223" s="1709"/>
      <c r="ZA223" s="1709"/>
      <c r="ZB223" s="1709"/>
      <c r="ZC223" s="1709"/>
      <c r="ZD223" s="1709"/>
      <c r="ZE223" s="1709"/>
      <c r="ZF223" s="1709"/>
      <c r="ZG223" s="1709"/>
      <c r="ZH223" s="1709"/>
      <c r="ZI223" s="1709"/>
      <c r="ZJ223" s="1709"/>
      <c r="ZK223" s="1709"/>
      <c r="ZL223" s="1709"/>
      <c r="ZM223" s="1709"/>
      <c r="ZN223" s="1709"/>
      <c r="ZO223" s="1709"/>
      <c r="ZP223" s="1709"/>
      <c r="ZQ223" s="1709"/>
      <c r="ZR223" s="1709"/>
      <c r="ZS223" s="1709"/>
      <c r="ZT223" s="1709"/>
      <c r="ZU223" s="1709"/>
      <c r="ZV223" s="1709"/>
      <c r="ZW223" s="1709"/>
      <c r="ZX223" s="1709"/>
      <c r="ZY223" s="1709"/>
      <c r="ZZ223" s="1709"/>
      <c r="AAA223" s="1709"/>
      <c r="AAB223" s="1709"/>
      <c r="AAC223" s="1709"/>
      <c r="AAD223" s="1709"/>
      <c r="AAE223" s="1709"/>
      <c r="AAF223" s="1709"/>
      <c r="AAG223" s="1709"/>
      <c r="AAH223" s="1709"/>
      <c r="AAI223" s="1709"/>
      <c r="AAJ223" s="1709"/>
      <c r="AAK223" s="1709"/>
      <c r="AAL223" s="1709"/>
      <c r="AAM223" s="1709"/>
      <c r="AAN223" s="1709"/>
      <c r="AAO223" s="1709"/>
      <c r="AAP223" s="1709"/>
      <c r="AAQ223" s="1709"/>
      <c r="AAR223" s="1709"/>
      <c r="AAS223" s="1709"/>
      <c r="AAT223" s="1709"/>
      <c r="AAU223" s="1709"/>
      <c r="AAV223" s="1709"/>
      <c r="AAW223" s="1709"/>
      <c r="AAX223" s="1709"/>
      <c r="AAY223" s="1709"/>
      <c r="AAZ223" s="1709"/>
      <c r="ABA223" s="1709"/>
      <c r="ABB223" s="1709"/>
      <c r="ABC223" s="1709"/>
      <c r="ABD223" s="1709"/>
      <c r="ABE223" s="1709"/>
      <c r="ABF223" s="1709"/>
      <c r="ABG223" s="1709"/>
      <c r="ABH223" s="1709"/>
      <c r="ABI223" s="1709"/>
      <c r="ABJ223" s="1709"/>
      <c r="ABK223" s="1709"/>
      <c r="ABL223" s="1709"/>
      <c r="ABM223" s="1709"/>
      <c r="ABN223" s="1709"/>
      <c r="ABO223" s="1709"/>
      <c r="ABP223" s="1709"/>
      <c r="ABQ223" s="1709"/>
      <c r="ABR223" s="1709"/>
      <c r="ABS223" s="1709"/>
      <c r="ABT223" s="1709"/>
      <c r="ABU223" s="1709"/>
      <c r="ABV223" s="1709"/>
      <c r="ABW223" s="1709"/>
      <c r="ABX223" s="1709"/>
      <c r="ABY223" s="1709"/>
      <c r="ABZ223" s="1709"/>
      <c r="ACA223" s="1709"/>
      <c r="ACB223" s="1709"/>
      <c r="ACC223" s="1709"/>
      <c r="ACD223" s="1709"/>
      <c r="ACE223" s="1709"/>
      <c r="ACF223" s="1709"/>
      <c r="ACG223" s="1709"/>
      <c r="ACH223" s="1709"/>
      <c r="ACI223" s="1709"/>
      <c r="ACJ223" s="1709"/>
      <c r="ACK223" s="1709"/>
      <c r="ACL223" s="1709"/>
      <c r="ACM223" s="1709"/>
      <c r="ACN223" s="1709"/>
      <c r="ACO223" s="1709"/>
      <c r="ACP223" s="1709"/>
      <c r="ACQ223" s="1709"/>
      <c r="ACR223" s="1709"/>
      <c r="ACS223" s="1709"/>
      <c r="ACT223" s="1709"/>
      <c r="ACU223" s="1709"/>
      <c r="ACV223" s="1709"/>
      <c r="ACW223" s="1709"/>
      <c r="ACX223" s="1709"/>
      <c r="ACY223" s="1709"/>
      <c r="ACZ223" s="1709"/>
      <c r="ADA223" s="1709"/>
      <c r="ADB223" s="1709"/>
      <c r="ADC223" s="1709"/>
      <c r="ADD223" s="1709"/>
      <c r="ADE223" s="1709"/>
      <c r="ADF223" s="1709"/>
      <c r="ADG223" s="1709"/>
      <c r="ADH223" s="1709"/>
      <c r="ADI223" s="1709"/>
      <c r="ADJ223" s="1709"/>
      <c r="ADK223" s="1709"/>
      <c r="ADL223" s="1709"/>
      <c r="ADM223" s="1709"/>
      <c r="ADN223" s="1709"/>
      <c r="ADO223" s="1709"/>
      <c r="ADP223" s="1709"/>
      <c r="ADQ223" s="1709"/>
      <c r="ADR223" s="1709"/>
      <c r="ADS223" s="1709"/>
      <c r="ADT223" s="1709"/>
      <c r="ADU223" s="1709"/>
      <c r="ADV223" s="1709"/>
      <c r="ADW223" s="1709"/>
      <c r="ADX223" s="1709"/>
      <c r="ADY223" s="1709"/>
      <c r="ADZ223" s="1709"/>
      <c r="AEA223" s="1709"/>
      <c r="AEB223" s="1709"/>
      <c r="AEC223" s="1709"/>
      <c r="AED223" s="1709"/>
      <c r="AEE223" s="1709"/>
      <c r="AEF223" s="1709"/>
      <c r="AEG223" s="1709"/>
      <c r="AEH223" s="1709"/>
      <c r="AEI223" s="1709"/>
      <c r="AEJ223" s="1709"/>
      <c r="AEK223" s="1709"/>
      <c r="AEL223" s="1709"/>
      <c r="AEM223" s="1709"/>
      <c r="AEN223" s="1709"/>
      <c r="AEO223" s="1709"/>
      <c r="AEP223" s="1709"/>
      <c r="AEQ223" s="1709"/>
      <c r="AER223" s="1709"/>
      <c r="AES223" s="1709"/>
      <c r="AET223" s="1709"/>
      <c r="AEU223" s="1709"/>
      <c r="AEV223" s="1709"/>
      <c r="AEW223" s="1709"/>
      <c r="AEX223" s="1709"/>
      <c r="AEY223" s="1709"/>
      <c r="AEZ223" s="1709"/>
      <c r="AFA223" s="1709"/>
      <c r="AFB223" s="1709"/>
      <c r="AFC223" s="1709"/>
      <c r="AFD223" s="1709"/>
      <c r="AFE223" s="1709"/>
      <c r="AFF223" s="1709"/>
      <c r="AFG223" s="1709"/>
      <c r="AFH223" s="1709"/>
      <c r="AFI223" s="1709"/>
      <c r="AFJ223" s="1709"/>
      <c r="AFK223" s="1709"/>
      <c r="AFL223" s="1709"/>
      <c r="AFM223" s="1709"/>
      <c r="AFN223" s="1709"/>
      <c r="AFO223" s="1709"/>
      <c r="AFP223" s="1709"/>
      <c r="AFQ223" s="1709"/>
      <c r="AFR223" s="1709"/>
      <c r="AFS223" s="1709"/>
      <c r="AFT223" s="1709"/>
      <c r="AFU223" s="1709"/>
      <c r="AFV223" s="1709"/>
      <c r="AFW223" s="1709"/>
      <c r="AFX223" s="1709"/>
      <c r="AFY223" s="1709"/>
      <c r="AFZ223" s="1709"/>
      <c r="AGA223" s="1709"/>
      <c r="AGB223" s="1709"/>
      <c r="AGC223" s="1709"/>
      <c r="AGD223" s="1709"/>
      <c r="AGE223" s="1709"/>
      <c r="AGF223" s="1709"/>
      <c r="AGG223" s="1709"/>
      <c r="AGH223" s="1709"/>
      <c r="AGI223" s="1709"/>
      <c r="AGJ223" s="1709"/>
      <c r="AGK223" s="1709"/>
      <c r="AGL223" s="1709"/>
      <c r="AGM223" s="1709"/>
      <c r="AGN223" s="1709"/>
      <c r="AGO223" s="1709"/>
      <c r="AGP223" s="1709"/>
      <c r="AGQ223" s="1709"/>
      <c r="AGR223" s="1709"/>
      <c r="AGS223" s="1709"/>
      <c r="AGT223" s="1709"/>
      <c r="AGU223" s="1709"/>
      <c r="AGV223" s="1709"/>
      <c r="AGW223" s="1709"/>
      <c r="AGX223" s="1709"/>
      <c r="AGY223" s="1709"/>
      <c r="AGZ223" s="1709"/>
      <c r="AHA223" s="1709"/>
      <c r="AHB223" s="1709"/>
      <c r="AHC223" s="1709"/>
      <c r="AHD223" s="1709"/>
      <c r="AHE223" s="1709"/>
      <c r="AHF223" s="1709"/>
      <c r="AHG223" s="1709"/>
      <c r="AHH223" s="1709"/>
      <c r="AHI223" s="1709"/>
      <c r="AHJ223" s="1709"/>
      <c r="AHK223" s="1709"/>
      <c r="AHL223" s="1709"/>
      <c r="AHM223" s="1709"/>
      <c r="AHN223" s="1709"/>
      <c r="AHO223" s="1709"/>
      <c r="AHP223" s="1709"/>
      <c r="AHQ223" s="1709"/>
      <c r="AHR223" s="1709"/>
      <c r="AHS223" s="1709"/>
      <c r="AHT223" s="1709"/>
      <c r="AHU223" s="1709"/>
      <c r="AHV223" s="1709"/>
      <c r="AHW223" s="1709"/>
      <c r="AHX223" s="1709"/>
      <c r="AHY223" s="1709"/>
      <c r="AHZ223" s="1709"/>
      <c r="AIA223" s="1709"/>
      <c r="AIB223" s="1709"/>
      <c r="AIC223" s="1709"/>
      <c r="AID223" s="1709"/>
      <c r="AIE223" s="1709"/>
      <c r="AIF223" s="1709"/>
      <c r="AIG223" s="1709"/>
      <c r="AIH223" s="1709"/>
      <c r="AII223" s="1709"/>
      <c r="AIJ223" s="1709"/>
      <c r="AIK223" s="1709"/>
      <c r="AIL223" s="1709"/>
      <c r="AIM223" s="1709"/>
      <c r="AIN223" s="1709"/>
      <c r="AIO223" s="1709"/>
      <c r="AIP223" s="1709"/>
      <c r="AIQ223" s="1709"/>
      <c r="AIR223" s="1709"/>
      <c r="AIS223" s="1709"/>
      <c r="AIT223" s="1709"/>
      <c r="AIU223" s="1709"/>
      <c r="AIV223" s="1709"/>
      <c r="AIW223" s="1709"/>
      <c r="AIX223" s="1709"/>
      <c r="AIY223" s="1709"/>
      <c r="AIZ223" s="1709"/>
      <c r="AJA223" s="1709"/>
      <c r="AJB223" s="1709"/>
      <c r="AJC223" s="1709"/>
      <c r="AJD223" s="1709"/>
      <c r="AJE223" s="1709"/>
      <c r="AJF223" s="1709"/>
      <c r="AJG223" s="1709"/>
      <c r="AJH223" s="1709"/>
      <c r="AJI223" s="1709"/>
      <c r="AJJ223" s="1709"/>
      <c r="AJK223" s="1709"/>
      <c r="AJL223" s="1709"/>
      <c r="AJM223" s="1709"/>
      <c r="AJN223" s="1709"/>
      <c r="AJO223" s="1709"/>
      <c r="AJP223" s="1709"/>
      <c r="AJQ223" s="1709"/>
      <c r="AJR223" s="1709"/>
      <c r="AJS223" s="1709"/>
      <c r="AJT223" s="1709"/>
      <c r="AJU223" s="1709"/>
      <c r="AJV223" s="1709"/>
      <c r="AJW223" s="1709"/>
      <c r="AJX223" s="1709"/>
      <c r="AJY223" s="1709"/>
      <c r="AJZ223" s="1709"/>
      <c r="AKA223" s="1709"/>
      <c r="AKB223" s="1709"/>
      <c r="AKC223" s="1709"/>
      <c r="AKD223" s="1709"/>
      <c r="AKE223" s="1709"/>
      <c r="AKF223" s="1709"/>
      <c r="AKG223" s="1709"/>
      <c r="AKH223" s="1709"/>
      <c r="AKI223" s="1709"/>
      <c r="AKJ223" s="1709"/>
      <c r="AKK223" s="1709"/>
      <c r="AKL223" s="1709"/>
      <c r="AKM223" s="1709"/>
      <c r="AKN223" s="1709"/>
      <c r="AKO223" s="1709"/>
      <c r="AKP223" s="1709"/>
      <c r="AKQ223" s="1709"/>
      <c r="AKR223" s="1709"/>
      <c r="AKS223" s="1709"/>
      <c r="AKT223" s="1709"/>
      <c r="AKU223" s="1709"/>
      <c r="AKV223" s="1709"/>
      <c r="AKW223" s="1709"/>
      <c r="AKX223" s="1709"/>
      <c r="AKY223" s="1709"/>
      <c r="AKZ223" s="1709"/>
      <c r="ALA223" s="1709"/>
      <c r="ALB223" s="1709"/>
      <c r="ALC223" s="1709"/>
      <c r="ALD223" s="1709"/>
      <c r="ALE223" s="1709"/>
      <c r="ALF223" s="1709"/>
      <c r="ALG223" s="1709"/>
      <c r="ALH223" s="1709"/>
      <c r="ALI223" s="1709"/>
      <c r="ALJ223" s="1709"/>
      <c r="ALK223" s="1709"/>
      <c r="ALL223" s="1709"/>
      <c r="ALM223" s="1709"/>
      <c r="ALN223" s="1709"/>
      <c r="ALO223" s="1709"/>
      <c r="ALP223" s="1709"/>
      <c r="ALQ223" s="1709"/>
      <c r="ALR223" s="1709"/>
      <c r="ALS223" s="1709"/>
      <c r="ALT223" s="1709"/>
      <c r="ALU223" s="1709"/>
      <c r="ALV223" s="1709"/>
      <c r="ALW223" s="1709"/>
      <c r="ALX223" s="1709"/>
      <c r="ALY223" s="1709"/>
      <c r="ALZ223" s="1709"/>
      <c r="AMA223" s="1709"/>
      <c r="AMB223" s="1709"/>
      <c r="AMC223" s="1709"/>
      <c r="AMD223" s="1709"/>
      <c r="AME223" s="1709"/>
      <c r="AMF223" s="1709"/>
      <c r="AMG223" s="1709"/>
      <c r="AMH223" s="1709"/>
      <c r="AMI223" s="1709"/>
      <c r="AMJ223" s="1709"/>
      <c r="AMK223" s="1709"/>
      <c r="AML223" s="1709"/>
      <c r="AMM223" s="1709"/>
      <c r="AMN223" s="1709"/>
      <c r="AMO223" s="1709"/>
      <c r="AMP223" s="1709"/>
      <c r="AMQ223" s="1709"/>
      <c r="AMR223" s="1709"/>
      <c r="AMS223" s="1709"/>
      <c r="AMT223" s="1709"/>
      <c r="AMU223" s="1709"/>
      <c r="AMV223" s="1709"/>
      <c r="AMW223" s="1709"/>
      <c r="AMX223" s="1709"/>
      <c r="AMY223" s="1709"/>
      <c r="AMZ223" s="1709"/>
      <c r="ANA223" s="1709"/>
      <c r="ANB223" s="1709"/>
      <c r="ANC223" s="1709"/>
      <c r="AND223" s="1709"/>
      <c r="ANE223" s="1709"/>
      <c r="ANF223" s="1709"/>
      <c r="ANG223" s="1709"/>
      <c r="ANH223" s="1709"/>
      <c r="ANI223" s="1709"/>
      <c r="ANJ223" s="1709"/>
      <c r="ANK223" s="1709"/>
      <c r="ANL223" s="1709"/>
      <c r="ANM223" s="1709"/>
      <c r="ANN223" s="1709"/>
      <c r="ANO223" s="1709"/>
      <c r="ANP223" s="1709"/>
      <c r="ANQ223" s="1709"/>
      <c r="ANR223" s="1709"/>
      <c r="ANS223" s="1709"/>
      <c r="ANT223" s="1709"/>
      <c r="ANU223" s="1709"/>
      <c r="ANV223" s="1709"/>
      <c r="ANW223" s="1709"/>
      <c r="ANX223" s="1709"/>
      <c r="ANY223" s="1709"/>
      <c r="ANZ223" s="1709"/>
      <c r="AOA223" s="1709"/>
      <c r="AOB223" s="1709"/>
      <c r="AOC223" s="1709"/>
      <c r="AOD223" s="1709"/>
      <c r="AOE223" s="1709"/>
      <c r="AOF223" s="1709"/>
      <c r="AOG223" s="1709"/>
      <c r="AOH223" s="1709"/>
      <c r="AOI223" s="1709"/>
      <c r="AOJ223" s="1709"/>
      <c r="AOK223" s="1709"/>
      <c r="AOL223" s="1709"/>
      <c r="AOM223" s="1709"/>
      <c r="AON223" s="1709"/>
      <c r="AOO223" s="1709"/>
      <c r="AOP223" s="1709"/>
      <c r="AOQ223" s="1709"/>
      <c r="AOR223" s="1709"/>
      <c r="AOS223" s="1709"/>
      <c r="AOT223" s="1709"/>
      <c r="AOU223" s="1709"/>
      <c r="AOV223" s="1709"/>
      <c r="AOW223" s="1709"/>
      <c r="AOX223" s="1709"/>
      <c r="AOY223" s="1709"/>
      <c r="AOZ223" s="1709"/>
      <c r="APA223" s="1709"/>
      <c r="APB223" s="1709"/>
      <c r="APC223" s="1709"/>
      <c r="APD223" s="1709"/>
      <c r="APE223" s="1709"/>
      <c r="APF223" s="1709"/>
      <c r="APG223" s="1709"/>
      <c r="APH223" s="1709"/>
      <c r="API223" s="1709"/>
      <c r="APJ223" s="1709"/>
      <c r="APK223" s="1709"/>
      <c r="APL223" s="1709"/>
      <c r="APM223" s="1709"/>
      <c r="APN223" s="1709"/>
      <c r="APO223" s="1709"/>
      <c r="APP223" s="1709"/>
      <c r="APQ223" s="1709"/>
      <c r="APR223" s="1709"/>
      <c r="APS223" s="1709"/>
      <c r="APT223" s="1709"/>
      <c r="APU223" s="1709"/>
      <c r="APV223" s="1709"/>
      <c r="APW223" s="1709"/>
      <c r="APX223" s="1709"/>
      <c r="APY223" s="1709"/>
      <c r="APZ223" s="1709"/>
      <c r="AQA223" s="1709"/>
      <c r="AQB223" s="1709"/>
      <c r="AQC223" s="1709"/>
      <c r="AQD223" s="1709"/>
      <c r="AQE223" s="1709"/>
      <c r="AQF223" s="1709"/>
      <c r="AQG223" s="1709"/>
      <c r="AQH223" s="1709"/>
      <c r="AQI223" s="1709"/>
      <c r="AQJ223" s="1709"/>
      <c r="AQK223" s="1709"/>
      <c r="AQL223" s="1709"/>
      <c r="AQM223" s="1709"/>
      <c r="AQN223" s="1709"/>
      <c r="AQO223" s="1709"/>
      <c r="AQP223" s="1709"/>
      <c r="AQQ223" s="1709"/>
      <c r="AQR223" s="1709"/>
      <c r="AQS223" s="1709"/>
      <c r="AQT223" s="1709"/>
      <c r="AQU223" s="1709"/>
      <c r="AQV223" s="1709"/>
      <c r="AQW223" s="1709"/>
      <c r="AQX223" s="1709"/>
      <c r="AQY223" s="1709"/>
      <c r="AQZ223" s="1709"/>
      <c r="ARA223" s="1709"/>
      <c r="ARB223" s="1709"/>
      <c r="ARC223" s="1709"/>
      <c r="ARD223" s="1709"/>
      <c r="ARE223" s="1709"/>
      <c r="ARF223" s="1709"/>
      <c r="ARG223" s="1709"/>
      <c r="ARH223" s="1709"/>
      <c r="ARI223" s="1709"/>
      <c r="ARJ223" s="1709"/>
      <c r="ARK223" s="1709"/>
      <c r="ARL223" s="1709"/>
      <c r="ARM223" s="1709"/>
      <c r="ARN223" s="1709"/>
      <c r="ARO223" s="1709"/>
      <c r="ARP223" s="1709"/>
      <c r="ARQ223" s="1709"/>
      <c r="ARR223" s="1709"/>
      <c r="ARS223" s="1709"/>
      <c r="ART223" s="1709"/>
      <c r="ARU223" s="1709"/>
      <c r="ARV223" s="1709"/>
      <c r="ARW223" s="1709"/>
      <c r="ARX223" s="1709"/>
      <c r="ARY223" s="1709"/>
      <c r="ARZ223" s="1709"/>
      <c r="ASA223" s="1709"/>
      <c r="ASB223" s="1709"/>
      <c r="ASC223" s="1709"/>
      <c r="ASD223" s="1709"/>
      <c r="ASE223" s="1709"/>
      <c r="ASF223" s="1709"/>
      <c r="ASG223" s="1709"/>
      <c r="ASH223" s="1709"/>
      <c r="ASI223" s="1709"/>
      <c r="ASJ223" s="1709"/>
      <c r="ASK223" s="1709"/>
      <c r="ASL223" s="1709"/>
      <c r="ASM223" s="1709"/>
      <c r="ASN223" s="1709"/>
      <c r="ASO223" s="1709"/>
      <c r="ASP223" s="1709"/>
      <c r="ASQ223" s="1709"/>
      <c r="ASR223" s="1709"/>
      <c r="ASS223" s="1709"/>
      <c r="AST223" s="1709"/>
      <c r="ASU223" s="1709"/>
      <c r="ASV223" s="1709"/>
      <c r="ASW223" s="1709"/>
      <c r="ASX223" s="1709"/>
      <c r="ASY223" s="1709"/>
      <c r="ASZ223" s="1709"/>
      <c r="ATA223" s="1709"/>
      <c r="ATB223" s="1709"/>
      <c r="ATC223" s="1709"/>
      <c r="ATD223" s="1709"/>
      <c r="ATE223" s="1709"/>
      <c r="ATF223" s="1709"/>
      <c r="ATG223" s="1709"/>
      <c r="ATH223" s="1709"/>
      <c r="ATI223" s="1709"/>
      <c r="ATJ223" s="1709"/>
      <c r="ATK223" s="1709"/>
      <c r="ATL223" s="1709"/>
      <c r="ATM223" s="1709"/>
      <c r="ATN223" s="1709"/>
      <c r="ATO223" s="1709"/>
      <c r="ATP223" s="1709"/>
      <c r="ATQ223" s="1709"/>
      <c r="ATR223" s="1709"/>
      <c r="ATS223" s="1709"/>
      <c r="ATT223" s="1709"/>
      <c r="ATU223" s="1709"/>
      <c r="ATV223" s="1709"/>
      <c r="ATW223" s="1709"/>
      <c r="ATX223" s="1709"/>
      <c r="ATY223" s="1709"/>
      <c r="ATZ223" s="1709"/>
      <c r="AUA223" s="1709"/>
      <c r="AUB223" s="1709"/>
      <c r="AUC223" s="1709"/>
      <c r="AUD223" s="1709"/>
      <c r="AUE223" s="1709"/>
      <c r="AUF223" s="1709"/>
      <c r="AUG223" s="1709"/>
      <c r="AUH223" s="1709"/>
      <c r="AUI223" s="1709"/>
      <c r="AUJ223" s="1709"/>
      <c r="AUK223" s="1709"/>
      <c r="AUL223" s="1709"/>
      <c r="AUM223" s="1709"/>
      <c r="AUN223" s="1709"/>
      <c r="AUO223" s="1709"/>
      <c r="AUP223" s="1709"/>
      <c r="AUQ223" s="1709"/>
      <c r="AUR223" s="1709"/>
      <c r="AUS223" s="1709"/>
      <c r="AUT223" s="1709"/>
      <c r="AUU223" s="1709"/>
      <c r="AUV223" s="1709"/>
      <c r="AUW223" s="1709"/>
      <c r="AUX223" s="1709"/>
      <c r="AUY223" s="1709"/>
      <c r="AUZ223" s="1709"/>
      <c r="AVA223" s="1709"/>
      <c r="AVB223" s="1709"/>
      <c r="AVC223" s="1709"/>
      <c r="AVD223" s="1709"/>
      <c r="AVE223" s="1709"/>
      <c r="AVF223" s="1709"/>
      <c r="AVG223" s="1709"/>
      <c r="AVH223" s="1709"/>
      <c r="AVI223" s="1709"/>
      <c r="AVJ223" s="1709"/>
      <c r="AVK223" s="1709"/>
      <c r="AVL223" s="1709"/>
      <c r="AVM223" s="1709"/>
      <c r="AVN223" s="1709"/>
      <c r="AVO223" s="1709"/>
      <c r="AVP223" s="1709"/>
      <c r="AVQ223" s="1709"/>
      <c r="AVR223" s="1709"/>
      <c r="AVS223" s="1709"/>
      <c r="AVT223" s="1709"/>
      <c r="AVU223" s="1709"/>
      <c r="AVV223" s="1709"/>
      <c r="AVW223" s="1709"/>
      <c r="AVX223" s="1709"/>
      <c r="AVY223" s="1709"/>
      <c r="AVZ223" s="1709"/>
      <c r="AWA223" s="1709"/>
      <c r="AWB223" s="1709"/>
      <c r="AWC223" s="1709"/>
      <c r="AWD223" s="1709"/>
      <c r="AWE223" s="1709"/>
      <c r="AWF223" s="1709"/>
      <c r="AWG223" s="1709"/>
      <c r="AWH223" s="1709"/>
      <c r="AWI223" s="1709"/>
      <c r="AWJ223" s="1709"/>
      <c r="AWK223" s="1709"/>
      <c r="AWL223" s="1709"/>
      <c r="AWM223" s="1709"/>
      <c r="AWN223" s="1709"/>
      <c r="AWO223" s="1709"/>
      <c r="AWP223" s="1709"/>
      <c r="AWQ223" s="1709"/>
      <c r="AWR223" s="1709"/>
      <c r="AWS223" s="1709"/>
      <c r="AWT223" s="1709"/>
      <c r="AWU223" s="1709"/>
      <c r="AWV223" s="1709"/>
      <c r="AWW223" s="1709"/>
      <c r="AWX223" s="1709"/>
      <c r="AWY223" s="1709"/>
      <c r="AWZ223" s="1709"/>
      <c r="AXA223" s="1709"/>
      <c r="AXB223" s="1709"/>
      <c r="AXC223" s="1709"/>
      <c r="AXD223" s="1709"/>
      <c r="AXE223" s="1709"/>
      <c r="AXF223" s="1709"/>
      <c r="AXG223" s="1709"/>
      <c r="AXH223" s="1709"/>
      <c r="AXI223" s="1709"/>
      <c r="AXJ223" s="1709"/>
    </row>
    <row r="224" spans="1:1310" s="1710" customFormat="1" ht="23.25" customHeight="1">
      <c r="A224" s="1711"/>
      <c r="B224" s="3693" t="s">
        <v>1797</v>
      </c>
      <c r="C224" s="3693"/>
      <c r="D224" s="3693"/>
      <c r="E224" s="3693"/>
      <c r="F224" s="1713"/>
      <c r="G224" s="3693" t="s">
        <v>1798</v>
      </c>
      <c r="H224" s="3693"/>
      <c r="I224" s="3693"/>
      <c r="J224" s="1713"/>
      <c r="K224" s="3693" t="s">
        <v>1799</v>
      </c>
      <c r="L224" s="3693"/>
      <c r="M224" s="3693"/>
      <c r="N224" s="1713"/>
      <c r="O224" s="3693" t="s">
        <v>1800</v>
      </c>
      <c r="P224" s="3693"/>
      <c r="Q224" s="1713"/>
      <c r="R224" s="88"/>
      <c r="S224" s="88"/>
      <c r="T224" s="88"/>
      <c r="U224" s="88"/>
      <c r="V224" s="88"/>
      <c r="W224" s="88"/>
      <c r="X224" s="88"/>
      <c r="Y224" s="88"/>
      <c r="Z224" s="88"/>
      <c r="AA224" s="88"/>
      <c r="AB224" s="88"/>
      <c r="AC224" s="88"/>
      <c r="AD224" s="1709"/>
      <c r="AE224" s="1709"/>
      <c r="AF224" s="1709"/>
      <c r="AG224" s="1709"/>
      <c r="AH224" s="1709"/>
      <c r="AI224" s="1709"/>
      <c r="AJ224" s="1709"/>
      <c r="AK224" s="1709"/>
      <c r="AL224" s="1709"/>
      <c r="AM224" s="1709"/>
      <c r="AN224" s="1709"/>
      <c r="AO224" s="1709"/>
      <c r="AP224" s="1709"/>
      <c r="AQ224" s="1709"/>
      <c r="AR224" s="1709"/>
      <c r="AS224" s="1709"/>
      <c r="AT224" s="1709"/>
      <c r="AU224" s="1709"/>
      <c r="AV224" s="1709"/>
      <c r="AW224" s="1709"/>
      <c r="AX224" s="1709"/>
      <c r="AY224" s="1709"/>
      <c r="AZ224" s="1709"/>
      <c r="BA224" s="1709"/>
      <c r="BB224" s="1709"/>
      <c r="BC224" s="1709"/>
      <c r="BD224" s="1709"/>
      <c r="BE224" s="1709"/>
      <c r="BF224" s="1709"/>
      <c r="BG224" s="1709"/>
      <c r="BH224" s="1709"/>
      <c r="BI224" s="1709"/>
      <c r="BJ224" s="1709"/>
      <c r="BK224" s="1709"/>
      <c r="BL224" s="1709"/>
      <c r="BM224" s="1709"/>
      <c r="BN224" s="1709"/>
      <c r="BO224" s="1709"/>
      <c r="BP224" s="1709"/>
      <c r="BQ224" s="1709"/>
      <c r="BR224" s="1709"/>
      <c r="BS224" s="1709"/>
      <c r="BT224" s="1709"/>
      <c r="BU224" s="1709"/>
      <c r="BV224" s="1709"/>
      <c r="BW224" s="1709"/>
      <c r="BX224" s="1709"/>
      <c r="BY224" s="1709"/>
      <c r="BZ224" s="1709"/>
      <c r="CA224" s="1709"/>
      <c r="CB224" s="1709"/>
      <c r="CC224" s="1709"/>
      <c r="CD224" s="1709"/>
      <c r="CE224" s="1709"/>
      <c r="CF224" s="1709"/>
      <c r="CG224" s="1709"/>
      <c r="CH224" s="1709"/>
      <c r="CI224" s="1709"/>
      <c r="CJ224" s="1709"/>
      <c r="CK224" s="1709"/>
      <c r="CL224" s="1709"/>
      <c r="CM224" s="1709"/>
      <c r="CN224" s="1709"/>
      <c r="CO224" s="1709"/>
      <c r="CP224" s="1709"/>
      <c r="CQ224" s="1709"/>
      <c r="CR224" s="1709"/>
      <c r="CS224" s="1709"/>
      <c r="CT224" s="1709"/>
      <c r="CU224" s="1709"/>
      <c r="CV224" s="1709"/>
      <c r="CW224" s="1709"/>
      <c r="CX224" s="1709"/>
      <c r="CY224" s="1709"/>
      <c r="CZ224" s="1709"/>
      <c r="DA224" s="1709"/>
      <c r="DB224" s="1709"/>
      <c r="DC224" s="1709"/>
      <c r="DD224" s="1709"/>
      <c r="DE224" s="1709"/>
      <c r="DF224" s="1709"/>
      <c r="DG224" s="1709"/>
      <c r="DH224" s="1709"/>
      <c r="DI224" s="1709"/>
      <c r="DJ224" s="1709"/>
      <c r="DK224" s="1709"/>
      <c r="DL224" s="1709"/>
      <c r="DM224" s="1709"/>
      <c r="DN224" s="1709"/>
      <c r="DO224" s="1709"/>
      <c r="DP224" s="1709"/>
      <c r="DQ224" s="1709"/>
      <c r="DR224" s="1709"/>
      <c r="DS224" s="1709"/>
      <c r="DT224" s="1709"/>
      <c r="DU224" s="1709"/>
      <c r="DV224" s="1709"/>
      <c r="DW224" s="1709"/>
      <c r="DX224" s="1709"/>
      <c r="DY224" s="1709"/>
      <c r="DZ224" s="1709"/>
      <c r="EA224" s="1709"/>
      <c r="EB224" s="1709"/>
      <c r="EC224" s="1709"/>
      <c r="ED224" s="1709"/>
      <c r="EE224" s="1709"/>
      <c r="EF224" s="1709"/>
      <c r="EG224" s="1709"/>
      <c r="EH224" s="1709"/>
      <c r="EI224" s="1709"/>
      <c r="EJ224" s="1709"/>
      <c r="EK224" s="1709"/>
      <c r="EL224" s="1709"/>
      <c r="EM224" s="1709"/>
      <c r="EN224" s="1709"/>
      <c r="EO224" s="1709"/>
      <c r="EP224" s="1709"/>
      <c r="EQ224" s="1709"/>
      <c r="ER224" s="1709"/>
      <c r="ES224" s="1709"/>
      <c r="ET224" s="1709"/>
      <c r="EU224" s="1709"/>
      <c r="EV224" s="1709"/>
      <c r="EW224" s="1709"/>
      <c r="EX224" s="1709"/>
      <c r="EY224" s="1709"/>
      <c r="EZ224" s="1709"/>
      <c r="FA224" s="1709"/>
      <c r="FB224" s="1709"/>
      <c r="FC224" s="1709"/>
      <c r="FD224" s="1709"/>
      <c r="FE224" s="1709"/>
      <c r="FF224" s="1709"/>
      <c r="FG224" s="1709"/>
      <c r="FH224" s="1709"/>
      <c r="FI224" s="1709"/>
      <c r="FJ224" s="1709"/>
      <c r="FK224" s="1709"/>
      <c r="FL224" s="1709"/>
      <c r="FM224" s="1709"/>
      <c r="FN224" s="1709"/>
      <c r="FO224" s="1709"/>
      <c r="FP224" s="1709"/>
      <c r="FQ224" s="1709"/>
      <c r="FR224" s="1709"/>
      <c r="FS224" s="1709"/>
      <c r="FT224" s="1709"/>
      <c r="FU224" s="1709"/>
      <c r="FV224" s="1709"/>
      <c r="FW224" s="1709"/>
      <c r="FX224" s="1709"/>
      <c r="FY224" s="1709"/>
      <c r="FZ224" s="1709"/>
      <c r="GA224" s="1709"/>
      <c r="GB224" s="1709"/>
      <c r="GC224" s="1709"/>
      <c r="GD224" s="1709"/>
      <c r="GE224" s="1709"/>
      <c r="GF224" s="1709"/>
      <c r="GG224" s="1709"/>
      <c r="GH224" s="1709"/>
      <c r="GI224" s="1709"/>
      <c r="GJ224" s="1709"/>
      <c r="GK224" s="1709"/>
      <c r="GL224" s="1709"/>
      <c r="GM224" s="1709"/>
      <c r="GN224" s="1709"/>
      <c r="GO224" s="1709"/>
      <c r="GP224" s="1709"/>
      <c r="GQ224" s="1709"/>
      <c r="GR224" s="1709"/>
      <c r="GS224" s="1709"/>
      <c r="GT224" s="1709"/>
      <c r="GU224" s="1709"/>
      <c r="GV224" s="1709"/>
      <c r="GW224" s="1709"/>
      <c r="GX224" s="1709"/>
      <c r="GY224" s="1709"/>
      <c r="GZ224" s="1709"/>
      <c r="HA224" s="1709"/>
      <c r="HB224" s="1709"/>
      <c r="HC224" s="1709"/>
      <c r="HD224" s="1709"/>
      <c r="HE224" s="1709"/>
      <c r="HF224" s="1709"/>
      <c r="HG224" s="1709"/>
      <c r="HH224" s="1709"/>
      <c r="HI224" s="1709"/>
      <c r="HJ224" s="1709"/>
      <c r="HK224" s="1709"/>
      <c r="HL224" s="1709"/>
      <c r="HM224" s="1709"/>
      <c r="HN224" s="1709"/>
      <c r="HO224" s="1709"/>
      <c r="HP224" s="1709"/>
      <c r="HQ224" s="1709"/>
      <c r="HR224" s="1709"/>
      <c r="HS224" s="1709"/>
      <c r="HT224" s="1709"/>
      <c r="HU224" s="1709"/>
      <c r="HV224" s="1709"/>
      <c r="HW224" s="1709"/>
      <c r="HX224" s="1709"/>
      <c r="HY224" s="1709"/>
      <c r="HZ224" s="1709"/>
      <c r="IA224" s="1709"/>
      <c r="IB224" s="1709"/>
      <c r="IC224" s="1709"/>
      <c r="ID224" s="1709"/>
      <c r="IE224" s="1709"/>
      <c r="IF224" s="1709"/>
      <c r="IG224" s="1709"/>
      <c r="IH224" s="1709"/>
      <c r="II224" s="1709"/>
      <c r="IJ224" s="1709"/>
      <c r="IK224" s="1709"/>
      <c r="IL224" s="1709"/>
      <c r="IM224" s="1709"/>
      <c r="IN224" s="1709"/>
      <c r="IO224" s="1709"/>
      <c r="IP224" s="1709"/>
      <c r="IQ224" s="1709"/>
      <c r="IR224" s="1709"/>
      <c r="IS224" s="1709"/>
      <c r="IT224" s="1709"/>
      <c r="IU224" s="1709"/>
      <c r="IV224" s="1709"/>
      <c r="IW224" s="1709"/>
      <c r="IX224" s="1709"/>
      <c r="IY224" s="1709"/>
      <c r="IZ224" s="1709"/>
      <c r="JA224" s="1709"/>
      <c r="JB224" s="1709"/>
      <c r="JC224" s="1709"/>
      <c r="JD224" s="1709"/>
      <c r="JE224" s="1709"/>
      <c r="JF224" s="1709"/>
      <c r="JG224" s="1709"/>
      <c r="JH224" s="1709"/>
      <c r="JI224" s="1709"/>
      <c r="JJ224" s="1709"/>
      <c r="JK224" s="1709"/>
      <c r="JL224" s="1709"/>
      <c r="JM224" s="1709"/>
      <c r="JN224" s="1709"/>
      <c r="JO224" s="1709"/>
      <c r="JP224" s="1709"/>
      <c r="JQ224" s="1709"/>
      <c r="JR224" s="1709"/>
      <c r="JS224" s="1709"/>
      <c r="JT224" s="1709"/>
      <c r="JU224" s="1709"/>
      <c r="JV224" s="1709"/>
      <c r="JW224" s="1709"/>
      <c r="JX224" s="1709"/>
      <c r="JY224" s="1709"/>
      <c r="JZ224" s="1709"/>
      <c r="KA224" s="1709"/>
      <c r="KB224" s="1709"/>
      <c r="KC224" s="1709"/>
      <c r="KD224" s="1709"/>
      <c r="KE224" s="1709"/>
      <c r="KF224" s="1709"/>
      <c r="KG224" s="1709"/>
      <c r="KH224" s="1709"/>
      <c r="KI224" s="1709"/>
      <c r="KJ224" s="1709"/>
      <c r="KK224" s="1709"/>
      <c r="KL224" s="1709"/>
      <c r="KM224" s="1709"/>
      <c r="KN224" s="1709"/>
      <c r="KO224" s="1709"/>
      <c r="KP224" s="1709"/>
      <c r="KQ224" s="1709"/>
      <c r="KR224" s="1709"/>
      <c r="KS224" s="1709"/>
      <c r="KT224" s="1709"/>
      <c r="KU224" s="1709"/>
      <c r="KV224" s="1709"/>
      <c r="KW224" s="1709"/>
      <c r="KX224" s="1709"/>
      <c r="KY224" s="1709"/>
      <c r="KZ224" s="1709"/>
      <c r="LA224" s="1709"/>
      <c r="LB224" s="1709"/>
      <c r="LC224" s="1709"/>
      <c r="LD224" s="1709"/>
      <c r="LE224" s="1709"/>
      <c r="LF224" s="1709"/>
      <c r="LG224" s="1709"/>
      <c r="LH224" s="1709"/>
      <c r="LI224" s="1709"/>
      <c r="LJ224" s="1709"/>
      <c r="LK224" s="1709"/>
      <c r="LL224" s="1709"/>
      <c r="LM224" s="1709"/>
      <c r="LN224" s="1709"/>
      <c r="LO224" s="1709"/>
      <c r="LP224" s="1709"/>
      <c r="LQ224" s="1709"/>
      <c r="LR224" s="1709"/>
      <c r="LS224" s="1709"/>
      <c r="LT224" s="1709"/>
      <c r="LU224" s="1709"/>
      <c r="LV224" s="1709"/>
      <c r="LW224" s="1709"/>
      <c r="LX224" s="1709"/>
      <c r="LY224" s="1709"/>
      <c r="LZ224" s="1709"/>
      <c r="MA224" s="1709"/>
      <c r="MB224" s="1709"/>
      <c r="MC224" s="1709"/>
      <c r="MD224" s="1709"/>
      <c r="ME224" s="1709"/>
      <c r="MF224" s="1709"/>
      <c r="MG224" s="1709"/>
      <c r="MH224" s="1709"/>
      <c r="MI224" s="1709"/>
      <c r="MJ224" s="1709"/>
      <c r="MK224" s="1709"/>
      <c r="ML224" s="1709"/>
      <c r="MM224" s="1709"/>
      <c r="MN224" s="1709"/>
      <c r="MO224" s="1709"/>
      <c r="MP224" s="1709"/>
      <c r="MQ224" s="1709"/>
      <c r="MR224" s="1709"/>
      <c r="MS224" s="1709"/>
      <c r="MT224" s="1709"/>
      <c r="MU224" s="1709"/>
      <c r="MV224" s="1709"/>
      <c r="MW224" s="1709"/>
      <c r="MX224" s="1709"/>
      <c r="MY224" s="1709"/>
      <c r="MZ224" s="1709"/>
      <c r="NA224" s="1709"/>
      <c r="NB224" s="1709"/>
      <c r="NC224" s="1709"/>
      <c r="ND224" s="1709"/>
      <c r="NE224" s="1709"/>
      <c r="NF224" s="1709"/>
      <c r="NG224" s="1709"/>
      <c r="NH224" s="1709"/>
      <c r="NI224" s="1709"/>
      <c r="NJ224" s="1709"/>
      <c r="NK224" s="1709"/>
      <c r="NL224" s="1709"/>
      <c r="NM224" s="1709"/>
      <c r="NN224" s="1709"/>
      <c r="NO224" s="1709"/>
      <c r="NP224" s="1709"/>
      <c r="NQ224" s="1709"/>
      <c r="NR224" s="1709"/>
      <c r="NS224" s="1709"/>
      <c r="NT224" s="1709"/>
      <c r="NU224" s="1709"/>
      <c r="NV224" s="1709"/>
      <c r="NW224" s="1709"/>
      <c r="NX224" s="1709"/>
      <c r="NY224" s="1709"/>
      <c r="NZ224" s="1709"/>
      <c r="OA224" s="1709"/>
      <c r="OB224" s="1709"/>
      <c r="OC224" s="1709"/>
      <c r="OD224" s="1709"/>
      <c r="OE224" s="1709"/>
      <c r="OF224" s="1709"/>
      <c r="OG224" s="1709"/>
      <c r="OH224" s="1709"/>
      <c r="OI224" s="1709"/>
      <c r="OJ224" s="1709"/>
      <c r="OK224" s="1709"/>
      <c r="OL224" s="1709"/>
      <c r="OM224" s="1709"/>
      <c r="ON224" s="1709"/>
      <c r="OO224" s="1709"/>
      <c r="OP224" s="1709"/>
      <c r="OQ224" s="1709"/>
      <c r="OR224" s="1709"/>
      <c r="OS224" s="1709"/>
      <c r="OT224" s="1709"/>
      <c r="OU224" s="1709"/>
      <c r="OV224" s="1709"/>
      <c r="OW224" s="1709"/>
      <c r="OX224" s="1709"/>
      <c r="OY224" s="1709"/>
      <c r="OZ224" s="1709"/>
      <c r="PA224" s="1709"/>
      <c r="PB224" s="1709"/>
      <c r="PC224" s="1709"/>
      <c r="PD224" s="1709"/>
      <c r="PE224" s="1709"/>
      <c r="PF224" s="1709"/>
      <c r="PG224" s="1709"/>
      <c r="PH224" s="1709"/>
      <c r="PI224" s="1709"/>
      <c r="PJ224" s="1709"/>
      <c r="PK224" s="1709"/>
      <c r="PL224" s="1709"/>
      <c r="PM224" s="1709"/>
      <c r="PN224" s="1709"/>
      <c r="PO224" s="1709"/>
      <c r="PP224" s="1709"/>
      <c r="PQ224" s="1709"/>
      <c r="PR224" s="1709"/>
      <c r="PS224" s="1709"/>
      <c r="PT224" s="1709"/>
      <c r="PU224" s="1709"/>
      <c r="PV224" s="1709"/>
      <c r="PW224" s="1709"/>
      <c r="PX224" s="1709"/>
      <c r="PY224" s="1709"/>
      <c r="PZ224" s="1709"/>
      <c r="QA224" s="1709"/>
      <c r="QB224" s="1709"/>
      <c r="QC224" s="1709"/>
      <c r="QD224" s="1709"/>
      <c r="QE224" s="1709"/>
      <c r="QF224" s="1709"/>
      <c r="QG224" s="1709"/>
      <c r="QH224" s="1709"/>
      <c r="QI224" s="1709"/>
      <c r="QJ224" s="1709"/>
      <c r="QK224" s="1709"/>
      <c r="QL224" s="1709"/>
      <c r="QM224" s="1709"/>
      <c r="QN224" s="1709"/>
      <c r="QO224" s="1709"/>
      <c r="QP224" s="1709"/>
      <c r="QQ224" s="1709"/>
      <c r="QR224" s="1709"/>
      <c r="QS224" s="1709"/>
      <c r="QT224" s="1709"/>
      <c r="QU224" s="1709"/>
      <c r="QV224" s="1709"/>
      <c r="QW224" s="1709"/>
      <c r="QX224" s="1709"/>
      <c r="QY224" s="1709"/>
      <c r="QZ224" s="1709"/>
      <c r="RA224" s="1709"/>
      <c r="RB224" s="1709"/>
      <c r="RC224" s="1709"/>
      <c r="RD224" s="1709"/>
      <c r="RE224" s="1709"/>
      <c r="RF224" s="1709"/>
      <c r="RG224" s="1709"/>
      <c r="RH224" s="1709"/>
      <c r="RI224" s="1709"/>
      <c r="RJ224" s="1709"/>
      <c r="RK224" s="1709"/>
      <c r="RL224" s="1709"/>
      <c r="RM224" s="1709"/>
      <c r="RN224" s="1709"/>
      <c r="RO224" s="1709"/>
      <c r="RP224" s="1709"/>
      <c r="RQ224" s="1709"/>
      <c r="RR224" s="1709"/>
      <c r="RS224" s="1709"/>
      <c r="RT224" s="1709"/>
      <c r="RU224" s="1709"/>
      <c r="RV224" s="1709"/>
      <c r="RW224" s="1709"/>
      <c r="RX224" s="1709"/>
      <c r="RY224" s="1709"/>
      <c r="RZ224" s="1709"/>
      <c r="SA224" s="1709"/>
      <c r="SB224" s="1709"/>
      <c r="SC224" s="1709"/>
      <c r="SD224" s="1709"/>
      <c r="SE224" s="1709"/>
      <c r="SF224" s="1709"/>
      <c r="SG224" s="1709"/>
      <c r="SH224" s="1709"/>
      <c r="SI224" s="1709"/>
      <c r="SJ224" s="1709"/>
      <c r="SK224" s="1709"/>
      <c r="SL224" s="1709"/>
      <c r="SM224" s="1709"/>
      <c r="SN224" s="1709"/>
      <c r="SO224" s="1709"/>
      <c r="SP224" s="1709"/>
      <c r="SQ224" s="1709"/>
      <c r="SR224" s="1709"/>
      <c r="SS224" s="1709"/>
      <c r="ST224" s="1709"/>
      <c r="SU224" s="1709"/>
      <c r="SV224" s="1709"/>
      <c r="SW224" s="1709"/>
      <c r="SX224" s="1709"/>
      <c r="SY224" s="1709"/>
      <c r="SZ224" s="1709"/>
      <c r="TA224" s="1709"/>
      <c r="TB224" s="1709"/>
      <c r="TC224" s="1709"/>
      <c r="TD224" s="1709"/>
      <c r="TE224" s="1709"/>
      <c r="TF224" s="1709"/>
      <c r="TG224" s="1709"/>
      <c r="TH224" s="1709"/>
      <c r="TI224" s="1709"/>
      <c r="TJ224" s="1709"/>
      <c r="TK224" s="1709"/>
      <c r="TL224" s="1709"/>
      <c r="TM224" s="1709"/>
      <c r="TN224" s="1709"/>
      <c r="TO224" s="1709"/>
      <c r="TP224" s="1709"/>
      <c r="TQ224" s="1709"/>
      <c r="TR224" s="1709"/>
      <c r="TS224" s="1709"/>
      <c r="TT224" s="1709"/>
      <c r="TU224" s="1709"/>
      <c r="TV224" s="1709"/>
      <c r="TW224" s="1709"/>
      <c r="TX224" s="1709"/>
      <c r="TY224" s="1709"/>
      <c r="TZ224" s="1709"/>
      <c r="UA224" s="1709"/>
      <c r="UB224" s="1709"/>
      <c r="UC224" s="1709"/>
      <c r="UD224" s="1709"/>
      <c r="UE224" s="1709"/>
      <c r="UF224" s="1709"/>
      <c r="UG224" s="1709"/>
      <c r="UH224" s="1709"/>
      <c r="UI224" s="1709"/>
      <c r="UJ224" s="1709"/>
      <c r="UK224" s="1709"/>
      <c r="UL224" s="1709"/>
      <c r="UM224" s="1709"/>
      <c r="UN224" s="1709"/>
      <c r="UO224" s="1709"/>
      <c r="UP224" s="1709"/>
      <c r="UQ224" s="1709"/>
      <c r="UR224" s="1709"/>
      <c r="US224" s="1709"/>
      <c r="UT224" s="1709"/>
      <c r="UU224" s="1709"/>
      <c r="UV224" s="1709"/>
      <c r="UW224" s="1709"/>
      <c r="UX224" s="1709"/>
      <c r="UY224" s="1709"/>
      <c r="UZ224" s="1709"/>
      <c r="VA224" s="1709"/>
      <c r="VB224" s="1709"/>
      <c r="VC224" s="1709"/>
      <c r="VD224" s="1709"/>
      <c r="VE224" s="1709"/>
      <c r="VF224" s="1709"/>
      <c r="VG224" s="1709"/>
      <c r="VH224" s="1709"/>
      <c r="VI224" s="1709"/>
      <c r="VJ224" s="1709"/>
      <c r="VK224" s="1709"/>
      <c r="VL224" s="1709"/>
      <c r="VM224" s="1709"/>
      <c r="VN224" s="1709"/>
      <c r="VO224" s="1709"/>
      <c r="VP224" s="1709"/>
      <c r="VQ224" s="1709"/>
      <c r="VR224" s="1709"/>
      <c r="VS224" s="1709"/>
      <c r="VT224" s="1709"/>
      <c r="VU224" s="1709"/>
      <c r="VV224" s="1709"/>
      <c r="VW224" s="1709"/>
      <c r="VX224" s="1709"/>
      <c r="VY224" s="1709"/>
      <c r="VZ224" s="1709"/>
      <c r="WA224" s="1709"/>
      <c r="WB224" s="1709"/>
      <c r="WC224" s="1709"/>
      <c r="WD224" s="1709"/>
      <c r="WE224" s="1709"/>
      <c r="WF224" s="1709"/>
      <c r="WG224" s="1709"/>
      <c r="WH224" s="1709"/>
      <c r="WI224" s="1709"/>
      <c r="WJ224" s="1709"/>
      <c r="WK224" s="1709"/>
      <c r="WL224" s="1709"/>
      <c r="WM224" s="1709"/>
      <c r="WN224" s="1709"/>
      <c r="WO224" s="1709"/>
      <c r="WP224" s="1709"/>
      <c r="WQ224" s="1709"/>
      <c r="WR224" s="1709"/>
      <c r="WS224" s="1709"/>
      <c r="WT224" s="1709"/>
      <c r="WU224" s="1709"/>
      <c r="WV224" s="1709"/>
      <c r="WW224" s="1709"/>
      <c r="WX224" s="1709"/>
      <c r="WY224" s="1709"/>
      <c r="WZ224" s="1709"/>
      <c r="XA224" s="1709"/>
      <c r="XB224" s="1709"/>
      <c r="XC224" s="1709"/>
      <c r="XD224" s="1709"/>
      <c r="XE224" s="1709"/>
      <c r="XF224" s="1709"/>
      <c r="XG224" s="1709"/>
      <c r="XH224" s="1709"/>
      <c r="XI224" s="1709"/>
      <c r="XJ224" s="1709"/>
      <c r="XK224" s="1709"/>
      <c r="XL224" s="1709"/>
      <c r="XM224" s="1709"/>
      <c r="XN224" s="1709"/>
      <c r="XO224" s="1709"/>
      <c r="XP224" s="1709"/>
      <c r="XQ224" s="1709"/>
      <c r="XR224" s="1709"/>
      <c r="XS224" s="1709"/>
      <c r="XT224" s="1709"/>
      <c r="XU224" s="1709"/>
      <c r="XV224" s="1709"/>
      <c r="XW224" s="1709"/>
      <c r="XX224" s="1709"/>
      <c r="XY224" s="1709"/>
      <c r="XZ224" s="1709"/>
      <c r="YA224" s="1709"/>
      <c r="YB224" s="1709"/>
      <c r="YC224" s="1709"/>
      <c r="YD224" s="1709"/>
      <c r="YE224" s="1709"/>
      <c r="YF224" s="1709"/>
      <c r="YG224" s="1709"/>
      <c r="YH224" s="1709"/>
      <c r="YI224" s="1709"/>
      <c r="YJ224" s="1709"/>
      <c r="YK224" s="1709"/>
      <c r="YL224" s="1709"/>
      <c r="YM224" s="1709"/>
      <c r="YN224" s="1709"/>
      <c r="YO224" s="1709"/>
      <c r="YP224" s="1709"/>
      <c r="YQ224" s="1709"/>
      <c r="YR224" s="1709"/>
      <c r="YS224" s="1709"/>
      <c r="YT224" s="1709"/>
      <c r="YU224" s="1709"/>
      <c r="YV224" s="1709"/>
      <c r="YW224" s="1709"/>
      <c r="YX224" s="1709"/>
      <c r="YY224" s="1709"/>
      <c r="YZ224" s="1709"/>
      <c r="ZA224" s="1709"/>
      <c r="ZB224" s="1709"/>
      <c r="ZC224" s="1709"/>
      <c r="ZD224" s="1709"/>
      <c r="ZE224" s="1709"/>
      <c r="ZF224" s="1709"/>
      <c r="ZG224" s="1709"/>
      <c r="ZH224" s="1709"/>
      <c r="ZI224" s="1709"/>
      <c r="ZJ224" s="1709"/>
      <c r="ZK224" s="1709"/>
      <c r="ZL224" s="1709"/>
      <c r="ZM224" s="1709"/>
      <c r="ZN224" s="1709"/>
      <c r="ZO224" s="1709"/>
      <c r="ZP224" s="1709"/>
      <c r="ZQ224" s="1709"/>
      <c r="ZR224" s="1709"/>
      <c r="ZS224" s="1709"/>
      <c r="ZT224" s="1709"/>
      <c r="ZU224" s="1709"/>
      <c r="ZV224" s="1709"/>
      <c r="ZW224" s="1709"/>
      <c r="ZX224" s="1709"/>
      <c r="ZY224" s="1709"/>
      <c r="ZZ224" s="1709"/>
      <c r="AAA224" s="1709"/>
      <c r="AAB224" s="1709"/>
      <c r="AAC224" s="1709"/>
      <c r="AAD224" s="1709"/>
      <c r="AAE224" s="1709"/>
      <c r="AAF224" s="1709"/>
      <c r="AAG224" s="1709"/>
      <c r="AAH224" s="1709"/>
      <c r="AAI224" s="1709"/>
      <c r="AAJ224" s="1709"/>
      <c r="AAK224" s="1709"/>
      <c r="AAL224" s="1709"/>
      <c r="AAM224" s="1709"/>
      <c r="AAN224" s="1709"/>
      <c r="AAO224" s="1709"/>
      <c r="AAP224" s="1709"/>
      <c r="AAQ224" s="1709"/>
      <c r="AAR224" s="1709"/>
      <c r="AAS224" s="1709"/>
      <c r="AAT224" s="1709"/>
      <c r="AAU224" s="1709"/>
      <c r="AAV224" s="1709"/>
      <c r="AAW224" s="1709"/>
      <c r="AAX224" s="1709"/>
      <c r="AAY224" s="1709"/>
      <c r="AAZ224" s="1709"/>
      <c r="ABA224" s="1709"/>
      <c r="ABB224" s="1709"/>
      <c r="ABC224" s="1709"/>
      <c r="ABD224" s="1709"/>
      <c r="ABE224" s="1709"/>
      <c r="ABF224" s="1709"/>
      <c r="ABG224" s="1709"/>
      <c r="ABH224" s="1709"/>
      <c r="ABI224" s="1709"/>
      <c r="ABJ224" s="1709"/>
      <c r="ABK224" s="1709"/>
      <c r="ABL224" s="1709"/>
      <c r="ABM224" s="1709"/>
      <c r="ABN224" s="1709"/>
      <c r="ABO224" s="1709"/>
      <c r="ABP224" s="1709"/>
      <c r="ABQ224" s="1709"/>
      <c r="ABR224" s="1709"/>
      <c r="ABS224" s="1709"/>
      <c r="ABT224" s="1709"/>
      <c r="ABU224" s="1709"/>
      <c r="ABV224" s="1709"/>
      <c r="ABW224" s="1709"/>
      <c r="ABX224" s="1709"/>
      <c r="ABY224" s="1709"/>
      <c r="ABZ224" s="1709"/>
      <c r="ACA224" s="1709"/>
      <c r="ACB224" s="1709"/>
      <c r="ACC224" s="1709"/>
      <c r="ACD224" s="1709"/>
      <c r="ACE224" s="1709"/>
      <c r="ACF224" s="1709"/>
      <c r="ACG224" s="1709"/>
      <c r="ACH224" s="1709"/>
      <c r="ACI224" s="1709"/>
      <c r="ACJ224" s="1709"/>
      <c r="ACK224" s="1709"/>
      <c r="ACL224" s="1709"/>
      <c r="ACM224" s="1709"/>
      <c r="ACN224" s="1709"/>
      <c r="ACO224" s="1709"/>
      <c r="ACP224" s="1709"/>
      <c r="ACQ224" s="1709"/>
      <c r="ACR224" s="1709"/>
      <c r="ACS224" s="1709"/>
      <c r="ACT224" s="1709"/>
      <c r="ACU224" s="1709"/>
      <c r="ACV224" s="1709"/>
      <c r="ACW224" s="1709"/>
      <c r="ACX224" s="1709"/>
      <c r="ACY224" s="1709"/>
      <c r="ACZ224" s="1709"/>
      <c r="ADA224" s="1709"/>
      <c r="ADB224" s="1709"/>
      <c r="ADC224" s="1709"/>
      <c r="ADD224" s="1709"/>
      <c r="ADE224" s="1709"/>
      <c r="ADF224" s="1709"/>
      <c r="ADG224" s="1709"/>
      <c r="ADH224" s="1709"/>
      <c r="ADI224" s="1709"/>
      <c r="ADJ224" s="1709"/>
      <c r="ADK224" s="1709"/>
      <c r="ADL224" s="1709"/>
      <c r="ADM224" s="1709"/>
      <c r="ADN224" s="1709"/>
      <c r="ADO224" s="1709"/>
      <c r="ADP224" s="1709"/>
      <c r="ADQ224" s="1709"/>
      <c r="ADR224" s="1709"/>
      <c r="ADS224" s="1709"/>
      <c r="ADT224" s="1709"/>
      <c r="ADU224" s="1709"/>
      <c r="ADV224" s="1709"/>
      <c r="ADW224" s="1709"/>
      <c r="ADX224" s="1709"/>
      <c r="ADY224" s="1709"/>
      <c r="ADZ224" s="1709"/>
      <c r="AEA224" s="1709"/>
      <c r="AEB224" s="1709"/>
      <c r="AEC224" s="1709"/>
      <c r="AED224" s="1709"/>
      <c r="AEE224" s="1709"/>
      <c r="AEF224" s="1709"/>
      <c r="AEG224" s="1709"/>
      <c r="AEH224" s="1709"/>
      <c r="AEI224" s="1709"/>
      <c r="AEJ224" s="1709"/>
      <c r="AEK224" s="1709"/>
      <c r="AEL224" s="1709"/>
      <c r="AEM224" s="1709"/>
      <c r="AEN224" s="1709"/>
      <c r="AEO224" s="1709"/>
      <c r="AEP224" s="1709"/>
      <c r="AEQ224" s="1709"/>
      <c r="AER224" s="1709"/>
      <c r="AES224" s="1709"/>
      <c r="AET224" s="1709"/>
      <c r="AEU224" s="1709"/>
      <c r="AEV224" s="1709"/>
      <c r="AEW224" s="1709"/>
      <c r="AEX224" s="1709"/>
      <c r="AEY224" s="1709"/>
      <c r="AEZ224" s="1709"/>
      <c r="AFA224" s="1709"/>
      <c r="AFB224" s="1709"/>
      <c r="AFC224" s="1709"/>
      <c r="AFD224" s="1709"/>
      <c r="AFE224" s="1709"/>
      <c r="AFF224" s="1709"/>
      <c r="AFG224" s="1709"/>
      <c r="AFH224" s="1709"/>
      <c r="AFI224" s="1709"/>
      <c r="AFJ224" s="1709"/>
      <c r="AFK224" s="1709"/>
      <c r="AFL224" s="1709"/>
      <c r="AFM224" s="1709"/>
      <c r="AFN224" s="1709"/>
      <c r="AFO224" s="1709"/>
      <c r="AFP224" s="1709"/>
      <c r="AFQ224" s="1709"/>
      <c r="AFR224" s="1709"/>
      <c r="AFS224" s="1709"/>
      <c r="AFT224" s="1709"/>
      <c r="AFU224" s="1709"/>
      <c r="AFV224" s="1709"/>
      <c r="AFW224" s="1709"/>
      <c r="AFX224" s="1709"/>
      <c r="AFY224" s="1709"/>
      <c r="AFZ224" s="1709"/>
      <c r="AGA224" s="1709"/>
      <c r="AGB224" s="1709"/>
      <c r="AGC224" s="1709"/>
      <c r="AGD224" s="1709"/>
      <c r="AGE224" s="1709"/>
      <c r="AGF224" s="1709"/>
      <c r="AGG224" s="1709"/>
      <c r="AGH224" s="1709"/>
      <c r="AGI224" s="1709"/>
      <c r="AGJ224" s="1709"/>
      <c r="AGK224" s="1709"/>
      <c r="AGL224" s="1709"/>
      <c r="AGM224" s="1709"/>
      <c r="AGN224" s="1709"/>
      <c r="AGO224" s="1709"/>
      <c r="AGP224" s="1709"/>
      <c r="AGQ224" s="1709"/>
      <c r="AGR224" s="1709"/>
      <c r="AGS224" s="1709"/>
      <c r="AGT224" s="1709"/>
      <c r="AGU224" s="1709"/>
      <c r="AGV224" s="1709"/>
      <c r="AGW224" s="1709"/>
      <c r="AGX224" s="1709"/>
      <c r="AGY224" s="1709"/>
      <c r="AGZ224" s="1709"/>
      <c r="AHA224" s="1709"/>
      <c r="AHB224" s="1709"/>
      <c r="AHC224" s="1709"/>
      <c r="AHD224" s="1709"/>
      <c r="AHE224" s="1709"/>
      <c r="AHF224" s="1709"/>
      <c r="AHG224" s="1709"/>
      <c r="AHH224" s="1709"/>
      <c r="AHI224" s="1709"/>
      <c r="AHJ224" s="1709"/>
      <c r="AHK224" s="1709"/>
      <c r="AHL224" s="1709"/>
      <c r="AHM224" s="1709"/>
      <c r="AHN224" s="1709"/>
      <c r="AHO224" s="1709"/>
      <c r="AHP224" s="1709"/>
      <c r="AHQ224" s="1709"/>
      <c r="AHR224" s="1709"/>
      <c r="AHS224" s="1709"/>
      <c r="AHT224" s="1709"/>
      <c r="AHU224" s="1709"/>
      <c r="AHV224" s="1709"/>
      <c r="AHW224" s="1709"/>
      <c r="AHX224" s="1709"/>
      <c r="AHY224" s="1709"/>
      <c r="AHZ224" s="1709"/>
      <c r="AIA224" s="1709"/>
      <c r="AIB224" s="1709"/>
      <c r="AIC224" s="1709"/>
      <c r="AID224" s="1709"/>
      <c r="AIE224" s="1709"/>
      <c r="AIF224" s="1709"/>
      <c r="AIG224" s="1709"/>
      <c r="AIH224" s="1709"/>
      <c r="AII224" s="1709"/>
      <c r="AIJ224" s="1709"/>
      <c r="AIK224" s="1709"/>
      <c r="AIL224" s="1709"/>
      <c r="AIM224" s="1709"/>
      <c r="AIN224" s="1709"/>
      <c r="AIO224" s="1709"/>
      <c r="AIP224" s="1709"/>
      <c r="AIQ224" s="1709"/>
      <c r="AIR224" s="1709"/>
      <c r="AIS224" s="1709"/>
      <c r="AIT224" s="1709"/>
      <c r="AIU224" s="1709"/>
      <c r="AIV224" s="1709"/>
      <c r="AIW224" s="1709"/>
      <c r="AIX224" s="1709"/>
      <c r="AIY224" s="1709"/>
      <c r="AIZ224" s="1709"/>
      <c r="AJA224" s="1709"/>
      <c r="AJB224" s="1709"/>
      <c r="AJC224" s="1709"/>
      <c r="AJD224" s="1709"/>
      <c r="AJE224" s="1709"/>
      <c r="AJF224" s="1709"/>
      <c r="AJG224" s="1709"/>
      <c r="AJH224" s="1709"/>
      <c r="AJI224" s="1709"/>
      <c r="AJJ224" s="1709"/>
      <c r="AJK224" s="1709"/>
      <c r="AJL224" s="1709"/>
      <c r="AJM224" s="1709"/>
      <c r="AJN224" s="1709"/>
      <c r="AJO224" s="1709"/>
      <c r="AJP224" s="1709"/>
      <c r="AJQ224" s="1709"/>
      <c r="AJR224" s="1709"/>
      <c r="AJS224" s="1709"/>
      <c r="AJT224" s="1709"/>
      <c r="AJU224" s="1709"/>
      <c r="AJV224" s="1709"/>
      <c r="AJW224" s="1709"/>
      <c r="AJX224" s="1709"/>
      <c r="AJY224" s="1709"/>
      <c r="AJZ224" s="1709"/>
      <c r="AKA224" s="1709"/>
      <c r="AKB224" s="1709"/>
      <c r="AKC224" s="1709"/>
      <c r="AKD224" s="1709"/>
      <c r="AKE224" s="1709"/>
      <c r="AKF224" s="1709"/>
      <c r="AKG224" s="1709"/>
      <c r="AKH224" s="1709"/>
      <c r="AKI224" s="1709"/>
      <c r="AKJ224" s="1709"/>
      <c r="AKK224" s="1709"/>
      <c r="AKL224" s="1709"/>
      <c r="AKM224" s="1709"/>
      <c r="AKN224" s="1709"/>
      <c r="AKO224" s="1709"/>
      <c r="AKP224" s="1709"/>
      <c r="AKQ224" s="1709"/>
      <c r="AKR224" s="1709"/>
      <c r="AKS224" s="1709"/>
      <c r="AKT224" s="1709"/>
      <c r="AKU224" s="1709"/>
      <c r="AKV224" s="1709"/>
      <c r="AKW224" s="1709"/>
      <c r="AKX224" s="1709"/>
      <c r="AKY224" s="1709"/>
      <c r="AKZ224" s="1709"/>
      <c r="ALA224" s="1709"/>
      <c r="ALB224" s="1709"/>
      <c r="ALC224" s="1709"/>
      <c r="ALD224" s="1709"/>
      <c r="ALE224" s="1709"/>
      <c r="ALF224" s="1709"/>
      <c r="ALG224" s="1709"/>
      <c r="ALH224" s="1709"/>
      <c r="ALI224" s="1709"/>
      <c r="ALJ224" s="1709"/>
      <c r="ALK224" s="1709"/>
      <c r="ALL224" s="1709"/>
      <c r="ALM224" s="1709"/>
      <c r="ALN224" s="1709"/>
      <c r="ALO224" s="1709"/>
      <c r="ALP224" s="1709"/>
      <c r="ALQ224" s="1709"/>
      <c r="ALR224" s="1709"/>
      <c r="ALS224" s="1709"/>
      <c r="ALT224" s="1709"/>
      <c r="ALU224" s="1709"/>
      <c r="ALV224" s="1709"/>
      <c r="ALW224" s="1709"/>
      <c r="ALX224" s="1709"/>
      <c r="ALY224" s="1709"/>
      <c r="ALZ224" s="1709"/>
      <c r="AMA224" s="1709"/>
      <c r="AMB224" s="1709"/>
      <c r="AMC224" s="1709"/>
      <c r="AMD224" s="1709"/>
      <c r="AME224" s="1709"/>
      <c r="AMF224" s="1709"/>
      <c r="AMG224" s="1709"/>
      <c r="AMH224" s="1709"/>
      <c r="AMI224" s="1709"/>
      <c r="AMJ224" s="1709"/>
      <c r="AMK224" s="1709"/>
      <c r="AML224" s="1709"/>
      <c r="AMM224" s="1709"/>
      <c r="AMN224" s="1709"/>
      <c r="AMO224" s="1709"/>
      <c r="AMP224" s="1709"/>
      <c r="AMQ224" s="1709"/>
      <c r="AMR224" s="1709"/>
      <c r="AMS224" s="1709"/>
      <c r="AMT224" s="1709"/>
      <c r="AMU224" s="1709"/>
      <c r="AMV224" s="1709"/>
      <c r="AMW224" s="1709"/>
      <c r="AMX224" s="1709"/>
      <c r="AMY224" s="1709"/>
      <c r="AMZ224" s="1709"/>
      <c r="ANA224" s="1709"/>
      <c r="ANB224" s="1709"/>
      <c r="ANC224" s="1709"/>
      <c r="AND224" s="1709"/>
      <c r="ANE224" s="1709"/>
      <c r="ANF224" s="1709"/>
      <c r="ANG224" s="1709"/>
      <c r="ANH224" s="1709"/>
      <c r="ANI224" s="1709"/>
      <c r="ANJ224" s="1709"/>
      <c r="ANK224" s="1709"/>
      <c r="ANL224" s="1709"/>
      <c r="ANM224" s="1709"/>
      <c r="ANN224" s="1709"/>
      <c r="ANO224" s="1709"/>
      <c r="ANP224" s="1709"/>
      <c r="ANQ224" s="1709"/>
      <c r="ANR224" s="1709"/>
      <c r="ANS224" s="1709"/>
      <c r="ANT224" s="1709"/>
      <c r="ANU224" s="1709"/>
      <c r="ANV224" s="1709"/>
      <c r="ANW224" s="1709"/>
      <c r="ANX224" s="1709"/>
      <c r="ANY224" s="1709"/>
      <c r="ANZ224" s="1709"/>
      <c r="AOA224" s="1709"/>
      <c r="AOB224" s="1709"/>
      <c r="AOC224" s="1709"/>
      <c r="AOD224" s="1709"/>
      <c r="AOE224" s="1709"/>
      <c r="AOF224" s="1709"/>
      <c r="AOG224" s="1709"/>
      <c r="AOH224" s="1709"/>
      <c r="AOI224" s="1709"/>
      <c r="AOJ224" s="1709"/>
      <c r="AOK224" s="1709"/>
      <c r="AOL224" s="1709"/>
      <c r="AOM224" s="1709"/>
      <c r="AON224" s="1709"/>
      <c r="AOO224" s="1709"/>
      <c r="AOP224" s="1709"/>
      <c r="AOQ224" s="1709"/>
      <c r="AOR224" s="1709"/>
      <c r="AOS224" s="1709"/>
      <c r="AOT224" s="1709"/>
      <c r="AOU224" s="1709"/>
      <c r="AOV224" s="1709"/>
      <c r="AOW224" s="1709"/>
      <c r="AOX224" s="1709"/>
      <c r="AOY224" s="1709"/>
      <c r="AOZ224" s="1709"/>
      <c r="APA224" s="1709"/>
      <c r="APB224" s="1709"/>
      <c r="APC224" s="1709"/>
      <c r="APD224" s="1709"/>
      <c r="APE224" s="1709"/>
      <c r="APF224" s="1709"/>
      <c r="APG224" s="1709"/>
      <c r="APH224" s="1709"/>
      <c r="API224" s="1709"/>
      <c r="APJ224" s="1709"/>
      <c r="APK224" s="1709"/>
      <c r="APL224" s="1709"/>
      <c r="APM224" s="1709"/>
      <c r="APN224" s="1709"/>
      <c r="APO224" s="1709"/>
      <c r="APP224" s="1709"/>
      <c r="APQ224" s="1709"/>
      <c r="APR224" s="1709"/>
      <c r="APS224" s="1709"/>
      <c r="APT224" s="1709"/>
      <c r="APU224" s="1709"/>
      <c r="APV224" s="1709"/>
      <c r="APW224" s="1709"/>
      <c r="APX224" s="1709"/>
      <c r="APY224" s="1709"/>
      <c r="APZ224" s="1709"/>
      <c r="AQA224" s="1709"/>
      <c r="AQB224" s="1709"/>
      <c r="AQC224" s="1709"/>
      <c r="AQD224" s="1709"/>
      <c r="AQE224" s="1709"/>
      <c r="AQF224" s="1709"/>
      <c r="AQG224" s="1709"/>
      <c r="AQH224" s="1709"/>
      <c r="AQI224" s="1709"/>
      <c r="AQJ224" s="1709"/>
      <c r="AQK224" s="1709"/>
      <c r="AQL224" s="1709"/>
      <c r="AQM224" s="1709"/>
      <c r="AQN224" s="1709"/>
      <c r="AQO224" s="1709"/>
      <c r="AQP224" s="1709"/>
      <c r="AQQ224" s="1709"/>
      <c r="AQR224" s="1709"/>
      <c r="AQS224" s="1709"/>
      <c r="AQT224" s="1709"/>
      <c r="AQU224" s="1709"/>
      <c r="AQV224" s="1709"/>
      <c r="AQW224" s="1709"/>
      <c r="AQX224" s="1709"/>
      <c r="AQY224" s="1709"/>
      <c r="AQZ224" s="1709"/>
      <c r="ARA224" s="1709"/>
      <c r="ARB224" s="1709"/>
      <c r="ARC224" s="1709"/>
      <c r="ARD224" s="1709"/>
      <c r="ARE224" s="1709"/>
      <c r="ARF224" s="1709"/>
      <c r="ARG224" s="1709"/>
      <c r="ARH224" s="1709"/>
      <c r="ARI224" s="1709"/>
      <c r="ARJ224" s="1709"/>
      <c r="ARK224" s="1709"/>
      <c r="ARL224" s="1709"/>
      <c r="ARM224" s="1709"/>
      <c r="ARN224" s="1709"/>
      <c r="ARO224" s="1709"/>
      <c r="ARP224" s="1709"/>
      <c r="ARQ224" s="1709"/>
      <c r="ARR224" s="1709"/>
      <c r="ARS224" s="1709"/>
      <c r="ART224" s="1709"/>
      <c r="ARU224" s="1709"/>
      <c r="ARV224" s="1709"/>
      <c r="ARW224" s="1709"/>
      <c r="ARX224" s="1709"/>
      <c r="ARY224" s="1709"/>
      <c r="ARZ224" s="1709"/>
      <c r="ASA224" s="1709"/>
      <c r="ASB224" s="1709"/>
      <c r="ASC224" s="1709"/>
      <c r="ASD224" s="1709"/>
      <c r="ASE224" s="1709"/>
      <c r="ASF224" s="1709"/>
      <c r="ASG224" s="1709"/>
      <c r="ASH224" s="1709"/>
      <c r="ASI224" s="1709"/>
      <c r="ASJ224" s="1709"/>
      <c r="ASK224" s="1709"/>
      <c r="ASL224" s="1709"/>
      <c r="ASM224" s="1709"/>
      <c r="ASN224" s="1709"/>
      <c r="ASO224" s="1709"/>
      <c r="ASP224" s="1709"/>
      <c r="ASQ224" s="1709"/>
      <c r="ASR224" s="1709"/>
      <c r="ASS224" s="1709"/>
      <c r="AST224" s="1709"/>
      <c r="ASU224" s="1709"/>
      <c r="ASV224" s="1709"/>
      <c r="ASW224" s="1709"/>
      <c r="ASX224" s="1709"/>
      <c r="ASY224" s="1709"/>
      <c r="ASZ224" s="1709"/>
      <c r="ATA224" s="1709"/>
      <c r="ATB224" s="1709"/>
      <c r="ATC224" s="1709"/>
      <c r="ATD224" s="1709"/>
      <c r="ATE224" s="1709"/>
      <c r="ATF224" s="1709"/>
      <c r="ATG224" s="1709"/>
      <c r="ATH224" s="1709"/>
      <c r="ATI224" s="1709"/>
      <c r="ATJ224" s="1709"/>
      <c r="ATK224" s="1709"/>
      <c r="ATL224" s="1709"/>
      <c r="ATM224" s="1709"/>
      <c r="ATN224" s="1709"/>
      <c r="ATO224" s="1709"/>
      <c r="ATP224" s="1709"/>
      <c r="ATQ224" s="1709"/>
      <c r="ATR224" s="1709"/>
      <c r="ATS224" s="1709"/>
      <c r="ATT224" s="1709"/>
      <c r="ATU224" s="1709"/>
      <c r="ATV224" s="1709"/>
      <c r="ATW224" s="1709"/>
      <c r="ATX224" s="1709"/>
      <c r="ATY224" s="1709"/>
      <c r="ATZ224" s="1709"/>
      <c r="AUA224" s="1709"/>
      <c r="AUB224" s="1709"/>
      <c r="AUC224" s="1709"/>
      <c r="AUD224" s="1709"/>
      <c r="AUE224" s="1709"/>
      <c r="AUF224" s="1709"/>
      <c r="AUG224" s="1709"/>
      <c r="AUH224" s="1709"/>
      <c r="AUI224" s="1709"/>
      <c r="AUJ224" s="1709"/>
      <c r="AUK224" s="1709"/>
      <c r="AUL224" s="1709"/>
      <c r="AUM224" s="1709"/>
      <c r="AUN224" s="1709"/>
      <c r="AUO224" s="1709"/>
      <c r="AUP224" s="1709"/>
      <c r="AUQ224" s="1709"/>
      <c r="AUR224" s="1709"/>
      <c r="AUS224" s="1709"/>
      <c r="AUT224" s="1709"/>
      <c r="AUU224" s="1709"/>
      <c r="AUV224" s="1709"/>
      <c r="AUW224" s="1709"/>
      <c r="AUX224" s="1709"/>
      <c r="AUY224" s="1709"/>
      <c r="AUZ224" s="1709"/>
      <c r="AVA224" s="1709"/>
      <c r="AVB224" s="1709"/>
      <c r="AVC224" s="1709"/>
      <c r="AVD224" s="1709"/>
      <c r="AVE224" s="1709"/>
      <c r="AVF224" s="1709"/>
      <c r="AVG224" s="1709"/>
      <c r="AVH224" s="1709"/>
      <c r="AVI224" s="1709"/>
      <c r="AVJ224" s="1709"/>
      <c r="AVK224" s="1709"/>
      <c r="AVL224" s="1709"/>
      <c r="AVM224" s="1709"/>
      <c r="AVN224" s="1709"/>
      <c r="AVO224" s="1709"/>
      <c r="AVP224" s="1709"/>
      <c r="AVQ224" s="1709"/>
      <c r="AVR224" s="1709"/>
      <c r="AVS224" s="1709"/>
      <c r="AVT224" s="1709"/>
      <c r="AVU224" s="1709"/>
      <c r="AVV224" s="1709"/>
      <c r="AVW224" s="1709"/>
      <c r="AVX224" s="1709"/>
      <c r="AVY224" s="1709"/>
      <c r="AVZ224" s="1709"/>
      <c r="AWA224" s="1709"/>
      <c r="AWB224" s="1709"/>
      <c r="AWC224" s="1709"/>
      <c r="AWD224" s="1709"/>
      <c r="AWE224" s="1709"/>
      <c r="AWF224" s="1709"/>
      <c r="AWG224" s="1709"/>
      <c r="AWH224" s="1709"/>
      <c r="AWI224" s="1709"/>
      <c r="AWJ224" s="1709"/>
      <c r="AWK224" s="1709"/>
      <c r="AWL224" s="1709"/>
      <c r="AWM224" s="1709"/>
      <c r="AWN224" s="1709"/>
      <c r="AWO224" s="1709"/>
      <c r="AWP224" s="1709"/>
      <c r="AWQ224" s="1709"/>
      <c r="AWR224" s="1709"/>
      <c r="AWS224" s="1709"/>
      <c r="AWT224" s="1709"/>
      <c r="AWU224" s="1709"/>
      <c r="AWV224" s="1709"/>
      <c r="AWW224" s="1709"/>
      <c r="AWX224" s="1709"/>
      <c r="AWY224" s="1709"/>
      <c r="AWZ224" s="1709"/>
      <c r="AXA224" s="1709"/>
      <c r="AXB224" s="1709"/>
      <c r="AXC224" s="1709"/>
      <c r="AXD224" s="1709"/>
      <c r="AXE224" s="1709"/>
      <c r="AXF224" s="1709"/>
      <c r="AXG224" s="1709"/>
      <c r="AXH224" s="1709"/>
      <c r="AXI224" s="1709"/>
      <c r="AXJ224" s="1709"/>
    </row>
    <row r="225" spans="1:1310" s="1710" customFormat="1" ht="23.25" customHeight="1">
      <c r="A225" s="1711"/>
      <c r="B225" s="3693" t="s">
        <v>1801</v>
      </c>
      <c r="C225" s="3693"/>
      <c r="D225" s="3693"/>
      <c r="E225" s="3693"/>
      <c r="F225" s="1713"/>
      <c r="G225" s="3693" t="s">
        <v>1802</v>
      </c>
      <c r="H225" s="3693"/>
      <c r="I225" s="3693"/>
      <c r="J225" s="1713"/>
      <c r="K225" s="3693" t="s">
        <v>1803</v>
      </c>
      <c r="L225" s="3693"/>
      <c r="M225" s="3693"/>
      <c r="N225" s="1713"/>
      <c r="O225" s="3693" t="s">
        <v>1804</v>
      </c>
      <c r="P225" s="3693"/>
      <c r="Q225" s="1713"/>
      <c r="R225" s="88"/>
      <c r="S225" s="88"/>
      <c r="T225" s="88"/>
      <c r="U225" s="88"/>
      <c r="V225" s="88"/>
      <c r="W225" s="88"/>
      <c r="X225" s="88"/>
      <c r="Y225" s="88"/>
      <c r="Z225" s="88"/>
      <c r="AA225" s="88"/>
      <c r="AB225" s="88"/>
      <c r="AC225" s="88"/>
      <c r="AD225" s="1709"/>
      <c r="AE225" s="1709"/>
      <c r="AF225" s="1709"/>
      <c r="AG225" s="1709"/>
      <c r="AH225" s="1709"/>
      <c r="AI225" s="1709"/>
      <c r="AJ225" s="1709"/>
      <c r="AK225" s="1709"/>
      <c r="AL225" s="1709"/>
      <c r="AM225" s="1709"/>
      <c r="AN225" s="1709"/>
      <c r="AO225" s="1709"/>
      <c r="AP225" s="1709"/>
      <c r="AQ225" s="1709"/>
      <c r="AR225" s="1709"/>
      <c r="AS225" s="1709"/>
      <c r="AT225" s="1709"/>
      <c r="AU225" s="1709"/>
      <c r="AV225" s="1709"/>
      <c r="AW225" s="1709"/>
      <c r="AX225" s="1709"/>
      <c r="AY225" s="1709"/>
      <c r="AZ225" s="1709"/>
      <c r="BA225" s="1709"/>
      <c r="BB225" s="1709"/>
      <c r="BC225" s="1709"/>
      <c r="BD225" s="1709"/>
      <c r="BE225" s="1709"/>
      <c r="BF225" s="1709"/>
      <c r="BG225" s="1709"/>
      <c r="BH225" s="1709"/>
      <c r="BI225" s="1709"/>
      <c r="BJ225" s="1709"/>
      <c r="BK225" s="1709"/>
      <c r="BL225" s="1709"/>
      <c r="BM225" s="1709"/>
      <c r="BN225" s="1709"/>
      <c r="BO225" s="1709"/>
      <c r="BP225" s="1709"/>
      <c r="BQ225" s="1709"/>
      <c r="BR225" s="1709"/>
      <c r="BS225" s="1709"/>
      <c r="BT225" s="1709"/>
      <c r="BU225" s="1709"/>
      <c r="BV225" s="1709"/>
      <c r="BW225" s="1709"/>
      <c r="BX225" s="1709"/>
      <c r="BY225" s="1709"/>
      <c r="BZ225" s="1709"/>
      <c r="CA225" s="1709"/>
      <c r="CB225" s="1709"/>
      <c r="CC225" s="1709"/>
      <c r="CD225" s="1709"/>
      <c r="CE225" s="1709"/>
      <c r="CF225" s="1709"/>
      <c r="CG225" s="1709"/>
      <c r="CH225" s="1709"/>
      <c r="CI225" s="1709"/>
      <c r="CJ225" s="1709"/>
      <c r="CK225" s="1709"/>
      <c r="CL225" s="1709"/>
      <c r="CM225" s="1709"/>
      <c r="CN225" s="1709"/>
      <c r="CO225" s="1709"/>
      <c r="CP225" s="1709"/>
      <c r="CQ225" s="1709"/>
      <c r="CR225" s="1709"/>
      <c r="CS225" s="1709"/>
      <c r="CT225" s="1709"/>
      <c r="CU225" s="1709"/>
      <c r="CV225" s="1709"/>
      <c r="CW225" s="1709"/>
      <c r="CX225" s="1709"/>
      <c r="CY225" s="1709"/>
      <c r="CZ225" s="1709"/>
      <c r="DA225" s="1709"/>
      <c r="DB225" s="1709"/>
      <c r="DC225" s="1709"/>
      <c r="DD225" s="1709"/>
      <c r="DE225" s="1709"/>
      <c r="DF225" s="1709"/>
      <c r="DG225" s="1709"/>
      <c r="DH225" s="1709"/>
      <c r="DI225" s="1709"/>
      <c r="DJ225" s="1709"/>
      <c r="DK225" s="1709"/>
      <c r="DL225" s="1709"/>
      <c r="DM225" s="1709"/>
      <c r="DN225" s="1709"/>
      <c r="DO225" s="1709"/>
      <c r="DP225" s="1709"/>
      <c r="DQ225" s="1709"/>
      <c r="DR225" s="1709"/>
      <c r="DS225" s="1709"/>
      <c r="DT225" s="1709"/>
      <c r="DU225" s="1709"/>
      <c r="DV225" s="1709"/>
      <c r="DW225" s="1709"/>
      <c r="DX225" s="1709"/>
      <c r="DY225" s="1709"/>
      <c r="DZ225" s="1709"/>
      <c r="EA225" s="1709"/>
      <c r="EB225" s="1709"/>
      <c r="EC225" s="1709"/>
      <c r="ED225" s="1709"/>
      <c r="EE225" s="1709"/>
      <c r="EF225" s="1709"/>
      <c r="EG225" s="1709"/>
      <c r="EH225" s="1709"/>
      <c r="EI225" s="1709"/>
      <c r="EJ225" s="1709"/>
      <c r="EK225" s="1709"/>
      <c r="EL225" s="1709"/>
      <c r="EM225" s="1709"/>
      <c r="EN225" s="1709"/>
      <c r="EO225" s="1709"/>
      <c r="EP225" s="1709"/>
      <c r="EQ225" s="1709"/>
      <c r="ER225" s="1709"/>
      <c r="ES225" s="1709"/>
      <c r="ET225" s="1709"/>
      <c r="EU225" s="1709"/>
      <c r="EV225" s="1709"/>
      <c r="EW225" s="1709"/>
      <c r="EX225" s="1709"/>
      <c r="EY225" s="1709"/>
      <c r="EZ225" s="1709"/>
      <c r="FA225" s="1709"/>
      <c r="FB225" s="1709"/>
      <c r="FC225" s="1709"/>
      <c r="FD225" s="1709"/>
      <c r="FE225" s="1709"/>
      <c r="FF225" s="1709"/>
      <c r="FG225" s="1709"/>
      <c r="FH225" s="1709"/>
      <c r="FI225" s="1709"/>
      <c r="FJ225" s="1709"/>
      <c r="FK225" s="1709"/>
      <c r="FL225" s="1709"/>
      <c r="FM225" s="1709"/>
      <c r="FN225" s="1709"/>
      <c r="FO225" s="1709"/>
      <c r="FP225" s="1709"/>
      <c r="FQ225" s="1709"/>
      <c r="FR225" s="1709"/>
      <c r="FS225" s="1709"/>
      <c r="FT225" s="1709"/>
      <c r="FU225" s="1709"/>
      <c r="FV225" s="1709"/>
      <c r="FW225" s="1709"/>
      <c r="FX225" s="1709"/>
      <c r="FY225" s="1709"/>
      <c r="FZ225" s="1709"/>
      <c r="GA225" s="1709"/>
      <c r="GB225" s="1709"/>
      <c r="GC225" s="1709"/>
      <c r="GD225" s="1709"/>
      <c r="GE225" s="1709"/>
      <c r="GF225" s="1709"/>
      <c r="GG225" s="1709"/>
      <c r="GH225" s="1709"/>
      <c r="GI225" s="1709"/>
      <c r="GJ225" s="1709"/>
      <c r="GK225" s="1709"/>
      <c r="GL225" s="1709"/>
      <c r="GM225" s="1709"/>
      <c r="GN225" s="1709"/>
      <c r="GO225" s="1709"/>
      <c r="GP225" s="1709"/>
      <c r="GQ225" s="1709"/>
      <c r="GR225" s="1709"/>
      <c r="GS225" s="1709"/>
      <c r="GT225" s="1709"/>
      <c r="GU225" s="1709"/>
      <c r="GV225" s="1709"/>
      <c r="GW225" s="1709"/>
      <c r="GX225" s="1709"/>
      <c r="GY225" s="1709"/>
      <c r="GZ225" s="1709"/>
      <c r="HA225" s="1709"/>
      <c r="HB225" s="1709"/>
      <c r="HC225" s="1709"/>
      <c r="HD225" s="1709"/>
      <c r="HE225" s="1709"/>
      <c r="HF225" s="1709"/>
      <c r="HG225" s="1709"/>
      <c r="HH225" s="1709"/>
      <c r="HI225" s="1709"/>
      <c r="HJ225" s="1709"/>
      <c r="HK225" s="1709"/>
      <c r="HL225" s="1709"/>
      <c r="HM225" s="1709"/>
      <c r="HN225" s="1709"/>
      <c r="HO225" s="1709"/>
      <c r="HP225" s="1709"/>
      <c r="HQ225" s="1709"/>
      <c r="HR225" s="1709"/>
      <c r="HS225" s="1709"/>
      <c r="HT225" s="1709"/>
      <c r="HU225" s="1709"/>
      <c r="HV225" s="1709"/>
      <c r="HW225" s="1709"/>
      <c r="HX225" s="1709"/>
      <c r="HY225" s="1709"/>
      <c r="HZ225" s="1709"/>
      <c r="IA225" s="1709"/>
      <c r="IB225" s="1709"/>
      <c r="IC225" s="1709"/>
      <c r="ID225" s="1709"/>
      <c r="IE225" s="1709"/>
      <c r="IF225" s="1709"/>
      <c r="IG225" s="1709"/>
      <c r="IH225" s="1709"/>
      <c r="II225" s="1709"/>
      <c r="IJ225" s="1709"/>
      <c r="IK225" s="1709"/>
      <c r="IL225" s="1709"/>
      <c r="IM225" s="1709"/>
      <c r="IN225" s="1709"/>
      <c r="IO225" s="1709"/>
      <c r="IP225" s="1709"/>
      <c r="IQ225" s="1709"/>
      <c r="IR225" s="1709"/>
      <c r="IS225" s="1709"/>
      <c r="IT225" s="1709"/>
      <c r="IU225" s="1709"/>
      <c r="IV225" s="1709"/>
      <c r="IW225" s="1709"/>
      <c r="IX225" s="1709"/>
      <c r="IY225" s="1709"/>
      <c r="IZ225" s="1709"/>
      <c r="JA225" s="1709"/>
      <c r="JB225" s="1709"/>
      <c r="JC225" s="1709"/>
      <c r="JD225" s="1709"/>
      <c r="JE225" s="1709"/>
      <c r="JF225" s="1709"/>
      <c r="JG225" s="1709"/>
      <c r="JH225" s="1709"/>
      <c r="JI225" s="1709"/>
      <c r="JJ225" s="1709"/>
      <c r="JK225" s="1709"/>
      <c r="JL225" s="1709"/>
      <c r="JM225" s="1709"/>
      <c r="JN225" s="1709"/>
      <c r="JO225" s="1709"/>
      <c r="JP225" s="1709"/>
      <c r="JQ225" s="1709"/>
      <c r="JR225" s="1709"/>
      <c r="JS225" s="1709"/>
      <c r="JT225" s="1709"/>
      <c r="JU225" s="1709"/>
      <c r="JV225" s="1709"/>
      <c r="JW225" s="1709"/>
      <c r="JX225" s="1709"/>
      <c r="JY225" s="1709"/>
      <c r="JZ225" s="1709"/>
      <c r="KA225" s="1709"/>
      <c r="KB225" s="1709"/>
      <c r="KC225" s="1709"/>
      <c r="KD225" s="1709"/>
      <c r="KE225" s="1709"/>
      <c r="KF225" s="1709"/>
      <c r="KG225" s="1709"/>
      <c r="KH225" s="1709"/>
      <c r="KI225" s="1709"/>
      <c r="KJ225" s="1709"/>
      <c r="KK225" s="1709"/>
      <c r="KL225" s="1709"/>
      <c r="KM225" s="1709"/>
      <c r="KN225" s="1709"/>
      <c r="KO225" s="1709"/>
      <c r="KP225" s="1709"/>
      <c r="KQ225" s="1709"/>
      <c r="KR225" s="1709"/>
      <c r="KS225" s="1709"/>
      <c r="KT225" s="1709"/>
      <c r="KU225" s="1709"/>
      <c r="KV225" s="1709"/>
      <c r="KW225" s="1709"/>
      <c r="KX225" s="1709"/>
      <c r="KY225" s="1709"/>
      <c r="KZ225" s="1709"/>
      <c r="LA225" s="1709"/>
      <c r="LB225" s="1709"/>
      <c r="LC225" s="1709"/>
      <c r="LD225" s="1709"/>
      <c r="LE225" s="1709"/>
      <c r="LF225" s="1709"/>
      <c r="LG225" s="1709"/>
      <c r="LH225" s="1709"/>
      <c r="LI225" s="1709"/>
      <c r="LJ225" s="1709"/>
      <c r="LK225" s="1709"/>
      <c r="LL225" s="1709"/>
      <c r="LM225" s="1709"/>
      <c r="LN225" s="1709"/>
      <c r="LO225" s="1709"/>
      <c r="LP225" s="1709"/>
      <c r="LQ225" s="1709"/>
      <c r="LR225" s="1709"/>
      <c r="LS225" s="1709"/>
      <c r="LT225" s="1709"/>
      <c r="LU225" s="1709"/>
      <c r="LV225" s="1709"/>
      <c r="LW225" s="1709"/>
      <c r="LX225" s="1709"/>
      <c r="LY225" s="1709"/>
      <c r="LZ225" s="1709"/>
      <c r="MA225" s="1709"/>
      <c r="MB225" s="1709"/>
      <c r="MC225" s="1709"/>
      <c r="MD225" s="1709"/>
      <c r="ME225" s="1709"/>
      <c r="MF225" s="1709"/>
      <c r="MG225" s="1709"/>
      <c r="MH225" s="1709"/>
      <c r="MI225" s="1709"/>
      <c r="MJ225" s="1709"/>
      <c r="MK225" s="1709"/>
      <c r="ML225" s="1709"/>
      <c r="MM225" s="1709"/>
      <c r="MN225" s="1709"/>
      <c r="MO225" s="1709"/>
      <c r="MP225" s="1709"/>
      <c r="MQ225" s="1709"/>
      <c r="MR225" s="1709"/>
      <c r="MS225" s="1709"/>
      <c r="MT225" s="1709"/>
      <c r="MU225" s="1709"/>
      <c r="MV225" s="1709"/>
      <c r="MW225" s="1709"/>
      <c r="MX225" s="1709"/>
      <c r="MY225" s="1709"/>
      <c r="MZ225" s="1709"/>
      <c r="NA225" s="1709"/>
      <c r="NB225" s="1709"/>
      <c r="NC225" s="1709"/>
      <c r="ND225" s="1709"/>
      <c r="NE225" s="1709"/>
      <c r="NF225" s="1709"/>
      <c r="NG225" s="1709"/>
      <c r="NH225" s="1709"/>
      <c r="NI225" s="1709"/>
      <c r="NJ225" s="1709"/>
      <c r="NK225" s="1709"/>
      <c r="NL225" s="1709"/>
      <c r="NM225" s="1709"/>
      <c r="NN225" s="1709"/>
      <c r="NO225" s="1709"/>
      <c r="NP225" s="1709"/>
      <c r="NQ225" s="1709"/>
      <c r="NR225" s="1709"/>
      <c r="NS225" s="1709"/>
      <c r="NT225" s="1709"/>
      <c r="NU225" s="1709"/>
      <c r="NV225" s="1709"/>
      <c r="NW225" s="1709"/>
      <c r="NX225" s="1709"/>
      <c r="NY225" s="1709"/>
      <c r="NZ225" s="1709"/>
      <c r="OA225" s="1709"/>
      <c r="OB225" s="1709"/>
      <c r="OC225" s="1709"/>
      <c r="OD225" s="1709"/>
      <c r="OE225" s="1709"/>
      <c r="OF225" s="1709"/>
      <c r="OG225" s="1709"/>
      <c r="OH225" s="1709"/>
      <c r="OI225" s="1709"/>
      <c r="OJ225" s="1709"/>
      <c r="OK225" s="1709"/>
      <c r="OL225" s="1709"/>
      <c r="OM225" s="1709"/>
      <c r="ON225" s="1709"/>
      <c r="OO225" s="1709"/>
      <c r="OP225" s="1709"/>
      <c r="OQ225" s="1709"/>
      <c r="OR225" s="1709"/>
      <c r="OS225" s="1709"/>
      <c r="OT225" s="1709"/>
      <c r="OU225" s="1709"/>
      <c r="OV225" s="1709"/>
      <c r="OW225" s="1709"/>
      <c r="OX225" s="1709"/>
      <c r="OY225" s="1709"/>
      <c r="OZ225" s="1709"/>
      <c r="PA225" s="1709"/>
      <c r="PB225" s="1709"/>
      <c r="PC225" s="1709"/>
      <c r="PD225" s="1709"/>
      <c r="PE225" s="1709"/>
      <c r="PF225" s="1709"/>
      <c r="PG225" s="1709"/>
      <c r="PH225" s="1709"/>
      <c r="PI225" s="1709"/>
      <c r="PJ225" s="1709"/>
      <c r="PK225" s="1709"/>
      <c r="PL225" s="1709"/>
      <c r="PM225" s="1709"/>
      <c r="PN225" s="1709"/>
      <c r="PO225" s="1709"/>
      <c r="PP225" s="1709"/>
      <c r="PQ225" s="1709"/>
      <c r="PR225" s="1709"/>
      <c r="PS225" s="1709"/>
      <c r="PT225" s="1709"/>
      <c r="PU225" s="1709"/>
      <c r="PV225" s="1709"/>
      <c r="PW225" s="1709"/>
      <c r="PX225" s="1709"/>
      <c r="PY225" s="1709"/>
      <c r="PZ225" s="1709"/>
      <c r="QA225" s="1709"/>
      <c r="QB225" s="1709"/>
      <c r="QC225" s="1709"/>
      <c r="QD225" s="1709"/>
      <c r="QE225" s="1709"/>
      <c r="QF225" s="1709"/>
      <c r="QG225" s="1709"/>
      <c r="QH225" s="1709"/>
      <c r="QI225" s="1709"/>
      <c r="QJ225" s="1709"/>
      <c r="QK225" s="1709"/>
      <c r="QL225" s="1709"/>
      <c r="QM225" s="1709"/>
      <c r="QN225" s="1709"/>
      <c r="QO225" s="1709"/>
      <c r="QP225" s="1709"/>
      <c r="QQ225" s="1709"/>
      <c r="QR225" s="1709"/>
      <c r="QS225" s="1709"/>
      <c r="QT225" s="1709"/>
      <c r="QU225" s="1709"/>
      <c r="QV225" s="1709"/>
      <c r="QW225" s="1709"/>
      <c r="QX225" s="1709"/>
      <c r="QY225" s="1709"/>
      <c r="QZ225" s="1709"/>
      <c r="RA225" s="1709"/>
      <c r="RB225" s="1709"/>
      <c r="RC225" s="1709"/>
      <c r="RD225" s="1709"/>
      <c r="RE225" s="1709"/>
      <c r="RF225" s="1709"/>
      <c r="RG225" s="1709"/>
      <c r="RH225" s="1709"/>
      <c r="RI225" s="1709"/>
      <c r="RJ225" s="1709"/>
      <c r="RK225" s="1709"/>
      <c r="RL225" s="1709"/>
      <c r="RM225" s="1709"/>
      <c r="RN225" s="1709"/>
      <c r="RO225" s="1709"/>
      <c r="RP225" s="1709"/>
      <c r="RQ225" s="1709"/>
      <c r="RR225" s="1709"/>
      <c r="RS225" s="1709"/>
      <c r="RT225" s="1709"/>
      <c r="RU225" s="1709"/>
      <c r="RV225" s="1709"/>
      <c r="RW225" s="1709"/>
      <c r="RX225" s="1709"/>
      <c r="RY225" s="1709"/>
      <c r="RZ225" s="1709"/>
      <c r="SA225" s="1709"/>
      <c r="SB225" s="1709"/>
      <c r="SC225" s="1709"/>
      <c r="SD225" s="1709"/>
      <c r="SE225" s="1709"/>
      <c r="SF225" s="1709"/>
      <c r="SG225" s="1709"/>
      <c r="SH225" s="1709"/>
      <c r="SI225" s="1709"/>
      <c r="SJ225" s="1709"/>
      <c r="SK225" s="1709"/>
      <c r="SL225" s="1709"/>
      <c r="SM225" s="1709"/>
      <c r="SN225" s="1709"/>
      <c r="SO225" s="1709"/>
      <c r="SP225" s="1709"/>
      <c r="SQ225" s="1709"/>
      <c r="SR225" s="1709"/>
      <c r="SS225" s="1709"/>
      <c r="ST225" s="1709"/>
      <c r="SU225" s="1709"/>
      <c r="SV225" s="1709"/>
      <c r="SW225" s="1709"/>
      <c r="SX225" s="1709"/>
      <c r="SY225" s="1709"/>
      <c r="SZ225" s="1709"/>
      <c r="TA225" s="1709"/>
      <c r="TB225" s="1709"/>
      <c r="TC225" s="1709"/>
      <c r="TD225" s="1709"/>
      <c r="TE225" s="1709"/>
      <c r="TF225" s="1709"/>
      <c r="TG225" s="1709"/>
      <c r="TH225" s="1709"/>
      <c r="TI225" s="1709"/>
      <c r="TJ225" s="1709"/>
      <c r="TK225" s="1709"/>
      <c r="TL225" s="1709"/>
      <c r="TM225" s="1709"/>
      <c r="TN225" s="1709"/>
      <c r="TO225" s="1709"/>
      <c r="TP225" s="1709"/>
      <c r="TQ225" s="1709"/>
      <c r="TR225" s="1709"/>
      <c r="TS225" s="1709"/>
      <c r="TT225" s="1709"/>
      <c r="TU225" s="1709"/>
      <c r="TV225" s="1709"/>
      <c r="TW225" s="1709"/>
      <c r="TX225" s="1709"/>
      <c r="TY225" s="1709"/>
      <c r="TZ225" s="1709"/>
      <c r="UA225" s="1709"/>
      <c r="UB225" s="1709"/>
      <c r="UC225" s="1709"/>
      <c r="UD225" s="1709"/>
      <c r="UE225" s="1709"/>
      <c r="UF225" s="1709"/>
      <c r="UG225" s="1709"/>
      <c r="UH225" s="1709"/>
      <c r="UI225" s="1709"/>
      <c r="UJ225" s="1709"/>
      <c r="UK225" s="1709"/>
      <c r="UL225" s="1709"/>
      <c r="UM225" s="1709"/>
      <c r="UN225" s="1709"/>
      <c r="UO225" s="1709"/>
      <c r="UP225" s="1709"/>
      <c r="UQ225" s="1709"/>
      <c r="UR225" s="1709"/>
      <c r="US225" s="1709"/>
      <c r="UT225" s="1709"/>
      <c r="UU225" s="1709"/>
      <c r="UV225" s="1709"/>
      <c r="UW225" s="1709"/>
      <c r="UX225" s="1709"/>
      <c r="UY225" s="1709"/>
      <c r="UZ225" s="1709"/>
      <c r="VA225" s="1709"/>
      <c r="VB225" s="1709"/>
      <c r="VC225" s="1709"/>
      <c r="VD225" s="1709"/>
      <c r="VE225" s="1709"/>
      <c r="VF225" s="1709"/>
      <c r="VG225" s="1709"/>
      <c r="VH225" s="1709"/>
      <c r="VI225" s="1709"/>
      <c r="VJ225" s="1709"/>
      <c r="VK225" s="1709"/>
      <c r="VL225" s="1709"/>
      <c r="VM225" s="1709"/>
      <c r="VN225" s="1709"/>
      <c r="VO225" s="1709"/>
      <c r="VP225" s="1709"/>
      <c r="VQ225" s="1709"/>
      <c r="VR225" s="1709"/>
      <c r="VS225" s="1709"/>
      <c r="VT225" s="1709"/>
      <c r="VU225" s="1709"/>
      <c r="VV225" s="1709"/>
      <c r="VW225" s="1709"/>
      <c r="VX225" s="1709"/>
      <c r="VY225" s="1709"/>
      <c r="VZ225" s="1709"/>
      <c r="WA225" s="1709"/>
      <c r="WB225" s="1709"/>
      <c r="WC225" s="1709"/>
      <c r="WD225" s="1709"/>
      <c r="WE225" s="1709"/>
      <c r="WF225" s="1709"/>
      <c r="WG225" s="1709"/>
      <c r="WH225" s="1709"/>
      <c r="WI225" s="1709"/>
      <c r="WJ225" s="1709"/>
      <c r="WK225" s="1709"/>
      <c r="WL225" s="1709"/>
      <c r="WM225" s="1709"/>
      <c r="WN225" s="1709"/>
      <c r="WO225" s="1709"/>
      <c r="WP225" s="1709"/>
      <c r="WQ225" s="1709"/>
      <c r="WR225" s="1709"/>
      <c r="WS225" s="1709"/>
      <c r="WT225" s="1709"/>
      <c r="WU225" s="1709"/>
      <c r="WV225" s="1709"/>
      <c r="WW225" s="1709"/>
      <c r="WX225" s="1709"/>
      <c r="WY225" s="1709"/>
      <c r="WZ225" s="1709"/>
      <c r="XA225" s="1709"/>
      <c r="XB225" s="1709"/>
      <c r="XC225" s="1709"/>
      <c r="XD225" s="1709"/>
      <c r="XE225" s="1709"/>
      <c r="XF225" s="1709"/>
      <c r="XG225" s="1709"/>
      <c r="XH225" s="1709"/>
      <c r="XI225" s="1709"/>
      <c r="XJ225" s="1709"/>
      <c r="XK225" s="1709"/>
      <c r="XL225" s="1709"/>
      <c r="XM225" s="1709"/>
      <c r="XN225" s="1709"/>
      <c r="XO225" s="1709"/>
      <c r="XP225" s="1709"/>
      <c r="XQ225" s="1709"/>
      <c r="XR225" s="1709"/>
      <c r="XS225" s="1709"/>
      <c r="XT225" s="1709"/>
      <c r="XU225" s="1709"/>
      <c r="XV225" s="1709"/>
      <c r="XW225" s="1709"/>
      <c r="XX225" s="1709"/>
      <c r="XY225" s="1709"/>
      <c r="XZ225" s="1709"/>
      <c r="YA225" s="1709"/>
      <c r="YB225" s="1709"/>
      <c r="YC225" s="1709"/>
      <c r="YD225" s="1709"/>
      <c r="YE225" s="1709"/>
      <c r="YF225" s="1709"/>
      <c r="YG225" s="1709"/>
      <c r="YH225" s="1709"/>
      <c r="YI225" s="1709"/>
      <c r="YJ225" s="1709"/>
      <c r="YK225" s="1709"/>
      <c r="YL225" s="1709"/>
      <c r="YM225" s="1709"/>
      <c r="YN225" s="1709"/>
      <c r="YO225" s="1709"/>
      <c r="YP225" s="1709"/>
      <c r="YQ225" s="1709"/>
      <c r="YR225" s="1709"/>
      <c r="YS225" s="1709"/>
      <c r="YT225" s="1709"/>
      <c r="YU225" s="1709"/>
      <c r="YV225" s="1709"/>
      <c r="YW225" s="1709"/>
      <c r="YX225" s="1709"/>
      <c r="YY225" s="1709"/>
      <c r="YZ225" s="1709"/>
      <c r="ZA225" s="1709"/>
      <c r="ZB225" s="1709"/>
      <c r="ZC225" s="1709"/>
      <c r="ZD225" s="1709"/>
      <c r="ZE225" s="1709"/>
      <c r="ZF225" s="1709"/>
      <c r="ZG225" s="1709"/>
      <c r="ZH225" s="1709"/>
      <c r="ZI225" s="1709"/>
      <c r="ZJ225" s="1709"/>
      <c r="ZK225" s="1709"/>
      <c r="ZL225" s="1709"/>
      <c r="ZM225" s="1709"/>
      <c r="ZN225" s="1709"/>
      <c r="ZO225" s="1709"/>
      <c r="ZP225" s="1709"/>
      <c r="ZQ225" s="1709"/>
      <c r="ZR225" s="1709"/>
      <c r="ZS225" s="1709"/>
      <c r="ZT225" s="1709"/>
      <c r="ZU225" s="1709"/>
      <c r="ZV225" s="1709"/>
      <c r="ZW225" s="1709"/>
      <c r="ZX225" s="1709"/>
      <c r="ZY225" s="1709"/>
      <c r="ZZ225" s="1709"/>
      <c r="AAA225" s="1709"/>
      <c r="AAB225" s="1709"/>
      <c r="AAC225" s="1709"/>
      <c r="AAD225" s="1709"/>
      <c r="AAE225" s="1709"/>
      <c r="AAF225" s="1709"/>
      <c r="AAG225" s="1709"/>
      <c r="AAH225" s="1709"/>
      <c r="AAI225" s="1709"/>
      <c r="AAJ225" s="1709"/>
      <c r="AAK225" s="1709"/>
      <c r="AAL225" s="1709"/>
      <c r="AAM225" s="1709"/>
      <c r="AAN225" s="1709"/>
      <c r="AAO225" s="1709"/>
      <c r="AAP225" s="1709"/>
      <c r="AAQ225" s="1709"/>
      <c r="AAR225" s="1709"/>
      <c r="AAS225" s="1709"/>
      <c r="AAT225" s="1709"/>
      <c r="AAU225" s="1709"/>
      <c r="AAV225" s="1709"/>
      <c r="AAW225" s="1709"/>
      <c r="AAX225" s="1709"/>
      <c r="AAY225" s="1709"/>
      <c r="AAZ225" s="1709"/>
      <c r="ABA225" s="1709"/>
      <c r="ABB225" s="1709"/>
      <c r="ABC225" s="1709"/>
      <c r="ABD225" s="1709"/>
      <c r="ABE225" s="1709"/>
      <c r="ABF225" s="1709"/>
      <c r="ABG225" s="1709"/>
      <c r="ABH225" s="1709"/>
      <c r="ABI225" s="1709"/>
      <c r="ABJ225" s="1709"/>
      <c r="ABK225" s="1709"/>
      <c r="ABL225" s="1709"/>
      <c r="ABM225" s="1709"/>
      <c r="ABN225" s="1709"/>
      <c r="ABO225" s="1709"/>
      <c r="ABP225" s="1709"/>
      <c r="ABQ225" s="1709"/>
      <c r="ABR225" s="1709"/>
      <c r="ABS225" s="1709"/>
      <c r="ABT225" s="1709"/>
      <c r="ABU225" s="1709"/>
      <c r="ABV225" s="1709"/>
      <c r="ABW225" s="1709"/>
      <c r="ABX225" s="1709"/>
      <c r="ABY225" s="1709"/>
      <c r="ABZ225" s="1709"/>
      <c r="ACA225" s="1709"/>
      <c r="ACB225" s="1709"/>
      <c r="ACC225" s="1709"/>
      <c r="ACD225" s="1709"/>
      <c r="ACE225" s="1709"/>
      <c r="ACF225" s="1709"/>
      <c r="ACG225" s="1709"/>
      <c r="ACH225" s="1709"/>
      <c r="ACI225" s="1709"/>
      <c r="ACJ225" s="1709"/>
      <c r="ACK225" s="1709"/>
      <c r="ACL225" s="1709"/>
      <c r="ACM225" s="1709"/>
      <c r="ACN225" s="1709"/>
      <c r="ACO225" s="1709"/>
      <c r="ACP225" s="1709"/>
      <c r="ACQ225" s="1709"/>
      <c r="ACR225" s="1709"/>
      <c r="ACS225" s="1709"/>
      <c r="ACT225" s="1709"/>
      <c r="ACU225" s="1709"/>
      <c r="ACV225" s="1709"/>
      <c r="ACW225" s="1709"/>
      <c r="ACX225" s="1709"/>
      <c r="ACY225" s="1709"/>
      <c r="ACZ225" s="1709"/>
      <c r="ADA225" s="1709"/>
      <c r="ADB225" s="1709"/>
      <c r="ADC225" s="1709"/>
      <c r="ADD225" s="1709"/>
      <c r="ADE225" s="1709"/>
      <c r="ADF225" s="1709"/>
      <c r="ADG225" s="1709"/>
      <c r="ADH225" s="1709"/>
      <c r="ADI225" s="1709"/>
      <c r="ADJ225" s="1709"/>
      <c r="ADK225" s="1709"/>
      <c r="ADL225" s="1709"/>
      <c r="ADM225" s="1709"/>
      <c r="ADN225" s="1709"/>
      <c r="ADO225" s="1709"/>
      <c r="ADP225" s="1709"/>
      <c r="ADQ225" s="1709"/>
      <c r="ADR225" s="1709"/>
      <c r="ADS225" s="1709"/>
      <c r="ADT225" s="1709"/>
      <c r="ADU225" s="1709"/>
      <c r="ADV225" s="1709"/>
      <c r="ADW225" s="1709"/>
      <c r="ADX225" s="1709"/>
      <c r="ADY225" s="1709"/>
      <c r="ADZ225" s="1709"/>
      <c r="AEA225" s="1709"/>
      <c r="AEB225" s="1709"/>
      <c r="AEC225" s="1709"/>
      <c r="AED225" s="1709"/>
      <c r="AEE225" s="1709"/>
      <c r="AEF225" s="1709"/>
      <c r="AEG225" s="1709"/>
      <c r="AEH225" s="1709"/>
      <c r="AEI225" s="1709"/>
      <c r="AEJ225" s="1709"/>
      <c r="AEK225" s="1709"/>
      <c r="AEL225" s="1709"/>
      <c r="AEM225" s="1709"/>
      <c r="AEN225" s="1709"/>
      <c r="AEO225" s="1709"/>
      <c r="AEP225" s="1709"/>
      <c r="AEQ225" s="1709"/>
      <c r="AER225" s="1709"/>
      <c r="AES225" s="1709"/>
      <c r="AET225" s="1709"/>
      <c r="AEU225" s="1709"/>
      <c r="AEV225" s="1709"/>
      <c r="AEW225" s="1709"/>
      <c r="AEX225" s="1709"/>
      <c r="AEY225" s="1709"/>
      <c r="AEZ225" s="1709"/>
      <c r="AFA225" s="1709"/>
      <c r="AFB225" s="1709"/>
      <c r="AFC225" s="1709"/>
      <c r="AFD225" s="1709"/>
      <c r="AFE225" s="1709"/>
      <c r="AFF225" s="1709"/>
      <c r="AFG225" s="1709"/>
      <c r="AFH225" s="1709"/>
      <c r="AFI225" s="1709"/>
      <c r="AFJ225" s="1709"/>
      <c r="AFK225" s="1709"/>
      <c r="AFL225" s="1709"/>
      <c r="AFM225" s="1709"/>
      <c r="AFN225" s="1709"/>
      <c r="AFO225" s="1709"/>
      <c r="AFP225" s="1709"/>
      <c r="AFQ225" s="1709"/>
      <c r="AFR225" s="1709"/>
      <c r="AFS225" s="1709"/>
      <c r="AFT225" s="1709"/>
      <c r="AFU225" s="1709"/>
      <c r="AFV225" s="1709"/>
      <c r="AFW225" s="1709"/>
      <c r="AFX225" s="1709"/>
      <c r="AFY225" s="1709"/>
      <c r="AFZ225" s="1709"/>
      <c r="AGA225" s="1709"/>
      <c r="AGB225" s="1709"/>
      <c r="AGC225" s="1709"/>
      <c r="AGD225" s="1709"/>
      <c r="AGE225" s="1709"/>
      <c r="AGF225" s="1709"/>
      <c r="AGG225" s="1709"/>
      <c r="AGH225" s="1709"/>
      <c r="AGI225" s="1709"/>
      <c r="AGJ225" s="1709"/>
      <c r="AGK225" s="1709"/>
      <c r="AGL225" s="1709"/>
      <c r="AGM225" s="1709"/>
      <c r="AGN225" s="1709"/>
      <c r="AGO225" s="1709"/>
      <c r="AGP225" s="1709"/>
      <c r="AGQ225" s="1709"/>
      <c r="AGR225" s="1709"/>
      <c r="AGS225" s="1709"/>
      <c r="AGT225" s="1709"/>
      <c r="AGU225" s="1709"/>
      <c r="AGV225" s="1709"/>
      <c r="AGW225" s="1709"/>
      <c r="AGX225" s="1709"/>
      <c r="AGY225" s="1709"/>
      <c r="AGZ225" s="1709"/>
      <c r="AHA225" s="1709"/>
      <c r="AHB225" s="1709"/>
      <c r="AHC225" s="1709"/>
      <c r="AHD225" s="1709"/>
      <c r="AHE225" s="1709"/>
      <c r="AHF225" s="1709"/>
      <c r="AHG225" s="1709"/>
      <c r="AHH225" s="1709"/>
      <c r="AHI225" s="1709"/>
      <c r="AHJ225" s="1709"/>
      <c r="AHK225" s="1709"/>
      <c r="AHL225" s="1709"/>
      <c r="AHM225" s="1709"/>
      <c r="AHN225" s="1709"/>
      <c r="AHO225" s="1709"/>
      <c r="AHP225" s="1709"/>
      <c r="AHQ225" s="1709"/>
      <c r="AHR225" s="1709"/>
      <c r="AHS225" s="1709"/>
      <c r="AHT225" s="1709"/>
      <c r="AHU225" s="1709"/>
      <c r="AHV225" s="1709"/>
      <c r="AHW225" s="1709"/>
      <c r="AHX225" s="1709"/>
      <c r="AHY225" s="1709"/>
      <c r="AHZ225" s="1709"/>
      <c r="AIA225" s="1709"/>
      <c r="AIB225" s="1709"/>
      <c r="AIC225" s="1709"/>
      <c r="AID225" s="1709"/>
      <c r="AIE225" s="1709"/>
      <c r="AIF225" s="1709"/>
      <c r="AIG225" s="1709"/>
      <c r="AIH225" s="1709"/>
      <c r="AII225" s="1709"/>
      <c r="AIJ225" s="1709"/>
      <c r="AIK225" s="1709"/>
      <c r="AIL225" s="1709"/>
      <c r="AIM225" s="1709"/>
      <c r="AIN225" s="1709"/>
      <c r="AIO225" s="1709"/>
      <c r="AIP225" s="1709"/>
      <c r="AIQ225" s="1709"/>
      <c r="AIR225" s="1709"/>
      <c r="AIS225" s="1709"/>
      <c r="AIT225" s="1709"/>
      <c r="AIU225" s="1709"/>
      <c r="AIV225" s="1709"/>
      <c r="AIW225" s="1709"/>
      <c r="AIX225" s="1709"/>
      <c r="AIY225" s="1709"/>
      <c r="AIZ225" s="1709"/>
      <c r="AJA225" s="1709"/>
      <c r="AJB225" s="1709"/>
      <c r="AJC225" s="1709"/>
      <c r="AJD225" s="1709"/>
      <c r="AJE225" s="1709"/>
      <c r="AJF225" s="1709"/>
      <c r="AJG225" s="1709"/>
      <c r="AJH225" s="1709"/>
      <c r="AJI225" s="1709"/>
      <c r="AJJ225" s="1709"/>
      <c r="AJK225" s="1709"/>
      <c r="AJL225" s="1709"/>
      <c r="AJM225" s="1709"/>
      <c r="AJN225" s="1709"/>
      <c r="AJO225" s="1709"/>
      <c r="AJP225" s="1709"/>
      <c r="AJQ225" s="1709"/>
      <c r="AJR225" s="1709"/>
      <c r="AJS225" s="1709"/>
      <c r="AJT225" s="1709"/>
      <c r="AJU225" s="1709"/>
      <c r="AJV225" s="1709"/>
      <c r="AJW225" s="1709"/>
      <c r="AJX225" s="1709"/>
      <c r="AJY225" s="1709"/>
      <c r="AJZ225" s="1709"/>
      <c r="AKA225" s="1709"/>
      <c r="AKB225" s="1709"/>
      <c r="AKC225" s="1709"/>
      <c r="AKD225" s="1709"/>
      <c r="AKE225" s="1709"/>
      <c r="AKF225" s="1709"/>
      <c r="AKG225" s="1709"/>
      <c r="AKH225" s="1709"/>
      <c r="AKI225" s="1709"/>
      <c r="AKJ225" s="1709"/>
      <c r="AKK225" s="1709"/>
      <c r="AKL225" s="1709"/>
      <c r="AKM225" s="1709"/>
      <c r="AKN225" s="1709"/>
      <c r="AKO225" s="1709"/>
      <c r="AKP225" s="1709"/>
      <c r="AKQ225" s="1709"/>
      <c r="AKR225" s="1709"/>
      <c r="AKS225" s="1709"/>
      <c r="AKT225" s="1709"/>
      <c r="AKU225" s="1709"/>
      <c r="AKV225" s="1709"/>
      <c r="AKW225" s="1709"/>
      <c r="AKX225" s="1709"/>
      <c r="AKY225" s="1709"/>
      <c r="AKZ225" s="1709"/>
      <c r="ALA225" s="1709"/>
      <c r="ALB225" s="1709"/>
      <c r="ALC225" s="1709"/>
      <c r="ALD225" s="1709"/>
      <c r="ALE225" s="1709"/>
      <c r="ALF225" s="1709"/>
      <c r="ALG225" s="1709"/>
      <c r="ALH225" s="1709"/>
      <c r="ALI225" s="1709"/>
      <c r="ALJ225" s="1709"/>
      <c r="ALK225" s="1709"/>
      <c r="ALL225" s="1709"/>
      <c r="ALM225" s="1709"/>
      <c r="ALN225" s="1709"/>
      <c r="ALO225" s="1709"/>
      <c r="ALP225" s="1709"/>
      <c r="ALQ225" s="1709"/>
      <c r="ALR225" s="1709"/>
      <c r="ALS225" s="1709"/>
      <c r="ALT225" s="1709"/>
      <c r="ALU225" s="1709"/>
      <c r="ALV225" s="1709"/>
      <c r="ALW225" s="1709"/>
      <c r="ALX225" s="1709"/>
      <c r="ALY225" s="1709"/>
      <c r="ALZ225" s="1709"/>
      <c r="AMA225" s="1709"/>
      <c r="AMB225" s="1709"/>
      <c r="AMC225" s="1709"/>
      <c r="AMD225" s="1709"/>
      <c r="AME225" s="1709"/>
      <c r="AMF225" s="1709"/>
      <c r="AMG225" s="1709"/>
      <c r="AMH225" s="1709"/>
      <c r="AMI225" s="1709"/>
      <c r="AMJ225" s="1709"/>
      <c r="AMK225" s="1709"/>
      <c r="AML225" s="1709"/>
      <c r="AMM225" s="1709"/>
      <c r="AMN225" s="1709"/>
      <c r="AMO225" s="1709"/>
      <c r="AMP225" s="1709"/>
      <c r="AMQ225" s="1709"/>
      <c r="AMR225" s="1709"/>
      <c r="AMS225" s="1709"/>
      <c r="AMT225" s="1709"/>
      <c r="AMU225" s="1709"/>
      <c r="AMV225" s="1709"/>
      <c r="AMW225" s="1709"/>
      <c r="AMX225" s="1709"/>
      <c r="AMY225" s="1709"/>
      <c r="AMZ225" s="1709"/>
      <c r="ANA225" s="1709"/>
      <c r="ANB225" s="1709"/>
      <c r="ANC225" s="1709"/>
      <c r="AND225" s="1709"/>
      <c r="ANE225" s="1709"/>
      <c r="ANF225" s="1709"/>
      <c r="ANG225" s="1709"/>
      <c r="ANH225" s="1709"/>
      <c r="ANI225" s="1709"/>
      <c r="ANJ225" s="1709"/>
      <c r="ANK225" s="1709"/>
      <c r="ANL225" s="1709"/>
      <c r="ANM225" s="1709"/>
      <c r="ANN225" s="1709"/>
      <c r="ANO225" s="1709"/>
      <c r="ANP225" s="1709"/>
      <c r="ANQ225" s="1709"/>
      <c r="ANR225" s="1709"/>
      <c r="ANS225" s="1709"/>
      <c r="ANT225" s="1709"/>
      <c r="ANU225" s="1709"/>
      <c r="ANV225" s="1709"/>
      <c r="ANW225" s="1709"/>
      <c r="ANX225" s="1709"/>
      <c r="ANY225" s="1709"/>
      <c r="ANZ225" s="1709"/>
      <c r="AOA225" s="1709"/>
      <c r="AOB225" s="1709"/>
      <c r="AOC225" s="1709"/>
      <c r="AOD225" s="1709"/>
      <c r="AOE225" s="1709"/>
      <c r="AOF225" s="1709"/>
      <c r="AOG225" s="1709"/>
      <c r="AOH225" s="1709"/>
      <c r="AOI225" s="1709"/>
      <c r="AOJ225" s="1709"/>
      <c r="AOK225" s="1709"/>
      <c r="AOL225" s="1709"/>
      <c r="AOM225" s="1709"/>
      <c r="AON225" s="1709"/>
      <c r="AOO225" s="1709"/>
      <c r="AOP225" s="1709"/>
      <c r="AOQ225" s="1709"/>
      <c r="AOR225" s="1709"/>
      <c r="AOS225" s="1709"/>
      <c r="AOT225" s="1709"/>
      <c r="AOU225" s="1709"/>
      <c r="AOV225" s="1709"/>
      <c r="AOW225" s="1709"/>
      <c r="AOX225" s="1709"/>
      <c r="AOY225" s="1709"/>
      <c r="AOZ225" s="1709"/>
      <c r="APA225" s="1709"/>
      <c r="APB225" s="1709"/>
      <c r="APC225" s="1709"/>
      <c r="APD225" s="1709"/>
      <c r="APE225" s="1709"/>
      <c r="APF225" s="1709"/>
      <c r="APG225" s="1709"/>
      <c r="APH225" s="1709"/>
      <c r="API225" s="1709"/>
      <c r="APJ225" s="1709"/>
      <c r="APK225" s="1709"/>
      <c r="APL225" s="1709"/>
      <c r="APM225" s="1709"/>
      <c r="APN225" s="1709"/>
      <c r="APO225" s="1709"/>
      <c r="APP225" s="1709"/>
      <c r="APQ225" s="1709"/>
      <c r="APR225" s="1709"/>
      <c r="APS225" s="1709"/>
      <c r="APT225" s="1709"/>
      <c r="APU225" s="1709"/>
      <c r="APV225" s="1709"/>
      <c r="APW225" s="1709"/>
      <c r="APX225" s="1709"/>
      <c r="APY225" s="1709"/>
      <c r="APZ225" s="1709"/>
      <c r="AQA225" s="1709"/>
      <c r="AQB225" s="1709"/>
      <c r="AQC225" s="1709"/>
      <c r="AQD225" s="1709"/>
      <c r="AQE225" s="1709"/>
      <c r="AQF225" s="1709"/>
      <c r="AQG225" s="1709"/>
      <c r="AQH225" s="1709"/>
      <c r="AQI225" s="1709"/>
      <c r="AQJ225" s="1709"/>
      <c r="AQK225" s="1709"/>
      <c r="AQL225" s="1709"/>
      <c r="AQM225" s="1709"/>
      <c r="AQN225" s="1709"/>
      <c r="AQO225" s="1709"/>
      <c r="AQP225" s="1709"/>
      <c r="AQQ225" s="1709"/>
      <c r="AQR225" s="1709"/>
      <c r="AQS225" s="1709"/>
      <c r="AQT225" s="1709"/>
      <c r="AQU225" s="1709"/>
      <c r="AQV225" s="1709"/>
      <c r="AQW225" s="1709"/>
      <c r="AQX225" s="1709"/>
      <c r="AQY225" s="1709"/>
      <c r="AQZ225" s="1709"/>
      <c r="ARA225" s="1709"/>
      <c r="ARB225" s="1709"/>
      <c r="ARC225" s="1709"/>
      <c r="ARD225" s="1709"/>
      <c r="ARE225" s="1709"/>
      <c r="ARF225" s="1709"/>
      <c r="ARG225" s="1709"/>
      <c r="ARH225" s="1709"/>
      <c r="ARI225" s="1709"/>
      <c r="ARJ225" s="1709"/>
      <c r="ARK225" s="1709"/>
      <c r="ARL225" s="1709"/>
      <c r="ARM225" s="1709"/>
      <c r="ARN225" s="1709"/>
      <c r="ARO225" s="1709"/>
      <c r="ARP225" s="1709"/>
      <c r="ARQ225" s="1709"/>
      <c r="ARR225" s="1709"/>
      <c r="ARS225" s="1709"/>
      <c r="ART225" s="1709"/>
      <c r="ARU225" s="1709"/>
      <c r="ARV225" s="1709"/>
      <c r="ARW225" s="1709"/>
      <c r="ARX225" s="1709"/>
      <c r="ARY225" s="1709"/>
      <c r="ARZ225" s="1709"/>
      <c r="ASA225" s="1709"/>
      <c r="ASB225" s="1709"/>
      <c r="ASC225" s="1709"/>
      <c r="ASD225" s="1709"/>
      <c r="ASE225" s="1709"/>
      <c r="ASF225" s="1709"/>
      <c r="ASG225" s="1709"/>
      <c r="ASH225" s="1709"/>
      <c r="ASI225" s="1709"/>
      <c r="ASJ225" s="1709"/>
      <c r="ASK225" s="1709"/>
      <c r="ASL225" s="1709"/>
      <c r="ASM225" s="1709"/>
      <c r="ASN225" s="1709"/>
      <c r="ASO225" s="1709"/>
      <c r="ASP225" s="1709"/>
      <c r="ASQ225" s="1709"/>
      <c r="ASR225" s="1709"/>
      <c r="ASS225" s="1709"/>
      <c r="AST225" s="1709"/>
      <c r="ASU225" s="1709"/>
      <c r="ASV225" s="1709"/>
      <c r="ASW225" s="1709"/>
      <c r="ASX225" s="1709"/>
      <c r="ASY225" s="1709"/>
      <c r="ASZ225" s="1709"/>
      <c r="ATA225" s="1709"/>
      <c r="ATB225" s="1709"/>
      <c r="ATC225" s="1709"/>
      <c r="ATD225" s="1709"/>
      <c r="ATE225" s="1709"/>
      <c r="ATF225" s="1709"/>
      <c r="ATG225" s="1709"/>
      <c r="ATH225" s="1709"/>
      <c r="ATI225" s="1709"/>
      <c r="ATJ225" s="1709"/>
      <c r="ATK225" s="1709"/>
      <c r="ATL225" s="1709"/>
      <c r="ATM225" s="1709"/>
      <c r="ATN225" s="1709"/>
      <c r="ATO225" s="1709"/>
      <c r="ATP225" s="1709"/>
      <c r="ATQ225" s="1709"/>
      <c r="ATR225" s="1709"/>
      <c r="ATS225" s="1709"/>
      <c r="ATT225" s="1709"/>
      <c r="ATU225" s="1709"/>
      <c r="ATV225" s="1709"/>
      <c r="ATW225" s="1709"/>
      <c r="ATX225" s="1709"/>
      <c r="ATY225" s="1709"/>
      <c r="ATZ225" s="1709"/>
      <c r="AUA225" s="1709"/>
      <c r="AUB225" s="1709"/>
      <c r="AUC225" s="1709"/>
      <c r="AUD225" s="1709"/>
      <c r="AUE225" s="1709"/>
      <c r="AUF225" s="1709"/>
      <c r="AUG225" s="1709"/>
      <c r="AUH225" s="1709"/>
      <c r="AUI225" s="1709"/>
      <c r="AUJ225" s="1709"/>
      <c r="AUK225" s="1709"/>
      <c r="AUL225" s="1709"/>
      <c r="AUM225" s="1709"/>
      <c r="AUN225" s="1709"/>
      <c r="AUO225" s="1709"/>
      <c r="AUP225" s="1709"/>
      <c r="AUQ225" s="1709"/>
      <c r="AUR225" s="1709"/>
      <c r="AUS225" s="1709"/>
      <c r="AUT225" s="1709"/>
      <c r="AUU225" s="1709"/>
      <c r="AUV225" s="1709"/>
      <c r="AUW225" s="1709"/>
      <c r="AUX225" s="1709"/>
      <c r="AUY225" s="1709"/>
      <c r="AUZ225" s="1709"/>
      <c r="AVA225" s="1709"/>
      <c r="AVB225" s="1709"/>
      <c r="AVC225" s="1709"/>
      <c r="AVD225" s="1709"/>
      <c r="AVE225" s="1709"/>
      <c r="AVF225" s="1709"/>
      <c r="AVG225" s="1709"/>
      <c r="AVH225" s="1709"/>
      <c r="AVI225" s="1709"/>
      <c r="AVJ225" s="1709"/>
      <c r="AVK225" s="1709"/>
      <c r="AVL225" s="1709"/>
      <c r="AVM225" s="1709"/>
      <c r="AVN225" s="1709"/>
      <c r="AVO225" s="1709"/>
      <c r="AVP225" s="1709"/>
      <c r="AVQ225" s="1709"/>
      <c r="AVR225" s="1709"/>
      <c r="AVS225" s="1709"/>
      <c r="AVT225" s="1709"/>
      <c r="AVU225" s="1709"/>
      <c r="AVV225" s="1709"/>
      <c r="AVW225" s="1709"/>
      <c r="AVX225" s="1709"/>
      <c r="AVY225" s="1709"/>
      <c r="AVZ225" s="1709"/>
      <c r="AWA225" s="1709"/>
      <c r="AWB225" s="1709"/>
      <c r="AWC225" s="1709"/>
      <c r="AWD225" s="1709"/>
      <c r="AWE225" s="1709"/>
      <c r="AWF225" s="1709"/>
      <c r="AWG225" s="1709"/>
      <c r="AWH225" s="1709"/>
      <c r="AWI225" s="1709"/>
      <c r="AWJ225" s="1709"/>
      <c r="AWK225" s="1709"/>
      <c r="AWL225" s="1709"/>
      <c r="AWM225" s="1709"/>
      <c r="AWN225" s="1709"/>
      <c r="AWO225" s="1709"/>
      <c r="AWP225" s="1709"/>
      <c r="AWQ225" s="1709"/>
      <c r="AWR225" s="1709"/>
      <c r="AWS225" s="1709"/>
      <c r="AWT225" s="1709"/>
      <c r="AWU225" s="1709"/>
      <c r="AWV225" s="1709"/>
      <c r="AWW225" s="1709"/>
      <c r="AWX225" s="1709"/>
      <c r="AWY225" s="1709"/>
      <c r="AWZ225" s="1709"/>
      <c r="AXA225" s="1709"/>
      <c r="AXB225" s="1709"/>
      <c r="AXC225" s="1709"/>
      <c r="AXD225" s="1709"/>
      <c r="AXE225" s="1709"/>
      <c r="AXF225" s="1709"/>
      <c r="AXG225" s="1709"/>
      <c r="AXH225" s="1709"/>
      <c r="AXI225" s="1709"/>
      <c r="AXJ225" s="1709"/>
    </row>
    <row r="226" spans="1:1310" s="1710" customFormat="1" ht="23.25" customHeight="1">
      <c r="A226" s="1711"/>
      <c r="B226" s="3693" t="s">
        <v>1805</v>
      </c>
      <c r="C226" s="3693"/>
      <c r="D226" s="3693"/>
      <c r="E226" s="3693"/>
      <c r="F226" s="1713"/>
      <c r="G226" s="3693" t="s">
        <v>1806</v>
      </c>
      <c r="H226" s="3693"/>
      <c r="I226" s="3693"/>
      <c r="J226" s="1713"/>
      <c r="K226" s="3696" t="s">
        <v>1807</v>
      </c>
      <c r="L226" s="3696"/>
      <c r="M226" s="3696"/>
      <c r="N226" s="1713"/>
      <c r="O226" s="3693" t="s">
        <v>1808</v>
      </c>
      <c r="P226" s="3693"/>
      <c r="Q226" s="1713"/>
      <c r="R226" s="88"/>
      <c r="S226" s="88"/>
      <c r="T226" s="88"/>
      <c r="U226" s="88"/>
      <c r="V226" s="88"/>
      <c r="W226" s="88"/>
      <c r="X226" s="88"/>
      <c r="Y226" s="88"/>
      <c r="Z226" s="88"/>
      <c r="AA226" s="88"/>
      <c r="AB226" s="88"/>
      <c r="AC226" s="88"/>
      <c r="AD226" s="1709"/>
      <c r="AE226" s="1709"/>
      <c r="AF226" s="1709"/>
      <c r="AG226" s="1709"/>
      <c r="AH226" s="1709"/>
      <c r="AI226" s="1709"/>
      <c r="AJ226" s="1709"/>
      <c r="AK226" s="1709"/>
      <c r="AL226" s="1709"/>
      <c r="AM226" s="1709"/>
      <c r="AN226" s="1709"/>
      <c r="AO226" s="1709"/>
      <c r="AP226" s="1709"/>
      <c r="AQ226" s="1709"/>
      <c r="AR226" s="1709"/>
      <c r="AS226" s="1709"/>
      <c r="AT226" s="1709"/>
      <c r="AU226" s="1709"/>
      <c r="AV226" s="1709"/>
      <c r="AW226" s="1709"/>
      <c r="AX226" s="1709"/>
      <c r="AY226" s="1709"/>
      <c r="AZ226" s="1709"/>
      <c r="BA226" s="1709"/>
      <c r="BB226" s="1709"/>
      <c r="BC226" s="1709"/>
      <c r="BD226" s="1709"/>
      <c r="BE226" s="1709"/>
      <c r="BF226" s="1709"/>
      <c r="BG226" s="1709"/>
      <c r="BH226" s="1709"/>
      <c r="BI226" s="1709"/>
      <c r="BJ226" s="1709"/>
      <c r="BK226" s="1709"/>
      <c r="BL226" s="1709"/>
      <c r="BM226" s="1709"/>
      <c r="BN226" s="1709"/>
      <c r="BO226" s="1709"/>
      <c r="BP226" s="1709"/>
      <c r="BQ226" s="1709"/>
      <c r="BR226" s="1709"/>
      <c r="BS226" s="1709"/>
      <c r="BT226" s="1709"/>
      <c r="BU226" s="1709"/>
      <c r="BV226" s="1709"/>
      <c r="BW226" s="1709"/>
      <c r="BX226" s="1709"/>
      <c r="BY226" s="1709"/>
      <c r="BZ226" s="1709"/>
      <c r="CA226" s="1709"/>
      <c r="CB226" s="1709"/>
      <c r="CC226" s="1709"/>
      <c r="CD226" s="1709"/>
      <c r="CE226" s="1709"/>
      <c r="CF226" s="1709"/>
      <c r="CG226" s="1709"/>
      <c r="CH226" s="1709"/>
      <c r="CI226" s="1709"/>
      <c r="CJ226" s="1709"/>
      <c r="CK226" s="1709"/>
      <c r="CL226" s="1709"/>
      <c r="CM226" s="1709"/>
      <c r="CN226" s="1709"/>
      <c r="CO226" s="1709"/>
      <c r="CP226" s="1709"/>
      <c r="CQ226" s="1709"/>
      <c r="CR226" s="1709"/>
      <c r="CS226" s="1709"/>
      <c r="CT226" s="1709"/>
      <c r="CU226" s="1709"/>
      <c r="CV226" s="1709"/>
      <c r="CW226" s="1709"/>
      <c r="CX226" s="1709"/>
      <c r="CY226" s="1709"/>
      <c r="CZ226" s="1709"/>
      <c r="DA226" s="1709"/>
      <c r="DB226" s="1709"/>
      <c r="DC226" s="1709"/>
      <c r="DD226" s="1709"/>
      <c r="DE226" s="1709"/>
      <c r="DF226" s="1709"/>
      <c r="DG226" s="1709"/>
      <c r="DH226" s="1709"/>
      <c r="DI226" s="1709"/>
      <c r="DJ226" s="1709"/>
      <c r="DK226" s="1709"/>
      <c r="DL226" s="1709"/>
      <c r="DM226" s="1709"/>
      <c r="DN226" s="1709"/>
      <c r="DO226" s="1709"/>
      <c r="DP226" s="1709"/>
      <c r="DQ226" s="1709"/>
      <c r="DR226" s="1709"/>
      <c r="DS226" s="1709"/>
      <c r="DT226" s="1709"/>
      <c r="DU226" s="1709"/>
      <c r="DV226" s="1709"/>
      <c r="DW226" s="1709"/>
      <c r="DX226" s="1709"/>
      <c r="DY226" s="1709"/>
      <c r="DZ226" s="1709"/>
      <c r="EA226" s="1709"/>
      <c r="EB226" s="1709"/>
      <c r="EC226" s="1709"/>
      <c r="ED226" s="1709"/>
      <c r="EE226" s="1709"/>
      <c r="EF226" s="1709"/>
      <c r="EG226" s="1709"/>
      <c r="EH226" s="1709"/>
      <c r="EI226" s="1709"/>
      <c r="EJ226" s="1709"/>
      <c r="EK226" s="1709"/>
      <c r="EL226" s="1709"/>
      <c r="EM226" s="1709"/>
      <c r="EN226" s="1709"/>
      <c r="EO226" s="1709"/>
      <c r="EP226" s="1709"/>
      <c r="EQ226" s="1709"/>
      <c r="ER226" s="1709"/>
      <c r="ES226" s="1709"/>
      <c r="ET226" s="1709"/>
      <c r="EU226" s="1709"/>
      <c r="EV226" s="1709"/>
      <c r="EW226" s="1709"/>
      <c r="EX226" s="1709"/>
      <c r="EY226" s="1709"/>
      <c r="EZ226" s="1709"/>
      <c r="FA226" s="1709"/>
      <c r="FB226" s="1709"/>
      <c r="FC226" s="1709"/>
      <c r="FD226" s="1709"/>
      <c r="FE226" s="1709"/>
      <c r="FF226" s="1709"/>
      <c r="FG226" s="1709"/>
      <c r="FH226" s="1709"/>
      <c r="FI226" s="1709"/>
      <c r="FJ226" s="1709"/>
      <c r="FK226" s="1709"/>
      <c r="FL226" s="1709"/>
      <c r="FM226" s="1709"/>
      <c r="FN226" s="1709"/>
      <c r="FO226" s="1709"/>
      <c r="FP226" s="1709"/>
      <c r="FQ226" s="1709"/>
      <c r="FR226" s="1709"/>
      <c r="FS226" s="1709"/>
      <c r="FT226" s="1709"/>
      <c r="FU226" s="1709"/>
      <c r="FV226" s="1709"/>
      <c r="FW226" s="1709"/>
      <c r="FX226" s="1709"/>
      <c r="FY226" s="1709"/>
      <c r="FZ226" s="1709"/>
      <c r="GA226" s="1709"/>
      <c r="GB226" s="1709"/>
      <c r="GC226" s="1709"/>
      <c r="GD226" s="1709"/>
      <c r="GE226" s="1709"/>
      <c r="GF226" s="1709"/>
      <c r="GG226" s="1709"/>
      <c r="GH226" s="1709"/>
      <c r="GI226" s="1709"/>
      <c r="GJ226" s="1709"/>
      <c r="GK226" s="1709"/>
      <c r="GL226" s="1709"/>
      <c r="GM226" s="1709"/>
      <c r="GN226" s="1709"/>
      <c r="GO226" s="1709"/>
      <c r="GP226" s="1709"/>
      <c r="GQ226" s="1709"/>
      <c r="GR226" s="1709"/>
      <c r="GS226" s="1709"/>
      <c r="GT226" s="1709"/>
      <c r="GU226" s="1709"/>
      <c r="GV226" s="1709"/>
      <c r="GW226" s="1709"/>
      <c r="GX226" s="1709"/>
      <c r="GY226" s="1709"/>
      <c r="GZ226" s="1709"/>
      <c r="HA226" s="1709"/>
      <c r="HB226" s="1709"/>
      <c r="HC226" s="1709"/>
      <c r="HD226" s="1709"/>
      <c r="HE226" s="1709"/>
      <c r="HF226" s="1709"/>
      <c r="HG226" s="1709"/>
      <c r="HH226" s="1709"/>
      <c r="HI226" s="1709"/>
      <c r="HJ226" s="1709"/>
      <c r="HK226" s="1709"/>
      <c r="HL226" s="1709"/>
      <c r="HM226" s="1709"/>
      <c r="HN226" s="1709"/>
      <c r="HO226" s="1709"/>
      <c r="HP226" s="1709"/>
      <c r="HQ226" s="1709"/>
      <c r="HR226" s="1709"/>
      <c r="HS226" s="1709"/>
      <c r="HT226" s="1709"/>
      <c r="HU226" s="1709"/>
      <c r="HV226" s="1709"/>
      <c r="HW226" s="1709"/>
      <c r="HX226" s="1709"/>
      <c r="HY226" s="1709"/>
      <c r="HZ226" s="1709"/>
      <c r="IA226" s="1709"/>
      <c r="IB226" s="1709"/>
      <c r="IC226" s="1709"/>
      <c r="ID226" s="1709"/>
      <c r="IE226" s="1709"/>
      <c r="IF226" s="1709"/>
      <c r="IG226" s="1709"/>
      <c r="IH226" s="1709"/>
      <c r="II226" s="1709"/>
      <c r="IJ226" s="1709"/>
      <c r="IK226" s="1709"/>
      <c r="IL226" s="1709"/>
      <c r="IM226" s="1709"/>
      <c r="IN226" s="1709"/>
      <c r="IO226" s="1709"/>
      <c r="IP226" s="1709"/>
      <c r="IQ226" s="1709"/>
      <c r="IR226" s="1709"/>
      <c r="IS226" s="1709"/>
      <c r="IT226" s="1709"/>
      <c r="IU226" s="1709"/>
      <c r="IV226" s="1709"/>
      <c r="IW226" s="1709"/>
      <c r="IX226" s="1709"/>
      <c r="IY226" s="1709"/>
      <c r="IZ226" s="1709"/>
      <c r="JA226" s="1709"/>
      <c r="JB226" s="1709"/>
      <c r="JC226" s="1709"/>
      <c r="JD226" s="1709"/>
      <c r="JE226" s="1709"/>
      <c r="JF226" s="1709"/>
      <c r="JG226" s="1709"/>
      <c r="JH226" s="1709"/>
      <c r="JI226" s="1709"/>
      <c r="JJ226" s="1709"/>
      <c r="JK226" s="1709"/>
      <c r="JL226" s="1709"/>
      <c r="JM226" s="1709"/>
      <c r="JN226" s="1709"/>
      <c r="JO226" s="1709"/>
      <c r="JP226" s="1709"/>
      <c r="JQ226" s="1709"/>
      <c r="JR226" s="1709"/>
      <c r="JS226" s="1709"/>
      <c r="JT226" s="1709"/>
      <c r="JU226" s="1709"/>
      <c r="JV226" s="1709"/>
      <c r="JW226" s="1709"/>
      <c r="JX226" s="1709"/>
      <c r="JY226" s="1709"/>
      <c r="JZ226" s="1709"/>
      <c r="KA226" s="1709"/>
      <c r="KB226" s="1709"/>
      <c r="KC226" s="1709"/>
      <c r="KD226" s="1709"/>
      <c r="KE226" s="1709"/>
      <c r="KF226" s="1709"/>
      <c r="KG226" s="1709"/>
      <c r="KH226" s="1709"/>
      <c r="KI226" s="1709"/>
      <c r="KJ226" s="1709"/>
      <c r="KK226" s="1709"/>
      <c r="KL226" s="1709"/>
      <c r="KM226" s="1709"/>
      <c r="KN226" s="1709"/>
      <c r="KO226" s="1709"/>
      <c r="KP226" s="1709"/>
      <c r="KQ226" s="1709"/>
      <c r="KR226" s="1709"/>
      <c r="KS226" s="1709"/>
      <c r="KT226" s="1709"/>
      <c r="KU226" s="1709"/>
      <c r="KV226" s="1709"/>
      <c r="KW226" s="1709"/>
      <c r="KX226" s="1709"/>
      <c r="KY226" s="1709"/>
      <c r="KZ226" s="1709"/>
      <c r="LA226" s="1709"/>
      <c r="LB226" s="1709"/>
      <c r="LC226" s="1709"/>
      <c r="LD226" s="1709"/>
      <c r="LE226" s="1709"/>
      <c r="LF226" s="1709"/>
      <c r="LG226" s="1709"/>
      <c r="LH226" s="1709"/>
      <c r="LI226" s="1709"/>
      <c r="LJ226" s="1709"/>
      <c r="LK226" s="1709"/>
      <c r="LL226" s="1709"/>
      <c r="LM226" s="1709"/>
      <c r="LN226" s="1709"/>
      <c r="LO226" s="1709"/>
      <c r="LP226" s="1709"/>
      <c r="LQ226" s="1709"/>
      <c r="LR226" s="1709"/>
      <c r="LS226" s="1709"/>
      <c r="LT226" s="1709"/>
      <c r="LU226" s="1709"/>
      <c r="LV226" s="1709"/>
      <c r="LW226" s="1709"/>
      <c r="LX226" s="1709"/>
      <c r="LY226" s="1709"/>
      <c r="LZ226" s="1709"/>
      <c r="MA226" s="1709"/>
      <c r="MB226" s="1709"/>
      <c r="MC226" s="1709"/>
      <c r="MD226" s="1709"/>
      <c r="ME226" s="1709"/>
      <c r="MF226" s="1709"/>
      <c r="MG226" s="1709"/>
      <c r="MH226" s="1709"/>
      <c r="MI226" s="1709"/>
      <c r="MJ226" s="1709"/>
      <c r="MK226" s="1709"/>
      <c r="ML226" s="1709"/>
      <c r="MM226" s="1709"/>
      <c r="MN226" s="1709"/>
      <c r="MO226" s="1709"/>
      <c r="MP226" s="1709"/>
      <c r="MQ226" s="1709"/>
      <c r="MR226" s="1709"/>
      <c r="MS226" s="1709"/>
      <c r="MT226" s="1709"/>
      <c r="MU226" s="1709"/>
      <c r="MV226" s="1709"/>
      <c r="MW226" s="1709"/>
      <c r="MX226" s="1709"/>
      <c r="MY226" s="1709"/>
      <c r="MZ226" s="1709"/>
      <c r="NA226" s="1709"/>
      <c r="NB226" s="1709"/>
      <c r="NC226" s="1709"/>
      <c r="ND226" s="1709"/>
      <c r="NE226" s="1709"/>
      <c r="NF226" s="1709"/>
      <c r="NG226" s="1709"/>
      <c r="NH226" s="1709"/>
      <c r="NI226" s="1709"/>
      <c r="NJ226" s="1709"/>
      <c r="NK226" s="1709"/>
      <c r="NL226" s="1709"/>
      <c r="NM226" s="1709"/>
      <c r="NN226" s="1709"/>
      <c r="NO226" s="1709"/>
      <c r="NP226" s="1709"/>
      <c r="NQ226" s="1709"/>
      <c r="NR226" s="1709"/>
      <c r="NS226" s="1709"/>
      <c r="NT226" s="1709"/>
      <c r="NU226" s="1709"/>
      <c r="NV226" s="1709"/>
      <c r="NW226" s="1709"/>
      <c r="NX226" s="1709"/>
      <c r="NY226" s="1709"/>
      <c r="NZ226" s="1709"/>
      <c r="OA226" s="1709"/>
      <c r="OB226" s="1709"/>
      <c r="OC226" s="1709"/>
      <c r="OD226" s="1709"/>
      <c r="OE226" s="1709"/>
      <c r="OF226" s="1709"/>
      <c r="OG226" s="1709"/>
      <c r="OH226" s="1709"/>
      <c r="OI226" s="1709"/>
      <c r="OJ226" s="1709"/>
      <c r="OK226" s="1709"/>
      <c r="OL226" s="1709"/>
      <c r="OM226" s="1709"/>
      <c r="ON226" s="1709"/>
      <c r="OO226" s="1709"/>
      <c r="OP226" s="1709"/>
      <c r="OQ226" s="1709"/>
      <c r="OR226" s="1709"/>
      <c r="OS226" s="1709"/>
      <c r="OT226" s="1709"/>
      <c r="OU226" s="1709"/>
      <c r="OV226" s="1709"/>
      <c r="OW226" s="1709"/>
      <c r="OX226" s="1709"/>
      <c r="OY226" s="1709"/>
      <c r="OZ226" s="1709"/>
      <c r="PA226" s="1709"/>
      <c r="PB226" s="1709"/>
      <c r="PC226" s="1709"/>
      <c r="PD226" s="1709"/>
      <c r="PE226" s="1709"/>
      <c r="PF226" s="1709"/>
      <c r="PG226" s="1709"/>
      <c r="PH226" s="1709"/>
      <c r="PI226" s="1709"/>
      <c r="PJ226" s="1709"/>
      <c r="PK226" s="1709"/>
      <c r="PL226" s="1709"/>
      <c r="PM226" s="1709"/>
      <c r="PN226" s="1709"/>
      <c r="PO226" s="1709"/>
      <c r="PP226" s="1709"/>
      <c r="PQ226" s="1709"/>
      <c r="PR226" s="1709"/>
      <c r="PS226" s="1709"/>
      <c r="PT226" s="1709"/>
      <c r="PU226" s="1709"/>
      <c r="PV226" s="1709"/>
      <c r="PW226" s="1709"/>
      <c r="PX226" s="1709"/>
      <c r="PY226" s="1709"/>
      <c r="PZ226" s="1709"/>
      <c r="QA226" s="1709"/>
      <c r="QB226" s="1709"/>
      <c r="QC226" s="1709"/>
      <c r="QD226" s="1709"/>
      <c r="QE226" s="1709"/>
      <c r="QF226" s="1709"/>
      <c r="QG226" s="1709"/>
      <c r="QH226" s="1709"/>
      <c r="QI226" s="1709"/>
      <c r="QJ226" s="1709"/>
      <c r="QK226" s="1709"/>
      <c r="QL226" s="1709"/>
      <c r="QM226" s="1709"/>
      <c r="QN226" s="1709"/>
      <c r="QO226" s="1709"/>
      <c r="QP226" s="1709"/>
      <c r="QQ226" s="1709"/>
      <c r="QR226" s="1709"/>
      <c r="QS226" s="1709"/>
      <c r="QT226" s="1709"/>
      <c r="QU226" s="1709"/>
      <c r="QV226" s="1709"/>
      <c r="QW226" s="1709"/>
      <c r="QX226" s="1709"/>
      <c r="QY226" s="1709"/>
      <c r="QZ226" s="1709"/>
      <c r="RA226" s="1709"/>
      <c r="RB226" s="1709"/>
      <c r="RC226" s="1709"/>
      <c r="RD226" s="1709"/>
      <c r="RE226" s="1709"/>
      <c r="RF226" s="1709"/>
      <c r="RG226" s="1709"/>
      <c r="RH226" s="1709"/>
      <c r="RI226" s="1709"/>
      <c r="RJ226" s="1709"/>
      <c r="RK226" s="1709"/>
      <c r="RL226" s="1709"/>
      <c r="RM226" s="1709"/>
      <c r="RN226" s="1709"/>
      <c r="RO226" s="1709"/>
      <c r="RP226" s="1709"/>
      <c r="RQ226" s="1709"/>
      <c r="RR226" s="1709"/>
      <c r="RS226" s="1709"/>
      <c r="RT226" s="1709"/>
      <c r="RU226" s="1709"/>
      <c r="RV226" s="1709"/>
      <c r="RW226" s="1709"/>
      <c r="RX226" s="1709"/>
      <c r="RY226" s="1709"/>
      <c r="RZ226" s="1709"/>
      <c r="SA226" s="1709"/>
      <c r="SB226" s="1709"/>
      <c r="SC226" s="1709"/>
      <c r="SD226" s="1709"/>
      <c r="SE226" s="1709"/>
      <c r="SF226" s="1709"/>
      <c r="SG226" s="1709"/>
      <c r="SH226" s="1709"/>
      <c r="SI226" s="1709"/>
      <c r="SJ226" s="1709"/>
      <c r="SK226" s="1709"/>
      <c r="SL226" s="1709"/>
      <c r="SM226" s="1709"/>
      <c r="SN226" s="1709"/>
      <c r="SO226" s="1709"/>
      <c r="SP226" s="1709"/>
      <c r="SQ226" s="1709"/>
      <c r="SR226" s="1709"/>
      <c r="SS226" s="1709"/>
      <c r="ST226" s="1709"/>
      <c r="SU226" s="1709"/>
      <c r="SV226" s="1709"/>
      <c r="SW226" s="1709"/>
      <c r="SX226" s="1709"/>
      <c r="SY226" s="1709"/>
      <c r="SZ226" s="1709"/>
      <c r="TA226" s="1709"/>
      <c r="TB226" s="1709"/>
      <c r="TC226" s="1709"/>
      <c r="TD226" s="1709"/>
      <c r="TE226" s="1709"/>
      <c r="TF226" s="1709"/>
      <c r="TG226" s="1709"/>
      <c r="TH226" s="1709"/>
      <c r="TI226" s="1709"/>
      <c r="TJ226" s="1709"/>
      <c r="TK226" s="1709"/>
      <c r="TL226" s="1709"/>
      <c r="TM226" s="1709"/>
      <c r="TN226" s="1709"/>
      <c r="TO226" s="1709"/>
      <c r="TP226" s="1709"/>
      <c r="TQ226" s="1709"/>
      <c r="TR226" s="1709"/>
      <c r="TS226" s="1709"/>
      <c r="TT226" s="1709"/>
      <c r="TU226" s="1709"/>
      <c r="TV226" s="1709"/>
      <c r="TW226" s="1709"/>
      <c r="TX226" s="1709"/>
      <c r="TY226" s="1709"/>
      <c r="TZ226" s="1709"/>
      <c r="UA226" s="1709"/>
      <c r="UB226" s="1709"/>
      <c r="UC226" s="1709"/>
      <c r="UD226" s="1709"/>
      <c r="UE226" s="1709"/>
      <c r="UF226" s="1709"/>
      <c r="UG226" s="1709"/>
      <c r="UH226" s="1709"/>
      <c r="UI226" s="1709"/>
      <c r="UJ226" s="1709"/>
      <c r="UK226" s="1709"/>
      <c r="UL226" s="1709"/>
      <c r="UM226" s="1709"/>
      <c r="UN226" s="1709"/>
      <c r="UO226" s="1709"/>
      <c r="UP226" s="1709"/>
      <c r="UQ226" s="1709"/>
      <c r="UR226" s="1709"/>
      <c r="US226" s="1709"/>
      <c r="UT226" s="1709"/>
      <c r="UU226" s="1709"/>
      <c r="UV226" s="1709"/>
      <c r="UW226" s="1709"/>
      <c r="UX226" s="1709"/>
      <c r="UY226" s="1709"/>
      <c r="UZ226" s="1709"/>
      <c r="VA226" s="1709"/>
      <c r="VB226" s="1709"/>
      <c r="VC226" s="1709"/>
      <c r="VD226" s="1709"/>
      <c r="VE226" s="1709"/>
      <c r="VF226" s="1709"/>
      <c r="VG226" s="1709"/>
      <c r="VH226" s="1709"/>
      <c r="VI226" s="1709"/>
      <c r="VJ226" s="1709"/>
      <c r="VK226" s="1709"/>
      <c r="VL226" s="1709"/>
      <c r="VM226" s="1709"/>
      <c r="VN226" s="1709"/>
      <c r="VO226" s="1709"/>
      <c r="VP226" s="1709"/>
      <c r="VQ226" s="1709"/>
      <c r="VR226" s="1709"/>
      <c r="VS226" s="1709"/>
      <c r="VT226" s="1709"/>
      <c r="VU226" s="1709"/>
      <c r="VV226" s="1709"/>
      <c r="VW226" s="1709"/>
      <c r="VX226" s="1709"/>
      <c r="VY226" s="1709"/>
      <c r="VZ226" s="1709"/>
      <c r="WA226" s="1709"/>
      <c r="WB226" s="1709"/>
      <c r="WC226" s="1709"/>
      <c r="WD226" s="1709"/>
      <c r="WE226" s="1709"/>
      <c r="WF226" s="1709"/>
      <c r="WG226" s="1709"/>
      <c r="WH226" s="1709"/>
      <c r="WI226" s="1709"/>
      <c r="WJ226" s="1709"/>
      <c r="WK226" s="1709"/>
      <c r="WL226" s="1709"/>
      <c r="WM226" s="1709"/>
      <c r="WN226" s="1709"/>
      <c r="WO226" s="1709"/>
      <c r="WP226" s="1709"/>
      <c r="WQ226" s="1709"/>
      <c r="WR226" s="1709"/>
      <c r="WS226" s="1709"/>
      <c r="WT226" s="1709"/>
      <c r="WU226" s="1709"/>
      <c r="WV226" s="1709"/>
      <c r="WW226" s="1709"/>
      <c r="WX226" s="1709"/>
      <c r="WY226" s="1709"/>
      <c r="WZ226" s="1709"/>
      <c r="XA226" s="1709"/>
      <c r="XB226" s="1709"/>
      <c r="XC226" s="1709"/>
      <c r="XD226" s="1709"/>
      <c r="XE226" s="1709"/>
      <c r="XF226" s="1709"/>
      <c r="XG226" s="1709"/>
      <c r="XH226" s="1709"/>
      <c r="XI226" s="1709"/>
      <c r="XJ226" s="1709"/>
      <c r="XK226" s="1709"/>
      <c r="XL226" s="1709"/>
      <c r="XM226" s="1709"/>
      <c r="XN226" s="1709"/>
      <c r="XO226" s="1709"/>
      <c r="XP226" s="1709"/>
      <c r="XQ226" s="1709"/>
      <c r="XR226" s="1709"/>
      <c r="XS226" s="1709"/>
      <c r="XT226" s="1709"/>
      <c r="XU226" s="1709"/>
      <c r="XV226" s="1709"/>
      <c r="XW226" s="1709"/>
      <c r="XX226" s="1709"/>
      <c r="XY226" s="1709"/>
      <c r="XZ226" s="1709"/>
      <c r="YA226" s="1709"/>
      <c r="YB226" s="1709"/>
      <c r="YC226" s="1709"/>
      <c r="YD226" s="1709"/>
      <c r="YE226" s="1709"/>
      <c r="YF226" s="1709"/>
      <c r="YG226" s="1709"/>
      <c r="YH226" s="1709"/>
      <c r="YI226" s="1709"/>
      <c r="YJ226" s="1709"/>
      <c r="YK226" s="1709"/>
      <c r="YL226" s="1709"/>
      <c r="YM226" s="1709"/>
      <c r="YN226" s="1709"/>
      <c r="YO226" s="1709"/>
      <c r="YP226" s="1709"/>
      <c r="YQ226" s="1709"/>
      <c r="YR226" s="1709"/>
      <c r="YS226" s="1709"/>
      <c r="YT226" s="1709"/>
      <c r="YU226" s="1709"/>
      <c r="YV226" s="1709"/>
      <c r="YW226" s="1709"/>
      <c r="YX226" s="1709"/>
      <c r="YY226" s="1709"/>
      <c r="YZ226" s="1709"/>
      <c r="ZA226" s="1709"/>
      <c r="ZB226" s="1709"/>
      <c r="ZC226" s="1709"/>
      <c r="ZD226" s="1709"/>
      <c r="ZE226" s="1709"/>
      <c r="ZF226" s="1709"/>
      <c r="ZG226" s="1709"/>
      <c r="ZH226" s="1709"/>
      <c r="ZI226" s="1709"/>
      <c r="ZJ226" s="1709"/>
      <c r="ZK226" s="1709"/>
      <c r="ZL226" s="1709"/>
      <c r="ZM226" s="1709"/>
      <c r="ZN226" s="1709"/>
      <c r="ZO226" s="1709"/>
      <c r="ZP226" s="1709"/>
      <c r="ZQ226" s="1709"/>
      <c r="ZR226" s="1709"/>
      <c r="ZS226" s="1709"/>
      <c r="ZT226" s="1709"/>
      <c r="ZU226" s="1709"/>
      <c r="ZV226" s="1709"/>
      <c r="ZW226" s="1709"/>
      <c r="ZX226" s="1709"/>
      <c r="ZY226" s="1709"/>
      <c r="ZZ226" s="1709"/>
      <c r="AAA226" s="1709"/>
      <c r="AAB226" s="1709"/>
      <c r="AAC226" s="1709"/>
      <c r="AAD226" s="1709"/>
      <c r="AAE226" s="1709"/>
      <c r="AAF226" s="1709"/>
      <c r="AAG226" s="1709"/>
      <c r="AAH226" s="1709"/>
      <c r="AAI226" s="1709"/>
      <c r="AAJ226" s="1709"/>
      <c r="AAK226" s="1709"/>
      <c r="AAL226" s="1709"/>
      <c r="AAM226" s="1709"/>
      <c r="AAN226" s="1709"/>
      <c r="AAO226" s="1709"/>
      <c r="AAP226" s="1709"/>
      <c r="AAQ226" s="1709"/>
      <c r="AAR226" s="1709"/>
      <c r="AAS226" s="1709"/>
      <c r="AAT226" s="1709"/>
      <c r="AAU226" s="1709"/>
      <c r="AAV226" s="1709"/>
      <c r="AAW226" s="1709"/>
      <c r="AAX226" s="1709"/>
      <c r="AAY226" s="1709"/>
      <c r="AAZ226" s="1709"/>
      <c r="ABA226" s="1709"/>
      <c r="ABB226" s="1709"/>
      <c r="ABC226" s="1709"/>
      <c r="ABD226" s="1709"/>
      <c r="ABE226" s="1709"/>
      <c r="ABF226" s="1709"/>
      <c r="ABG226" s="1709"/>
      <c r="ABH226" s="1709"/>
      <c r="ABI226" s="1709"/>
      <c r="ABJ226" s="1709"/>
      <c r="ABK226" s="1709"/>
      <c r="ABL226" s="1709"/>
      <c r="ABM226" s="1709"/>
      <c r="ABN226" s="1709"/>
      <c r="ABO226" s="1709"/>
      <c r="ABP226" s="1709"/>
      <c r="ABQ226" s="1709"/>
      <c r="ABR226" s="1709"/>
      <c r="ABS226" s="1709"/>
      <c r="ABT226" s="1709"/>
      <c r="ABU226" s="1709"/>
      <c r="ABV226" s="1709"/>
      <c r="ABW226" s="1709"/>
      <c r="ABX226" s="1709"/>
      <c r="ABY226" s="1709"/>
      <c r="ABZ226" s="1709"/>
      <c r="ACA226" s="1709"/>
      <c r="ACB226" s="1709"/>
      <c r="ACC226" s="1709"/>
      <c r="ACD226" s="1709"/>
      <c r="ACE226" s="1709"/>
      <c r="ACF226" s="1709"/>
      <c r="ACG226" s="1709"/>
      <c r="ACH226" s="1709"/>
      <c r="ACI226" s="1709"/>
      <c r="ACJ226" s="1709"/>
      <c r="ACK226" s="1709"/>
      <c r="ACL226" s="1709"/>
      <c r="ACM226" s="1709"/>
      <c r="ACN226" s="1709"/>
      <c r="ACO226" s="1709"/>
      <c r="ACP226" s="1709"/>
      <c r="ACQ226" s="1709"/>
      <c r="ACR226" s="1709"/>
      <c r="ACS226" s="1709"/>
      <c r="ACT226" s="1709"/>
      <c r="ACU226" s="1709"/>
      <c r="ACV226" s="1709"/>
      <c r="ACW226" s="1709"/>
      <c r="ACX226" s="1709"/>
      <c r="ACY226" s="1709"/>
      <c r="ACZ226" s="1709"/>
      <c r="ADA226" s="1709"/>
      <c r="ADB226" s="1709"/>
      <c r="ADC226" s="1709"/>
      <c r="ADD226" s="1709"/>
      <c r="ADE226" s="1709"/>
      <c r="ADF226" s="1709"/>
      <c r="ADG226" s="1709"/>
      <c r="ADH226" s="1709"/>
      <c r="ADI226" s="1709"/>
      <c r="ADJ226" s="1709"/>
      <c r="ADK226" s="1709"/>
      <c r="ADL226" s="1709"/>
      <c r="ADM226" s="1709"/>
      <c r="ADN226" s="1709"/>
      <c r="ADO226" s="1709"/>
      <c r="ADP226" s="1709"/>
      <c r="ADQ226" s="1709"/>
      <c r="ADR226" s="1709"/>
      <c r="ADS226" s="1709"/>
      <c r="ADT226" s="1709"/>
      <c r="ADU226" s="1709"/>
      <c r="ADV226" s="1709"/>
      <c r="ADW226" s="1709"/>
      <c r="ADX226" s="1709"/>
      <c r="ADY226" s="1709"/>
      <c r="ADZ226" s="1709"/>
      <c r="AEA226" s="1709"/>
      <c r="AEB226" s="1709"/>
      <c r="AEC226" s="1709"/>
      <c r="AED226" s="1709"/>
      <c r="AEE226" s="1709"/>
      <c r="AEF226" s="1709"/>
      <c r="AEG226" s="1709"/>
      <c r="AEH226" s="1709"/>
      <c r="AEI226" s="1709"/>
      <c r="AEJ226" s="1709"/>
      <c r="AEK226" s="1709"/>
      <c r="AEL226" s="1709"/>
      <c r="AEM226" s="1709"/>
      <c r="AEN226" s="1709"/>
      <c r="AEO226" s="1709"/>
      <c r="AEP226" s="1709"/>
      <c r="AEQ226" s="1709"/>
      <c r="AER226" s="1709"/>
      <c r="AES226" s="1709"/>
      <c r="AET226" s="1709"/>
      <c r="AEU226" s="1709"/>
      <c r="AEV226" s="1709"/>
      <c r="AEW226" s="1709"/>
      <c r="AEX226" s="1709"/>
      <c r="AEY226" s="1709"/>
      <c r="AEZ226" s="1709"/>
      <c r="AFA226" s="1709"/>
      <c r="AFB226" s="1709"/>
      <c r="AFC226" s="1709"/>
      <c r="AFD226" s="1709"/>
      <c r="AFE226" s="1709"/>
      <c r="AFF226" s="1709"/>
      <c r="AFG226" s="1709"/>
      <c r="AFH226" s="1709"/>
      <c r="AFI226" s="1709"/>
      <c r="AFJ226" s="1709"/>
      <c r="AFK226" s="1709"/>
      <c r="AFL226" s="1709"/>
      <c r="AFM226" s="1709"/>
      <c r="AFN226" s="1709"/>
      <c r="AFO226" s="1709"/>
      <c r="AFP226" s="1709"/>
      <c r="AFQ226" s="1709"/>
      <c r="AFR226" s="1709"/>
      <c r="AFS226" s="1709"/>
      <c r="AFT226" s="1709"/>
      <c r="AFU226" s="1709"/>
      <c r="AFV226" s="1709"/>
      <c r="AFW226" s="1709"/>
      <c r="AFX226" s="1709"/>
      <c r="AFY226" s="1709"/>
      <c r="AFZ226" s="1709"/>
      <c r="AGA226" s="1709"/>
      <c r="AGB226" s="1709"/>
      <c r="AGC226" s="1709"/>
      <c r="AGD226" s="1709"/>
      <c r="AGE226" s="1709"/>
      <c r="AGF226" s="1709"/>
      <c r="AGG226" s="1709"/>
      <c r="AGH226" s="1709"/>
      <c r="AGI226" s="1709"/>
      <c r="AGJ226" s="1709"/>
      <c r="AGK226" s="1709"/>
      <c r="AGL226" s="1709"/>
      <c r="AGM226" s="1709"/>
      <c r="AGN226" s="1709"/>
      <c r="AGO226" s="1709"/>
      <c r="AGP226" s="1709"/>
      <c r="AGQ226" s="1709"/>
      <c r="AGR226" s="1709"/>
      <c r="AGS226" s="1709"/>
      <c r="AGT226" s="1709"/>
      <c r="AGU226" s="1709"/>
      <c r="AGV226" s="1709"/>
      <c r="AGW226" s="1709"/>
      <c r="AGX226" s="1709"/>
      <c r="AGY226" s="1709"/>
      <c r="AGZ226" s="1709"/>
      <c r="AHA226" s="1709"/>
      <c r="AHB226" s="1709"/>
      <c r="AHC226" s="1709"/>
      <c r="AHD226" s="1709"/>
      <c r="AHE226" s="1709"/>
      <c r="AHF226" s="1709"/>
      <c r="AHG226" s="1709"/>
      <c r="AHH226" s="1709"/>
      <c r="AHI226" s="1709"/>
      <c r="AHJ226" s="1709"/>
      <c r="AHK226" s="1709"/>
      <c r="AHL226" s="1709"/>
      <c r="AHM226" s="1709"/>
      <c r="AHN226" s="1709"/>
      <c r="AHO226" s="1709"/>
      <c r="AHP226" s="1709"/>
      <c r="AHQ226" s="1709"/>
      <c r="AHR226" s="1709"/>
      <c r="AHS226" s="1709"/>
      <c r="AHT226" s="1709"/>
      <c r="AHU226" s="1709"/>
      <c r="AHV226" s="1709"/>
      <c r="AHW226" s="1709"/>
      <c r="AHX226" s="1709"/>
      <c r="AHY226" s="1709"/>
      <c r="AHZ226" s="1709"/>
      <c r="AIA226" s="1709"/>
      <c r="AIB226" s="1709"/>
      <c r="AIC226" s="1709"/>
      <c r="AID226" s="1709"/>
      <c r="AIE226" s="1709"/>
      <c r="AIF226" s="1709"/>
      <c r="AIG226" s="1709"/>
      <c r="AIH226" s="1709"/>
      <c r="AII226" s="1709"/>
      <c r="AIJ226" s="1709"/>
      <c r="AIK226" s="1709"/>
      <c r="AIL226" s="1709"/>
      <c r="AIM226" s="1709"/>
      <c r="AIN226" s="1709"/>
      <c r="AIO226" s="1709"/>
      <c r="AIP226" s="1709"/>
      <c r="AIQ226" s="1709"/>
      <c r="AIR226" s="1709"/>
      <c r="AIS226" s="1709"/>
      <c r="AIT226" s="1709"/>
      <c r="AIU226" s="1709"/>
      <c r="AIV226" s="1709"/>
      <c r="AIW226" s="1709"/>
      <c r="AIX226" s="1709"/>
      <c r="AIY226" s="1709"/>
      <c r="AIZ226" s="1709"/>
      <c r="AJA226" s="1709"/>
      <c r="AJB226" s="1709"/>
      <c r="AJC226" s="1709"/>
      <c r="AJD226" s="1709"/>
      <c r="AJE226" s="1709"/>
      <c r="AJF226" s="1709"/>
      <c r="AJG226" s="1709"/>
      <c r="AJH226" s="1709"/>
      <c r="AJI226" s="1709"/>
      <c r="AJJ226" s="1709"/>
      <c r="AJK226" s="1709"/>
      <c r="AJL226" s="1709"/>
      <c r="AJM226" s="1709"/>
      <c r="AJN226" s="1709"/>
      <c r="AJO226" s="1709"/>
      <c r="AJP226" s="1709"/>
      <c r="AJQ226" s="1709"/>
      <c r="AJR226" s="1709"/>
      <c r="AJS226" s="1709"/>
      <c r="AJT226" s="1709"/>
      <c r="AJU226" s="1709"/>
      <c r="AJV226" s="1709"/>
      <c r="AJW226" s="1709"/>
      <c r="AJX226" s="1709"/>
      <c r="AJY226" s="1709"/>
      <c r="AJZ226" s="1709"/>
      <c r="AKA226" s="1709"/>
      <c r="AKB226" s="1709"/>
      <c r="AKC226" s="1709"/>
      <c r="AKD226" s="1709"/>
      <c r="AKE226" s="1709"/>
      <c r="AKF226" s="1709"/>
      <c r="AKG226" s="1709"/>
      <c r="AKH226" s="1709"/>
      <c r="AKI226" s="1709"/>
      <c r="AKJ226" s="1709"/>
      <c r="AKK226" s="1709"/>
      <c r="AKL226" s="1709"/>
      <c r="AKM226" s="1709"/>
      <c r="AKN226" s="1709"/>
      <c r="AKO226" s="1709"/>
      <c r="AKP226" s="1709"/>
      <c r="AKQ226" s="1709"/>
      <c r="AKR226" s="1709"/>
      <c r="AKS226" s="1709"/>
      <c r="AKT226" s="1709"/>
      <c r="AKU226" s="1709"/>
      <c r="AKV226" s="1709"/>
      <c r="AKW226" s="1709"/>
      <c r="AKX226" s="1709"/>
      <c r="AKY226" s="1709"/>
      <c r="AKZ226" s="1709"/>
      <c r="ALA226" s="1709"/>
      <c r="ALB226" s="1709"/>
      <c r="ALC226" s="1709"/>
      <c r="ALD226" s="1709"/>
      <c r="ALE226" s="1709"/>
      <c r="ALF226" s="1709"/>
      <c r="ALG226" s="1709"/>
      <c r="ALH226" s="1709"/>
      <c r="ALI226" s="1709"/>
      <c r="ALJ226" s="1709"/>
      <c r="ALK226" s="1709"/>
      <c r="ALL226" s="1709"/>
      <c r="ALM226" s="1709"/>
      <c r="ALN226" s="1709"/>
      <c r="ALO226" s="1709"/>
      <c r="ALP226" s="1709"/>
      <c r="ALQ226" s="1709"/>
      <c r="ALR226" s="1709"/>
      <c r="ALS226" s="1709"/>
      <c r="ALT226" s="1709"/>
      <c r="ALU226" s="1709"/>
      <c r="ALV226" s="1709"/>
      <c r="ALW226" s="1709"/>
      <c r="ALX226" s="1709"/>
      <c r="ALY226" s="1709"/>
      <c r="ALZ226" s="1709"/>
      <c r="AMA226" s="1709"/>
      <c r="AMB226" s="1709"/>
      <c r="AMC226" s="1709"/>
      <c r="AMD226" s="1709"/>
      <c r="AME226" s="1709"/>
      <c r="AMF226" s="1709"/>
      <c r="AMG226" s="1709"/>
      <c r="AMH226" s="1709"/>
      <c r="AMI226" s="1709"/>
      <c r="AMJ226" s="1709"/>
      <c r="AMK226" s="1709"/>
      <c r="AML226" s="1709"/>
      <c r="AMM226" s="1709"/>
      <c r="AMN226" s="1709"/>
      <c r="AMO226" s="1709"/>
      <c r="AMP226" s="1709"/>
      <c r="AMQ226" s="1709"/>
      <c r="AMR226" s="1709"/>
      <c r="AMS226" s="1709"/>
      <c r="AMT226" s="1709"/>
      <c r="AMU226" s="1709"/>
      <c r="AMV226" s="1709"/>
      <c r="AMW226" s="1709"/>
      <c r="AMX226" s="1709"/>
      <c r="AMY226" s="1709"/>
      <c r="AMZ226" s="1709"/>
      <c r="ANA226" s="1709"/>
      <c r="ANB226" s="1709"/>
      <c r="ANC226" s="1709"/>
      <c r="AND226" s="1709"/>
      <c r="ANE226" s="1709"/>
      <c r="ANF226" s="1709"/>
      <c r="ANG226" s="1709"/>
      <c r="ANH226" s="1709"/>
      <c r="ANI226" s="1709"/>
      <c r="ANJ226" s="1709"/>
      <c r="ANK226" s="1709"/>
      <c r="ANL226" s="1709"/>
      <c r="ANM226" s="1709"/>
      <c r="ANN226" s="1709"/>
      <c r="ANO226" s="1709"/>
      <c r="ANP226" s="1709"/>
      <c r="ANQ226" s="1709"/>
      <c r="ANR226" s="1709"/>
      <c r="ANS226" s="1709"/>
      <c r="ANT226" s="1709"/>
      <c r="ANU226" s="1709"/>
      <c r="ANV226" s="1709"/>
      <c r="ANW226" s="1709"/>
      <c r="ANX226" s="1709"/>
      <c r="ANY226" s="1709"/>
      <c r="ANZ226" s="1709"/>
      <c r="AOA226" s="1709"/>
      <c r="AOB226" s="1709"/>
      <c r="AOC226" s="1709"/>
      <c r="AOD226" s="1709"/>
      <c r="AOE226" s="1709"/>
      <c r="AOF226" s="1709"/>
      <c r="AOG226" s="1709"/>
      <c r="AOH226" s="1709"/>
      <c r="AOI226" s="1709"/>
      <c r="AOJ226" s="1709"/>
      <c r="AOK226" s="1709"/>
      <c r="AOL226" s="1709"/>
      <c r="AOM226" s="1709"/>
      <c r="AON226" s="1709"/>
      <c r="AOO226" s="1709"/>
      <c r="AOP226" s="1709"/>
      <c r="AOQ226" s="1709"/>
      <c r="AOR226" s="1709"/>
      <c r="AOS226" s="1709"/>
      <c r="AOT226" s="1709"/>
      <c r="AOU226" s="1709"/>
      <c r="AOV226" s="1709"/>
      <c r="AOW226" s="1709"/>
      <c r="AOX226" s="1709"/>
      <c r="AOY226" s="1709"/>
      <c r="AOZ226" s="1709"/>
      <c r="APA226" s="1709"/>
      <c r="APB226" s="1709"/>
      <c r="APC226" s="1709"/>
      <c r="APD226" s="1709"/>
      <c r="APE226" s="1709"/>
      <c r="APF226" s="1709"/>
      <c r="APG226" s="1709"/>
      <c r="APH226" s="1709"/>
      <c r="API226" s="1709"/>
      <c r="APJ226" s="1709"/>
      <c r="APK226" s="1709"/>
      <c r="APL226" s="1709"/>
      <c r="APM226" s="1709"/>
      <c r="APN226" s="1709"/>
      <c r="APO226" s="1709"/>
      <c r="APP226" s="1709"/>
      <c r="APQ226" s="1709"/>
      <c r="APR226" s="1709"/>
      <c r="APS226" s="1709"/>
      <c r="APT226" s="1709"/>
      <c r="APU226" s="1709"/>
      <c r="APV226" s="1709"/>
      <c r="APW226" s="1709"/>
      <c r="APX226" s="1709"/>
      <c r="APY226" s="1709"/>
      <c r="APZ226" s="1709"/>
      <c r="AQA226" s="1709"/>
      <c r="AQB226" s="1709"/>
      <c r="AQC226" s="1709"/>
      <c r="AQD226" s="1709"/>
      <c r="AQE226" s="1709"/>
      <c r="AQF226" s="1709"/>
      <c r="AQG226" s="1709"/>
      <c r="AQH226" s="1709"/>
      <c r="AQI226" s="1709"/>
      <c r="AQJ226" s="1709"/>
      <c r="AQK226" s="1709"/>
      <c r="AQL226" s="1709"/>
      <c r="AQM226" s="1709"/>
      <c r="AQN226" s="1709"/>
      <c r="AQO226" s="1709"/>
      <c r="AQP226" s="1709"/>
      <c r="AQQ226" s="1709"/>
      <c r="AQR226" s="1709"/>
      <c r="AQS226" s="1709"/>
      <c r="AQT226" s="1709"/>
      <c r="AQU226" s="1709"/>
      <c r="AQV226" s="1709"/>
      <c r="AQW226" s="1709"/>
      <c r="AQX226" s="1709"/>
      <c r="AQY226" s="1709"/>
      <c r="AQZ226" s="1709"/>
      <c r="ARA226" s="1709"/>
      <c r="ARB226" s="1709"/>
      <c r="ARC226" s="1709"/>
      <c r="ARD226" s="1709"/>
      <c r="ARE226" s="1709"/>
      <c r="ARF226" s="1709"/>
      <c r="ARG226" s="1709"/>
      <c r="ARH226" s="1709"/>
      <c r="ARI226" s="1709"/>
      <c r="ARJ226" s="1709"/>
      <c r="ARK226" s="1709"/>
      <c r="ARL226" s="1709"/>
      <c r="ARM226" s="1709"/>
      <c r="ARN226" s="1709"/>
      <c r="ARO226" s="1709"/>
      <c r="ARP226" s="1709"/>
      <c r="ARQ226" s="1709"/>
      <c r="ARR226" s="1709"/>
      <c r="ARS226" s="1709"/>
      <c r="ART226" s="1709"/>
      <c r="ARU226" s="1709"/>
      <c r="ARV226" s="1709"/>
      <c r="ARW226" s="1709"/>
      <c r="ARX226" s="1709"/>
      <c r="ARY226" s="1709"/>
      <c r="ARZ226" s="1709"/>
      <c r="ASA226" s="1709"/>
      <c r="ASB226" s="1709"/>
      <c r="ASC226" s="1709"/>
      <c r="ASD226" s="1709"/>
      <c r="ASE226" s="1709"/>
      <c r="ASF226" s="1709"/>
      <c r="ASG226" s="1709"/>
      <c r="ASH226" s="1709"/>
      <c r="ASI226" s="1709"/>
      <c r="ASJ226" s="1709"/>
      <c r="ASK226" s="1709"/>
      <c r="ASL226" s="1709"/>
      <c r="ASM226" s="1709"/>
      <c r="ASN226" s="1709"/>
      <c r="ASO226" s="1709"/>
      <c r="ASP226" s="1709"/>
      <c r="ASQ226" s="1709"/>
      <c r="ASR226" s="1709"/>
      <c r="ASS226" s="1709"/>
      <c r="AST226" s="1709"/>
      <c r="ASU226" s="1709"/>
      <c r="ASV226" s="1709"/>
      <c r="ASW226" s="1709"/>
      <c r="ASX226" s="1709"/>
      <c r="ASY226" s="1709"/>
      <c r="ASZ226" s="1709"/>
      <c r="ATA226" s="1709"/>
      <c r="ATB226" s="1709"/>
      <c r="ATC226" s="1709"/>
      <c r="ATD226" s="1709"/>
      <c r="ATE226" s="1709"/>
      <c r="ATF226" s="1709"/>
      <c r="ATG226" s="1709"/>
      <c r="ATH226" s="1709"/>
      <c r="ATI226" s="1709"/>
      <c r="ATJ226" s="1709"/>
      <c r="ATK226" s="1709"/>
      <c r="ATL226" s="1709"/>
      <c r="ATM226" s="1709"/>
      <c r="ATN226" s="1709"/>
      <c r="ATO226" s="1709"/>
      <c r="ATP226" s="1709"/>
      <c r="ATQ226" s="1709"/>
      <c r="ATR226" s="1709"/>
      <c r="ATS226" s="1709"/>
      <c r="ATT226" s="1709"/>
      <c r="ATU226" s="1709"/>
      <c r="ATV226" s="1709"/>
      <c r="ATW226" s="1709"/>
      <c r="ATX226" s="1709"/>
      <c r="ATY226" s="1709"/>
      <c r="ATZ226" s="1709"/>
      <c r="AUA226" s="1709"/>
      <c r="AUB226" s="1709"/>
      <c r="AUC226" s="1709"/>
      <c r="AUD226" s="1709"/>
      <c r="AUE226" s="1709"/>
      <c r="AUF226" s="1709"/>
      <c r="AUG226" s="1709"/>
      <c r="AUH226" s="1709"/>
      <c r="AUI226" s="1709"/>
      <c r="AUJ226" s="1709"/>
      <c r="AUK226" s="1709"/>
      <c r="AUL226" s="1709"/>
      <c r="AUM226" s="1709"/>
      <c r="AUN226" s="1709"/>
      <c r="AUO226" s="1709"/>
      <c r="AUP226" s="1709"/>
      <c r="AUQ226" s="1709"/>
      <c r="AUR226" s="1709"/>
      <c r="AUS226" s="1709"/>
      <c r="AUT226" s="1709"/>
      <c r="AUU226" s="1709"/>
      <c r="AUV226" s="1709"/>
      <c r="AUW226" s="1709"/>
      <c r="AUX226" s="1709"/>
      <c r="AUY226" s="1709"/>
      <c r="AUZ226" s="1709"/>
      <c r="AVA226" s="1709"/>
      <c r="AVB226" s="1709"/>
      <c r="AVC226" s="1709"/>
      <c r="AVD226" s="1709"/>
      <c r="AVE226" s="1709"/>
      <c r="AVF226" s="1709"/>
      <c r="AVG226" s="1709"/>
      <c r="AVH226" s="1709"/>
      <c r="AVI226" s="1709"/>
      <c r="AVJ226" s="1709"/>
      <c r="AVK226" s="1709"/>
      <c r="AVL226" s="1709"/>
      <c r="AVM226" s="1709"/>
      <c r="AVN226" s="1709"/>
      <c r="AVO226" s="1709"/>
      <c r="AVP226" s="1709"/>
      <c r="AVQ226" s="1709"/>
      <c r="AVR226" s="1709"/>
      <c r="AVS226" s="1709"/>
      <c r="AVT226" s="1709"/>
      <c r="AVU226" s="1709"/>
      <c r="AVV226" s="1709"/>
      <c r="AVW226" s="1709"/>
      <c r="AVX226" s="1709"/>
      <c r="AVY226" s="1709"/>
      <c r="AVZ226" s="1709"/>
      <c r="AWA226" s="1709"/>
      <c r="AWB226" s="1709"/>
      <c r="AWC226" s="1709"/>
      <c r="AWD226" s="1709"/>
      <c r="AWE226" s="1709"/>
      <c r="AWF226" s="1709"/>
      <c r="AWG226" s="1709"/>
      <c r="AWH226" s="1709"/>
      <c r="AWI226" s="1709"/>
      <c r="AWJ226" s="1709"/>
      <c r="AWK226" s="1709"/>
      <c r="AWL226" s="1709"/>
      <c r="AWM226" s="1709"/>
      <c r="AWN226" s="1709"/>
      <c r="AWO226" s="1709"/>
      <c r="AWP226" s="1709"/>
      <c r="AWQ226" s="1709"/>
      <c r="AWR226" s="1709"/>
      <c r="AWS226" s="1709"/>
      <c r="AWT226" s="1709"/>
      <c r="AWU226" s="1709"/>
      <c r="AWV226" s="1709"/>
      <c r="AWW226" s="1709"/>
      <c r="AWX226" s="1709"/>
      <c r="AWY226" s="1709"/>
      <c r="AWZ226" s="1709"/>
      <c r="AXA226" s="1709"/>
      <c r="AXB226" s="1709"/>
      <c r="AXC226" s="1709"/>
      <c r="AXD226" s="1709"/>
      <c r="AXE226" s="1709"/>
      <c r="AXF226" s="1709"/>
      <c r="AXG226" s="1709"/>
      <c r="AXH226" s="1709"/>
      <c r="AXI226" s="1709"/>
      <c r="AXJ226" s="1709"/>
    </row>
    <row r="227" spans="1:1310" s="1710" customFormat="1" ht="23.25" customHeight="1">
      <c r="A227" s="1711"/>
      <c r="B227" s="3693" t="s">
        <v>1809</v>
      </c>
      <c r="C227" s="3693"/>
      <c r="D227" s="3693"/>
      <c r="E227" s="3693"/>
      <c r="F227" s="1713"/>
      <c r="G227" s="3693" t="s">
        <v>1810</v>
      </c>
      <c r="H227" s="3693"/>
      <c r="I227" s="3693"/>
      <c r="J227" s="1713"/>
      <c r="K227" s="3696"/>
      <c r="L227" s="3696"/>
      <c r="M227" s="3696"/>
      <c r="N227" s="1713"/>
      <c r="O227" s="3693" t="s">
        <v>1811</v>
      </c>
      <c r="P227" s="3693"/>
      <c r="Q227" s="1713"/>
      <c r="R227" s="88"/>
      <c r="S227" s="88"/>
      <c r="T227" s="88"/>
      <c r="U227" s="88"/>
      <c r="V227" s="88"/>
      <c r="W227" s="88"/>
      <c r="X227" s="88"/>
      <c r="Y227" s="88"/>
      <c r="Z227" s="88"/>
      <c r="AA227" s="88"/>
      <c r="AB227" s="88"/>
      <c r="AC227" s="88"/>
      <c r="AD227" s="1709"/>
      <c r="AE227" s="1709"/>
      <c r="AF227" s="1709"/>
      <c r="AG227" s="1709"/>
      <c r="AH227" s="1709"/>
      <c r="AI227" s="1709"/>
      <c r="AJ227" s="1709"/>
      <c r="AK227" s="1709"/>
      <c r="AL227" s="1709"/>
      <c r="AM227" s="1709"/>
      <c r="AN227" s="1709"/>
      <c r="AO227" s="1709"/>
      <c r="AP227" s="1709"/>
      <c r="AQ227" s="1709"/>
      <c r="AR227" s="1709"/>
      <c r="AS227" s="1709"/>
      <c r="AT227" s="1709"/>
      <c r="AU227" s="1709"/>
      <c r="AV227" s="1709"/>
      <c r="AW227" s="1709"/>
      <c r="AX227" s="1709"/>
      <c r="AY227" s="1709"/>
      <c r="AZ227" s="1709"/>
      <c r="BA227" s="1709"/>
      <c r="BB227" s="1709"/>
      <c r="BC227" s="1709"/>
      <c r="BD227" s="1709"/>
      <c r="BE227" s="1709"/>
      <c r="BF227" s="1709"/>
      <c r="BG227" s="1709"/>
      <c r="BH227" s="1709"/>
      <c r="BI227" s="1709"/>
      <c r="BJ227" s="1709"/>
      <c r="BK227" s="1709"/>
      <c r="BL227" s="1709"/>
      <c r="BM227" s="1709"/>
      <c r="BN227" s="1709"/>
      <c r="BO227" s="1709"/>
      <c r="BP227" s="1709"/>
      <c r="BQ227" s="1709"/>
      <c r="BR227" s="1709"/>
      <c r="BS227" s="1709"/>
      <c r="BT227" s="1709"/>
      <c r="BU227" s="1709"/>
      <c r="BV227" s="1709"/>
      <c r="BW227" s="1709"/>
      <c r="BX227" s="1709"/>
      <c r="BY227" s="1709"/>
      <c r="BZ227" s="1709"/>
      <c r="CA227" s="1709"/>
      <c r="CB227" s="1709"/>
      <c r="CC227" s="1709"/>
      <c r="CD227" s="1709"/>
      <c r="CE227" s="1709"/>
      <c r="CF227" s="1709"/>
      <c r="CG227" s="1709"/>
      <c r="CH227" s="1709"/>
      <c r="CI227" s="1709"/>
      <c r="CJ227" s="1709"/>
      <c r="CK227" s="1709"/>
      <c r="CL227" s="1709"/>
      <c r="CM227" s="1709"/>
      <c r="CN227" s="1709"/>
      <c r="CO227" s="1709"/>
      <c r="CP227" s="1709"/>
      <c r="CQ227" s="1709"/>
      <c r="CR227" s="1709"/>
      <c r="CS227" s="1709"/>
      <c r="CT227" s="1709"/>
      <c r="CU227" s="1709"/>
      <c r="CV227" s="1709"/>
      <c r="CW227" s="1709"/>
      <c r="CX227" s="1709"/>
      <c r="CY227" s="1709"/>
      <c r="CZ227" s="1709"/>
      <c r="DA227" s="1709"/>
      <c r="DB227" s="1709"/>
      <c r="DC227" s="1709"/>
      <c r="DD227" s="1709"/>
      <c r="DE227" s="1709"/>
      <c r="DF227" s="1709"/>
      <c r="DG227" s="1709"/>
      <c r="DH227" s="1709"/>
      <c r="DI227" s="1709"/>
      <c r="DJ227" s="1709"/>
      <c r="DK227" s="1709"/>
      <c r="DL227" s="1709"/>
      <c r="DM227" s="1709"/>
      <c r="DN227" s="1709"/>
      <c r="DO227" s="1709"/>
      <c r="DP227" s="1709"/>
      <c r="DQ227" s="1709"/>
      <c r="DR227" s="1709"/>
      <c r="DS227" s="1709"/>
      <c r="DT227" s="1709"/>
      <c r="DU227" s="1709"/>
      <c r="DV227" s="1709"/>
      <c r="DW227" s="1709"/>
      <c r="DX227" s="1709"/>
      <c r="DY227" s="1709"/>
      <c r="DZ227" s="1709"/>
      <c r="EA227" s="1709"/>
      <c r="EB227" s="1709"/>
      <c r="EC227" s="1709"/>
      <c r="ED227" s="1709"/>
      <c r="EE227" s="1709"/>
      <c r="EF227" s="1709"/>
      <c r="EG227" s="1709"/>
      <c r="EH227" s="1709"/>
      <c r="EI227" s="1709"/>
      <c r="EJ227" s="1709"/>
      <c r="EK227" s="1709"/>
      <c r="EL227" s="1709"/>
      <c r="EM227" s="1709"/>
      <c r="EN227" s="1709"/>
      <c r="EO227" s="1709"/>
      <c r="EP227" s="1709"/>
      <c r="EQ227" s="1709"/>
      <c r="ER227" s="1709"/>
      <c r="ES227" s="1709"/>
      <c r="ET227" s="1709"/>
      <c r="EU227" s="1709"/>
      <c r="EV227" s="1709"/>
      <c r="EW227" s="1709"/>
      <c r="EX227" s="1709"/>
      <c r="EY227" s="1709"/>
      <c r="EZ227" s="1709"/>
      <c r="FA227" s="1709"/>
      <c r="FB227" s="1709"/>
      <c r="FC227" s="1709"/>
      <c r="FD227" s="1709"/>
      <c r="FE227" s="1709"/>
      <c r="FF227" s="1709"/>
      <c r="FG227" s="1709"/>
      <c r="FH227" s="1709"/>
      <c r="FI227" s="1709"/>
      <c r="FJ227" s="1709"/>
      <c r="FK227" s="1709"/>
      <c r="FL227" s="1709"/>
      <c r="FM227" s="1709"/>
      <c r="FN227" s="1709"/>
      <c r="FO227" s="1709"/>
      <c r="FP227" s="1709"/>
      <c r="FQ227" s="1709"/>
      <c r="FR227" s="1709"/>
      <c r="FS227" s="1709"/>
      <c r="FT227" s="1709"/>
      <c r="FU227" s="1709"/>
      <c r="FV227" s="1709"/>
      <c r="FW227" s="1709"/>
      <c r="FX227" s="1709"/>
      <c r="FY227" s="1709"/>
      <c r="FZ227" s="1709"/>
      <c r="GA227" s="1709"/>
      <c r="GB227" s="1709"/>
      <c r="GC227" s="1709"/>
      <c r="GD227" s="1709"/>
      <c r="GE227" s="1709"/>
      <c r="GF227" s="1709"/>
      <c r="GG227" s="1709"/>
      <c r="GH227" s="1709"/>
      <c r="GI227" s="1709"/>
      <c r="GJ227" s="1709"/>
      <c r="GK227" s="1709"/>
      <c r="GL227" s="1709"/>
      <c r="GM227" s="1709"/>
      <c r="GN227" s="1709"/>
      <c r="GO227" s="1709"/>
      <c r="GP227" s="1709"/>
      <c r="GQ227" s="1709"/>
      <c r="GR227" s="1709"/>
      <c r="GS227" s="1709"/>
      <c r="GT227" s="1709"/>
      <c r="GU227" s="1709"/>
      <c r="GV227" s="1709"/>
      <c r="GW227" s="1709"/>
      <c r="GX227" s="1709"/>
      <c r="GY227" s="1709"/>
      <c r="GZ227" s="1709"/>
      <c r="HA227" s="1709"/>
      <c r="HB227" s="1709"/>
      <c r="HC227" s="1709"/>
      <c r="HD227" s="1709"/>
      <c r="HE227" s="1709"/>
      <c r="HF227" s="1709"/>
      <c r="HG227" s="1709"/>
      <c r="HH227" s="1709"/>
      <c r="HI227" s="1709"/>
      <c r="HJ227" s="1709"/>
      <c r="HK227" s="1709"/>
      <c r="HL227" s="1709"/>
      <c r="HM227" s="1709"/>
      <c r="HN227" s="1709"/>
      <c r="HO227" s="1709"/>
      <c r="HP227" s="1709"/>
      <c r="HQ227" s="1709"/>
      <c r="HR227" s="1709"/>
      <c r="HS227" s="1709"/>
      <c r="HT227" s="1709"/>
      <c r="HU227" s="1709"/>
      <c r="HV227" s="1709"/>
      <c r="HW227" s="1709"/>
      <c r="HX227" s="1709"/>
      <c r="HY227" s="1709"/>
      <c r="HZ227" s="1709"/>
      <c r="IA227" s="1709"/>
      <c r="IB227" s="1709"/>
      <c r="IC227" s="1709"/>
      <c r="ID227" s="1709"/>
      <c r="IE227" s="1709"/>
      <c r="IF227" s="1709"/>
      <c r="IG227" s="1709"/>
      <c r="IH227" s="1709"/>
      <c r="II227" s="1709"/>
      <c r="IJ227" s="1709"/>
      <c r="IK227" s="1709"/>
      <c r="IL227" s="1709"/>
      <c r="IM227" s="1709"/>
      <c r="IN227" s="1709"/>
      <c r="IO227" s="1709"/>
      <c r="IP227" s="1709"/>
      <c r="IQ227" s="1709"/>
      <c r="IR227" s="1709"/>
      <c r="IS227" s="1709"/>
      <c r="IT227" s="1709"/>
      <c r="IU227" s="1709"/>
      <c r="IV227" s="1709"/>
      <c r="IW227" s="1709"/>
      <c r="IX227" s="1709"/>
      <c r="IY227" s="1709"/>
      <c r="IZ227" s="1709"/>
      <c r="JA227" s="1709"/>
      <c r="JB227" s="1709"/>
      <c r="JC227" s="1709"/>
      <c r="JD227" s="1709"/>
      <c r="JE227" s="1709"/>
      <c r="JF227" s="1709"/>
      <c r="JG227" s="1709"/>
      <c r="JH227" s="1709"/>
      <c r="JI227" s="1709"/>
      <c r="JJ227" s="1709"/>
      <c r="JK227" s="1709"/>
      <c r="JL227" s="1709"/>
      <c r="JM227" s="1709"/>
      <c r="JN227" s="1709"/>
      <c r="JO227" s="1709"/>
      <c r="JP227" s="1709"/>
      <c r="JQ227" s="1709"/>
      <c r="JR227" s="1709"/>
      <c r="JS227" s="1709"/>
      <c r="JT227" s="1709"/>
      <c r="JU227" s="1709"/>
      <c r="JV227" s="1709"/>
      <c r="JW227" s="1709"/>
      <c r="JX227" s="1709"/>
      <c r="JY227" s="1709"/>
      <c r="JZ227" s="1709"/>
      <c r="KA227" s="1709"/>
      <c r="KB227" s="1709"/>
      <c r="KC227" s="1709"/>
      <c r="KD227" s="1709"/>
      <c r="KE227" s="1709"/>
      <c r="KF227" s="1709"/>
      <c r="KG227" s="1709"/>
      <c r="KH227" s="1709"/>
      <c r="KI227" s="1709"/>
      <c r="KJ227" s="1709"/>
      <c r="KK227" s="1709"/>
      <c r="KL227" s="1709"/>
      <c r="KM227" s="1709"/>
      <c r="KN227" s="1709"/>
      <c r="KO227" s="1709"/>
      <c r="KP227" s="1709"/>
      <c r="KQ227" s="1709"/>
      <c r="KR227" s="1709"/>
      <c r="KS227" s="1709"/>
      <c r="KT227" s="1709"/>
      <c r="KU227" s="1709"/>
      <c r="KV227" s="1709"/>
      <c r="KW227" s="1709"/>
      <c r="KX227" s="1709"/>
      <c r="KY227" s="1709"/>
      <c r="KZ227" s="1709"/>
      <c r="LA227" s="1709"/>
      <c r="LB227" s="1709"/>
      <c r="LC227" s="1709"/>
      <c r="LD227" s="1709"/>
      <c r="LE227" s="1709"/>
      <c r="LF227" s="1709"/>
      <c r="LG227" s="1709"/>
      <c r="LH227" s="1709"/>
      <c r="LI227" s="1709"/>
      <c r="LJ227" s="1709"/>
      <c r="LK227" s="1709"/>
      <c r="LL227" s="1709"/>
      <c r="LM227" s="1709"/>
      <c r="LN227" s="1709"/>
      <c r="LO227" s="1709"/>
      <c r="LP227" s="1709"/>
      <c r="LQ227" s="1709"/>
      <c r="LR227" s="1709"/>
      <c r="LS227" s="1709"/>
      <c r="LT227" s="1709"/>
      <c r="LU227" s="1709"/>
      <c r="LV227" s="1709"/>
      <c r="LW227" s="1709"/>
      <c r="LX227" s="1709"/>
      <c r="LY227" s="1709"/>
      <c r="LZ227" s="1709"/>
      <c r="MA227" s="1709"/>
      <c r="MB227" s="1709"/>
      <c r="MC227" s="1709"/>
      <c r="MD227" s="1709"/>
      <c r="ME227" s="1709"/>
      <c r="MF227" s="1709"/>
      <c r="MG227" s="1709"/>
      <c r="MH227" s="1709"/>
      <c r="MI227" s="1709"/>
      <c r="MJ227" s="1709"/>
      <c r="MK227" s="1709"/>
      <c r="ML227" s="1709"/>
      <c r="MM227" s="1709"/>
      <c r="MN227" s="1709"/>
      <c r="MO227" s="1709"/>
      <c r="MP227" s="1709"/>
      <c r="MQ227" s="1709"/>
      <c r="MR227" s="1709"/>
      <c r="MS227" s="1709"/>
      <c r="MT227" s="1709"/>
      <c r="MU227" s="1709"/>
      <c r="MV227" s="1709"/>
      <c r="MW227" s="1709"/>
      <c r="MX227" s="1709"/>
      <c r="MY227" s="1709"/>
      <c r="MZ227" s="1709"/>
      <c r="NA227" s="1709"/>
      <c r="NB227" s="1709"/>
      <c r="NC227" s="1709"/>
      <c r="ND227" s="1709"/>
      <c r="NE227" s="1709"/>
      <c r="NF227" s="1709"/>
      <c r="NG227" s="1709"/>
      <c r="NH227" s="1709"/>
      <c r="NI227" s="1709"/>
      <c r="NJ227" s="1709"/>
      <c r="NK227" s="1709"/>
      <c r="NL227" s="1709"/>
      <c r="NM227" s="1709"/>
      <c r="NN227" s="1709"/>
      <c r="NO227" s="1709"/>
      <c r="NP227" s="1709"/>
      <c r="NQ227" s="1709"/>
      <c r="NR227" s="1709"/>
      <c r="NS227" s="1709"/>
      <c r="NT227" s="1709"/>
      <c r="NU227" s="1709"/>
      <c r="NV227" s="1709"/>
      <c r="NW227" s="1709"/>
      <c r="NX227" s="1709"/>
      <c r="NY227" s="1709"/>
      <c r="NZ227" s="1709"/>
      <c r="OA227" s="1709"/>
      <c r="OB227" s="1709"/>
      <c r="OC227" s="1709"/>
      <c r="OD227" s="1709"/>
      <c r="OE227" s="1709"/>
      <c r="OF227" s="1709"/>
      <c r="OG227" s="1709"/>
      <c r="OH227" s="1709"/>
      <c r="OI227" s="1709"/>
      <c r="OJ227" s="1709"/>
      <c r="OK227" s="1709"/>
      <c r="OL227" s="1709"/>
      <c r="OM227" s="1709"/>
      <c r="ON227" s="1709"/>
      <c r="OO227" s="1709"/>
      <c r="OP227" s="1709"/>
      <c r="OQ227" s="1709"/>
      <c r="OR227" s="1709"/>
      <c r="OS227" s="1709"/>
      <c r="OT227" s="1709"/>
      <c r="OU227" s="1709"/>
      <c r="OV227" s="1709"/>
      <c r="OW227" s="1709"/>
      <c r="OX227" s="1709"/>
      <c r="OY227" s="1709"/>
      <c r="OZ227" s="1709"/>
      <c r="PA227" s="1709"/>
      <c r="PB227" s="1709"/>
      <c r="PC227" s="1709"/>
      <c r="PD227" s="1709"/>
      <c r="PE227" s="1709"/>
      <c r="PF227" s="1709"/>
      <c r="PG227" s="1709"/>
      <c r="PH227" s="1709"/>
      <c r="PI227" s="1709"/>
      <c r="PJ227" s="1709"/>
      <c r="PK227" s="1709"/>
      <c r="PL227" s="1709"/>
      <c r="PM227" s="1709"/>
      <c r="PN227" s="1709"/>
      <c r="PO227" s="1709"/>
      <c r="PP227" s="1709"/>
      <c r="PQ227" s="1709"/>
      <c r="PR227" s="1709"/>
      <c r="PS227" s="1709"/>
      <c r="PT227" s="1709"/>
      <c r="PU227" s="1709"/>
      <c r="PV227" s="1709"/>
      <c r="PW227" s="1709"/>
      <c r="PX227" s="1709"/>
      <c r="PY227" s="1709"/>
      <c r="PZ227" s="1709"/>
      <c r="QA227" s="1709"/>
      <c r="QB227" s="1709"/>
      <c r="QC227" s="1709"/>
      <c r="QD227" s="1709"/>
      <c r="QE227" s="1709"/>
      <c r="QF227" s="1709"/>
      <c r="QG227" s="1709"/>
      <c r="QH227" s="1709"/>
      <c r="QI227" s="1709"/>
      <c r="QJ227" s="1709"/>
      <c r="QK227" s="1709"/>
      <c r="QL227" s="1709"/>
      <c r="QM227" s="1709"/>
      <c r="QN227" s="1709"/>
      <c r="QO227" s="1709"/>
      <c r="QP227" s="1709"/>
      <c r="QQ227" s="1709"/>
      <c r="QR227" s="1709"/>
      <c r="QS227" s="1709"/>
      <c r="QT227" s="1709"/>
      <c r="QU227" s="1709"/>
      <c r="QV227" s="1709"/>
      <c r="QW227" s="1709"/>
      <c r="QX227" s="1709"/>
      <c r="QY227" s="1709"/>
      <c r="QZ227" s="1709"/>
      <c r="RA227" s="1709"/>
      <c r="RB227" s="1709"/>
      <c r="RC227" s="1709"/>
      <c r="RD227" s="1709"/>
      <c r="RE227" s="1709"/>
      <c r="RF227" s="1709"/>
      <c r="RG227" s="1709"/>
      <c r="RH227" s="1709"/>
      <c r="RI227" s="1709"/>
      <c r="RJ227" s="1709"/>
      <c r="RK227" s="1709"/>
      <c r="RL227" s="1709"/>
      <c r="RM227" s="1709"/>
      <c r="RN227" s="1709"/>
      <c r="RO227" s="1709"/>
      <c r="RP227" s="1709"/>
      <c r="RQ227" s="1709"/>
      <c r="RR227" s="1709"/>
      <c r="RS227" s="1709"/>
      <c r="RT227" s="1709"/>
      <c r="RU227" s="1709"/>
      <c r="RV227" s="1709"/>
      <c r="RW227" s="1709"/>
      <c r="RX227" s="1709"/>
      <c r="RY227" s="1709"/>
      <c r="RZ227" s="1709"/>
      <c r="SA227" s="1709"/>
      <c r="SB227" s="1709"/>
      <c r="SC227" s="1709"/>
      <c r="SD227" s="1709"/>
      <c r="SE227" s="1709"/>
      <c r="SF227" s="1709"/>
      <c r="SG227" s="1709"/>
      <c r="SH227" s="1709"/>
      <c r="SI227" s="1709"/>
      <c r="SJ227" s="1709"/>
      <c r="SK227" s="1709"/>
      <c r="SL227" s="1709"/>
      <c r="SM227" s="1709"/>
      <c r="SN227" s="1709"/>
      <c r="SO227" s="1709"/>
      <c r="SP227" s="1709"/>
      <c r="SQ227" s="1709"/>
      <c r="SR227" s="1709"/>
      <c r="SS227" s="1709"/>
      <c r="ST227" s="1709"/>
      <c r="SU227" s="1709"/>
      <c r="SV227" s="1709"/>
      <c r="SW227" s="1709"/>
      <c r="SX227" s="1709"/>
      <c r="SY227" s="1709"/>
      <c r="SZ227" s="1709"/>
      <c r="TA227" s="1709"/>
      <c r="TB227" s="1709"/>
      <c r="TC227" s="1709"/>
      <c r="TD227" s="1709"/>
      <c r="TE227" s="1709"/>
      <c r="TF227" s="1709"/>
      <c r="TG227" s="1709"/>
      <c r="TH227" s="1709"/>
      <c r="TI227" s="1709"/>
      <c r="TJ227" s="1709"/>
      <c r="TK227" s="1709"/>
      <c r="TL227" s="1709"/>
      <c r="TM227" s="1709"/>
      <c r="TN227" s="1709"/>
      <c r="TO227" s="1709"/>
      <c r="TP227" s="1709"/>
      <c r="TQ227" s="1709"/>
      <c r="TR227" s="1709"/>
      <c r="TS227" s="1709"/>
      <c r="TT227" s="1709"/>
      <c r="TU227" s="1709"/>
      <c r="TV227" s="1709"/>
      <c r="TW227" s="1709"/>
      <c r="TX227" s="1709"/>
      <c r="TY227" s="1709"/>
      <c r="TZ227" s="1709"/>
      <c r="UA227" s="1709"/>
      <c r="UB227" s="1709"/>
      <c r="UC227" s="1709"/>
      <c r="UD227" s="1709"/>
      <c r="UE227" s="1709"/>
      <c r="UF227" s="1709"/>
      <c r="UG227" s="1709"/>
      <c r="UH227" s="1709"/>
      <c r="UI227" s="1709"/>
      <c r="UJ227" s="1709"/>
      <c r="UK227" s="1709"/>
      <c r="UL227" s="1709"/>
      <c r="UM227" s="1709"/>
      <c r="UN227" s="1709"/>
      <c r="UO227" s="1709"/>
      <c r="UP227" s="1709"/>
      <c r="UQ227" s="1709"/>
      <c r="UR227" s="1709"/>
      <c r="US227" s="1709"/>
      <c r="UT227" s="1709"/>
      <c r="UU227" s="1709"/>
      <c r="UV227" s="1709"/>
      <c r="UW227" s="1709"/>
      <c r="UX227" s="1709"/>
      <c r="UY227" s="1709"/>
      <c r="UZ227" s="1709"/>
      <c r="VA227" s="1709"/>
      <c r="VB227" s="1709"/>
      <c r="VC227" s="1709"/>
      <c r="VD227" s="1709"/>
      <c r="VE227" s="1709"/>
      <c r="VF227" s="1709"/>
      <c r="VG227" s="1709"/>
      <c r="VH227" s="1709"/>
      <c r="VI227" s="1709"/>
      <c r="VJ227" s="1709"/>
      <c r="VK227" s="1709"/>
      <c r="VL227" s="1709"/>
      <c r="VM227" s="1709"/>
      <c r="VN227" s="1709"/>
      <c r="VO227" s="1709"/>
      <c r="VP227" s="1709"/>
      <c r="VQ227" s="1709"/>
      <c r="VR227" s="1709"/>
      <c r="VS227" s="1709"/>
      <c r="VT227" s="1709"/>
      <c r="VU227" s="1709"/>
      <c r="VV227" s="1709"/>
      <c r="VW227" s="1709"/>
      <c r="VX227" s="1709"/>
      <c r="VY227" s="1709"/>
      <c r="VZ227" s="1709"/>
      <c r="WA227" s="1709"/>
      <c r="WB227" s="1709"/>
      <c r="WC227" s="1709"/>
      <c r="WD227" s="1709"/>
      <c r="WE227" s="1709"/>
      <c r="WF227" s="1709"/>
      <c r="WG227" s="1709"/>
      <c r="WH227" s="1709"/>
      <c r="WI227" s="1709"/>
      <c r="WJ227" s="1709"/>
      <c r="WK227" s="1709"/>
      <c r="WL227" s="1709"/>
      <c r="WM227" s="1709"/>
      <c r="WN227" s="1709"/>
      <c r="WO227" s="1709"/>
      <c r="WP227" s="1709"/>
      <c r="WQ227" s="1709"/>
      <c r="WR227" s="1709"/>
      <c r="WS227" s="1709"/>
      <c r="WT227" s="1709"/>
      <c r="WU227" s="1709"/>
      <c r="WV227" s="1709"/>
      <c r="WW227" s="1709"/>
      <c r="WX227" s="1709"/>
      <c r="WY227" s="1709"/>
      <c r="WZ227" s="1709"/>
      <c r="XA227" s="1709"/>
      <c r="XB227" s="1709"/>
      <c r="XC227" s="1709"/>
      <c r="XD227" s="1709"/>
      <c r="XE227" s="1709"/>
      <c r="XF227" s="1709"/>
      <c r="XG227" s="1709"/>
      <c r="XH227" s="1709"/>
      <c r="XI227" s="1709"/>
      <c r="XJ227" s="1709"/>
      <c r="XK227" s="1709"/>
      <c r="XL227" s="1709"/>
      <c r="XM227" s="1709"/>
      <c r="XN227" s="1709"/>
      <c r="XO227" s="1709"/>
      <c r="XP227" s="1709"/>
      <c r="XQ227" s="1709"/>
      <c r="XR227" s="1709"/>
      <c r="XS227" s="1709"/>
      <c r="XT227" s="1709"/>
      <c r="XU227" s="1709"/>
      <c r="XV227" s="1709"/>
      <c r="XW227" s="1709"/>
      <c r="XX227" s="1709"/>
      <c r="XY227" s="1709"/>
      <c r="XZ227" s="1709"/>
      <c r="YA227" s="1709"/>
      <c r="YB227" s="1709"/>
      <c r="YC227" s="1709"/>
      <c r="YD227" s="1709"/>
      <c r="YE227" s="1709"/>
      <c r="YF227" s="1709"/>
      <c r="YG227" s="1709"/>
      <c r="YH227" s="1709"/>
      <c r="YI227" s="1709"/>
      <c r="YJ227" s="1709"/>
      <c r="YK227" s="1709"/>
      <c r="YL227" s="1709"/>
      <c r="YM227" s="1709"/>
      <c r="YN227" s="1709"/>
      <c r="YO227" s="1709"/>
      <c r="YP227" s="1709"/>
      <c r="YQ227" s="1709"/>
      <c r="YR227" s="1709"/>
      <c r="YS227" s="1709"/>
      <c r="YT227" s="1709"/>
      <c r="YU227" s="1709"/>
      <c r="YV227" s="1709"/>
      <c r="YW227" s="1709"/>
      <c r="YX227" s="1709"/>
      <c r="YY227" s="1709"/>
      <c r="YZ227" s="1709"/>
      <c r="ZA227" s="1709"/>
      <c r="ZB227" s="1709"/>
      <c r="ZC227" s="1709"/>
      <c r="ZD227" s="1709"/>
      <c r="ZE227" s="1709"/>
      <c r="ZF227" s="1709"/>
      <c r="ZG227" s="1709"/>
      <c r="ZH227" s="1709"/>
      <c r="ZI227" s="1709"/>
      <c r="ZJ227" s="1709"/>
      <c r="ZK227" s="1709"/>
      <c r="ZL227" s="1709"/>
      <c r="ZM227" s="1709"/>
      <c r="ZN227" s="1709"/>
      <c r="ZO227" s="1709"/>
      <c r="ZP227" s="1709"/>
      <c r="ZQ227" s="1709"/>
      <c r="ZR227" s="1709"/>
      <c r="ZS227" s="1709"/>
      <c r="ZT227" s="1709"/>
      <c r="ZU227" s="1709"/>
      <c r="ZV227" s="1709"/>
      <c r="ZW227" s="1709"/>
      <c r="ZX227" s="1709"/>
      <c r="ZY227" s="1709"/>
      <c r="ZZ227" s="1709"/>
      <c r="AAA227" s="1709"/>
      <c r="AAB227" s="1709"/>
      <c r="AAC227" s="1709"/>
      <c r="AAD227" s="1709"/>
      <c r="AAE227" s="1709"/>
      <c r="AAF227" s="1709"/>
      <c r="AAG227" s="1709"/>
      <c r="AAH227" s="1709"/>
      <c r="AAI227" s="1709"/>
      <c r="AAJ227" s="1709"/>
      <c r="AAK227" s="1709"/>
      <c r="AAL227" s="1709"/>
      <c r="AAM227" s="1709"/>
      <c r="AAN227" s="1709"/>
      <c r="AAO227" s="1709"/>
      <c r="AAP227" s="1709"/>
      <c r="AAQ227" s="1709"/>
      <c r="AAR227" s="1709"/>
      <c r="AAS227" s="1709"/>
      <c r="AAT227" s="1709"/>
      <c r="AAU227" s="1709"/>
      <c r="AAV227" s="1709"/>
      <c r="AAW227" s="1709"/>
      <c r="AAX227" s="1709"/>
      <c r="AAY227" s="1709"/>
      <c r="AAZ227" s="1709"/>
      <c r="ABA227" s="1709"/>
      <c r="ABB227" s="1709"/>
      <c r="ABC227" s="1709"/>
      <c r="ABD227" s="1709"/>
      <c r="ABE227" s="1709"/>
      <c r="ABF227" s="1709"/>
      <c r="ABG227" s="1709"/>
      <c r="ABH227" s="1709"/>
      <c r="ABI227" s="1709"/>
      <c r="ABJ227" s="1709"/>
      <c r="ABK227" s="1709"/>
      <c r="ABL227" s="1709"/>
      <c r="ABM227" s="1709"/>
      <c r="ABN227" s="1709"/>
      <c r="ABO227" s="1709"/>
      <c r="ABP227" s="1709"/>
      <c r="ABQ227" s="1709"/>
      <c r="ABR227" s="1709"/>
      <c r="ABS227" s="1709"/>
      <c r="ABT227" s="1709"/>
      <c r="ABU227" s="1709"/>
      <c r="ABV227" s="1709"/>
      <c r="ABW227" s="1709"/>
      <c r="ABX227" s="1709"/>
      <c r="ABY227" s="1709"/>
      <c r="ABZ227" s="1709"/>
      <c r="ACA227" s="1709"/>
      <c r="ACB227" s="1709"/>
      <c r="ACC227" s="1709"/>
      <c r="ACD227" s="1709"/>
      <c r="ACE227" s="1709"/>
      <c r="ACF227" s="1709"/>
      <c r="ACG227" s="1709"/>
      <c r="ACH227" s="1709"/>
      <c r="ACI227" s="1709"/>
      <c r="ACJ227" s="1709"/>
      <c r="ACK227" s="1709"/>
      <c r="ACL227" s="1709"/>
      <c r="ACM227" s="1709"/>
      <c r="ACN227" s="1709"/>
      <c r="ACO227" s="1709"/>
      <c r="ACP227" s="1709"/>
      <c r="ACQ227" s="1709"/>
      <c r="ACR227" s="1709"/>
      <c r="ACS227" s="1709"/>
      <c r="ACT227" s="1709"/>
      <c r="ACU227" s="1709"/>
      <c r="ACV227" s="1709"/>
      <c r="ACW227" s="1709"/>
      <c r="ACX227" s="1709"/>
      <c r="ACY227" s="1709"/>
      <c r="ACZ227" s="1709"/>
      <c r="ADA227" s="1709"/>
      <c r="ADB227" s="1709"/>
      <c r="ADC227" s="1709"/>
      <c r="ADD227" s="1709"/>
      <c r="ADE227" s="1709"/>
      <c r="ADF227" s="1709"/>
      <c r="ADG227" s="1709"/>
      <c r="ADH227" s="1709"/>
      <c r="ADI227" s="1709"/>
      <c r="ADJ227" s="1709"/>
      <c r="ADK227" s="1709"/>
      <c r="ADL227" s="1709"/>
      <c r="ADM227" s="1709"/>
      <c r="ADN227" s="1709"/>
      <c r="ADO227" s="1709"/>
      <c r="ADP227" s="1709"/>
      <c r="ADQ227" s="1709"/>
      <c r="ADR227" s="1709"/>
      <c r="ADS227" s="1709"/>
      <c r="ADT227" s="1709"/>
      <c r="ADU227" s="1709"/>
      <c r="ADV227" s="1709"/>
      <c r="ADW227" s="1709"/>
      <c r="ADX227" s="1709"/>
      <c r="ADY227" s="1709"/>
      <c r="ADZ227" s="1709"/>
      <c r="AEA227" s="1709"/>
      <c r="AEB227" s="1709"/>
      <c r="AEC227" s="1709"/>
      <c r="AED227" s="1709"/>
      <c r="AEE227" s="1709"/>
      <c r="AEF227" s="1709"/>
      <c r="AEG227" s="1709"/>
      <c r="AEH227" s="1709"/>
      <c r="AEI227" s="1709"/>
      <c r="AEJ227" s="1709"/>
      <c r="AEK227" s="1709"/>
      <c r="AEL227" s="1709"/>
      <c r="AEM227" s="1709"/>
      <c r="AEN227" s="1709"/>
      <c r="AEO227" s="1709"/>
      <c r="AEP227" s="1709"/>
      <c r="AEQ227" s="1709"/>
      <c r="AER227" s="1709"/>
      <c r="AES227" s="1709"/>
      <c r="AET227" s="1709"/>
      <c r="AEU227" s="1709"/>
      <c r="AEV227" s="1709"/>
      <c r="AEW227" s="1709"/>
      <c r="AEX227" s="1709"/>
      <c r="AEY227" s="1709"/>
      <c r="AEZ227" s="1709"/>
      <c r="AFA227" s="1709"/>
      <c r="AFB227" s="1709"/>
      <c r="AFC227" s="1709"/>
      <c r="AFD227" s="1709"/>
      <c r="AFE227" s="1709"/>
      <c r="AFF227" s="1709"/>
      <c r="AFG227" s="1709"/>
      <c r="AFH227" s="1709"/>
      <c r="AFI227" s="1709"/>
      <c r="AFJ227" s="1709"/>
      <c r="AFK227" s="1709"/>
      <c r="AFL227" s="1709"/>
      <c r="AFM227" s="1709"/>
      <c r="AFN227" s="1709"/>
      <c r="AFO227" s="1709"/>
      <c r="AFP227" s="1709"/>
      <c r="AFQ227" s="1709"/>
      <c r="AFR227" s="1709"/>
      <c r="AFS227" s="1709"/>
      <c r="AFT227" s="1709"/>
      <c r="AFU227" s="1709"/>
      <c r="AFV227" s="1709"/>
      <c r="AFW227" s="1709"/>
      <c r="AFX227" s="1709"/>
      <c r="AFY227" s="1709"/>
      <c r="AFZ227" s="1709"/>
      <c r="AGA227" s="1709"/>
      <c r="AGB227" s="1709"/>
      <c r="AGC227" s="1709"/>
      <c r="AGD227" s="1709"/>
      <c r="AGE227" s="1709"/>
      <c r="AGF227" s="1709"/>
      <c r="AGG227" s="1709"/>
      <c r="AGH227" s="1709"/>
      <c r="AGI227" s="1709"/>
      <c r="AGJ227" s="1709"/>
      <c r="AGK227" s="1709"/>
      <c r="AGL227" s="1709"/>
      <c r="AGM227" s="1709"/>
      <c r="AGN227" s="1709"/>
      <c r="AGO227" s="1709"/>
      <c r="AGP227" s="1709"/>
      <c r="AGQ227" s="1709"/>
      <c r="AGR227" s="1709"/>
      <c r="AGS227" s="1709"/>
      <c r="AGT227" s="1709"/>
      <c r="AGU227" s="1709"/>
      <c r="AGV227" s="1709"/>
      <c r="AGW227" s="1709"/>
      <c r="AGX227" s="1709"/>
      <c r="AGY227" s="1709"/>
      <c r="AGZ227" s="1709"/>
      <c r="AHA227" s="1709"/>
      <c r="AHB227" s="1709"/>
      <c r="AHC227" s="1709"/>
      <c r="AHD227" s="1709"/>
      <c r="AHE227" s="1709"/>
      <c r="AHF227" s="1709"/>
      <c r="AHG227" s="1709"/>
      <c r="AHH227" s="1709"/>
      <c r="AHI227" s="1709"/>
      <c r="AHJ227" s="1709"/>
      <c r="AHK227" s="1709"/>
      <c r="AHL227" s="1709"/>
      <c r="AHM227" s="1709"/>
      <c r="AHN227" s="1709"/>
      <c r="AHO227" s="1709"/>
      <c r="AHP227" s="1709"/>
      <c r="AHQ227" s="1709"/>
      <c r="AHR227" s="1709"/>
      <c r="AHS227" s="1709"/>
      <c r="AHT227" s="1709"/>
      <c r="AHU227" s="1709"/>
      <c r="AHV227" s="1709"/>
      <c r="AHW227" s="1709"/>
      <c r="AHX227" s="1709"/>
      <c r="AHY227" s="1709"/>
      <c r="AHZ227" s="1709"/>
      <c r="AIA227" s="1709"/>
      <c r="AIB227" s="1709"/>
      <c r="AIC227" s="1709"/>
      <c r="AID227" s="1709"/>
      <c r="AIE227" s="1709"/>
      <c r="AIF227" s="1709"/>
      <c r="AIG227" s="1709"/>
      <c r="AIH227" s="1709"/>
      <c r="AII227" s="1709"/>
      <c r="AIJ227" s="1709"/>
      <c r="AIK227" s="1709"/>
      <c r="AIL227" s="1709"/>
      <c r="AIM227" s="1709"/>
      <c r="AIN227" s="1709"/>
      <c r="AIO227" s="1709"/>
      <c r="AIP227" s="1709"/>
      <c r="AIQ227" s="1709"/>
      <c r="AIR227" s="1709"/>
      <c r="AIS227" s="1709"/>
      <c r="AIT227" s="1709"/>
      <c r="AIU227" s="1709"/>
      <c r="AIV227" s="1709"/>
      <c r="AIW227" s="1709"/>
      <c r="AIX227" s="1709"/>
      <c r="AIY227" s="1709"/>
      <c r="AIZ227" s="1709"/>
      <c r="AJA227" s="1709"/>
      <c r="AJB227" s="1709"/>
      <c r="AJC227" s="1709"/>
      <c r="AJD227" s="1709"/>
      <c r="AJE227" s="1709"/>
      <c r="AJF227" s="1709"/>
      <c r="AJG227" s="1709"/>
      <c r="AJH227" s="1709"/>
      <c r="AJI227" s="1709"/>
      <c r="AJJ227" s="1709"/>
      <c r="AJK227" s="1709"/>
      <c r="AJL227" s="1709"/>
      <c r="AJM227" s="1709"/>
      <c r="AJN227" s="1709"/>
      <c r="AJO227" s="1709"/>
      <c r="AJP227" s="1709"/>
      <c r="AJQ227" s="1709"/>
      <c r="AJR227" s="1709"/>
      <c r="AJS227" s="1709"/>
      <c r="AJT227" s="1709"/>
      <c r="AJU227" s="1709"/>
      <c r="AJV227" s="1709"/>
      <c r="AJW227" s="1709"/>
      <c r="AJX227" s="1709"/>
      <c r="AJY227" s="1709"/>
      <c r="AJZ227" s="1709"/>
      <c r="AKA227" s="1709"/>
      <c r="AKB227" s="1709"/>
      <c r="AKC227" s="1709"/>
      <c r="AKD227" s="1709"/>
      <c r="AKE227" s="1709"/>
      <c r="AKF227" s="1709"/>
      <c r="AKG227" s="1709"/>
      <c r="AKH227" s="1709"/>
      <c r="AKI227" s="1709"/>
      <c r="AKJ227" s="1709"/>
      <c r="AKK227" s="1709"/>
      <c r="AKL227" s="1709"/>
      <c r="AKM227" s="1709"/>
      <c r="AKN227" s="1709"/>
      <c r="AKO227" s="1709"/>
      <c r="AKP227" s="1709"/>
      <c r="AKQ227" s="1709"/>
      <c r="AKR227" s="1709"/>
      <c r="AKS227" s="1709"/>
      <c r="AKT227" s="1709"/>
      <c r="AKU227" s="1709"/>
      <c r="AKV227" s="1709"/>
      <c r="AKW227" s="1709"/>
      <c r="AKX227" s="1709"/>
      <c r="AKY227" s="1709"/>
      <c r="AKZ227" s="1709"/>
      <c r="ALA227" s="1709"/>
      <c r="ALB227" s="1709"/>
      <c r="ALC227" s="1709"/>
      <c r="ALD227" s="1709"/>
      <c r="ALE227" s="1709"/>
      <c r="ALF227" s="1709"/>
      <c r="ALG227" s="1709"/>
      <c r="ALH227" s="1709"/>
      <c r="ALI227" s="1709"/>
      <c r="ALJ227" s="1709"/>
      <c r="ALK227" s="1709"/>
      <c r="ALL227" s="1709"/>
      <c r="ALM227" s="1709"/>
      <c r="ALN227" s="1709"/>
      <c r="ALO227" s="1709"/>
      <c r="ALP227" s="1709"/>
      <c r="ALQ227" s="1709"/>
      <c r="ALR227" s="1709"/>
      <c r="ALS227" s="1709"/>
      <c r="ALT227" s="1709"/>
      <c r="ALU227" s="1709"/>
      <c r="ALV227" s="1709"/>
      <c r="ALW227" s="1709"/>
      <c r="ALX227" s="1709"/>
      <c r="ALY227" s="1709"/>
      <c r="ALZ227" s="1709"/>
      <c r="AMA227" s="1709"/>
      <c r="AMB227" s="1709"/>
      <c r="AMC227" s="1709"/>
      <c r="AMD227" s="1709"/>
      <c r="AME227" s="1709"/>
      <c r="AMF227" s="1709"/>
      <c r="AMG227" s="1709"/>
      <c r="AMH227" s="1709"/>
      <c r="AMI227" s="1709"/>
      <c r="AMJ227" s="1709"/>
      <c r="AMK227" s="1709"/>
      <c r="AML227" s="1709"/>
      <c r="AMM227" s="1709"/>
      <c r="AMN227" s="1709"/>
      <c r="AMO227" s="1709"/>
      <c r="AMP227" s="1709"/>
      <c r="AMQ227" s="1709"/>
      <c r="AMR227" s="1709"/>
      <c r="AMS227" s="1709"/>
      <c r="AMT227" s="1709"/>
      <c r="AMU227" s="1709"/>
      <c r="AMV227" s="1709"/>
      <c r="AMW227" s="1709"/>
      <c r="AMX227" s="1709"/>
      <c r="AMY227" s="1709"/>
      <c r="AMZ227" s="1709"/>
      <c r="ANA227" s="1709"/>
      <c r="ANB227" s="1709"/>
      <c r="ANC227" s="1709"/>
      <c r="AND227" s="1709"/>
      <c r="ANE227" s="1709"/>
      <c r="ANF227" s="1709"/>
      <c r="ANG227" s="1709"/>
      <c r="ANH227" s="1709"/>
      <c r="ANI227" s="1709"/>
      <c r="ANJ227" s="1709"/>
      <c r="ANK227" s="1709"/>
      <c r="ANL227" s="1709"/>
      <c r="ANM227" s="1709"/>
      <c r="ANN227" s="1709"/>
      <c r="ANO227" s="1709"/>
      <c r="ANP227" s="1709"/>
      <c r="ANQ227" s="1709"/>
      <c r="ANR227" s="1709"/>
      <c r="ANS227" s="1709"/>
      <c r="ANT227" s="1709"/>
      <c r="ANU227" s="1709"/>
      <c r="ANV227" s="1709"/>
      <c r="ANW227" s="1709"/>
      <c r="ANX227" s="1709"/>
      <c r="ANY227" s="1709"/>
      <c r="ANZ227" s="1709"/>
      <c r="AOA227" s="1709"/>
      <c r="AOB227" s="1709"/>
      <c r="AOC227" s="1709"/>
      <c r="AOD227" s="1709"/>
      <c r="AOE227" s="1709"/>
      <c r="AOF227" s="1709"/>
      <c r="AOG227" s="1709"/>
      <c r="AOH227" s="1709"/>
      <c r="AOI227" s="1709"/>
      <c r="AOJ227" s="1709"/>
      <c r="AOK227" s="1709"/>
      <c r="AOL227" s="1709"/>
      <c r="AOM227" s="1709"/>
      <c r="AON227" s="1709"/>
      <c r="AOO227" s="1709"/>
      <c r="AOP227" s="1709"/>
      <c r="AOQ227" s="1709"/>
      <c r="AOR227" s="1709"/>
      <c r="AOS227" s="1709"/>
      <c r="AOT227" s="1709"/>
      <c r="AOU227" s="1709"/>
      <c r="AOV227" s="1709"/>
      <c r="AOW227" s="1709"/>
      <c r="AOX227" s="1709"/>
      <c r="AOY227" s="1709"/>
      <c r="AOZ227" s="1709"/>
      <c r="APA227" s="1709"/>
      <c r="APB227" s="1709"/>
      <c r="APC227" s="1709"/>
      <c r="APD227" s="1709"/>
      <c r="APE227" s="1709"/>
      <c r="APF227" s="1709"/>
      <c r="APG227" s="1709"/>
      <c r="APH227" s="1709"/>
      <c r="API227" s="1709"/>
      <c r="APJ227" s="1709"/>
      <c r="APK227" s="1709"/>
      <c r="APL227" s="1709"/>
      <c r="APM227" s="1709"/>
      <c r="APN227" s="1709"/>
      <c r="APO227" s="1709"/>
      <c r="APP227" s="1709"/>
      <c r="APQ227" s="1709"/>
      <c r="APR227" s="1709"/>
      <c r="APS227" s="1709"/>
      <c r="APT227" s="1709"/>
      <c r="APU227" s="1709"/>
      <c r="APV227" s="1709"/>
      <c r="APW227" s="1709"/>
      <c r="APX227" s="1709"/>
      <c r="APY227" s="1709"/>
      <c r="APZ227" s="1709"/>
      <c r="AQA227" s="1709"/>
      <c r="AQB227" s="1709"/>
      <c r="AQC227" s="1709"/>
      <c r="AQD227" s="1709"/>
      <c r="AQE227" s="1709"/>
      <c r="AQF227" s="1709"/>
      <c r="AQG227" s="1709"/>
      <c r="AQH227" s="1709"/>
      <c r="AQI227" s="1709"/>
      <c r="AQJ227" s="1709"/>
      <c r="AQK227" s="1709"/>
      <c r="AQL227" s="1709"/>
      <c r="AQM227" s="1709"/>
      <c r="AQN227" s="1709"/>
      <c r="AQO227" s="1709"/>
      <c r="AQP227" s="1709"/>
      <c r="AQQ227" s="1709"/>
      <c r="AQR227" s="1709"/>
      <c r="AQS227" s="1709"/>
      <c r="AQT227" s="1709"/>
      <c r="AQU227" s="1709"/>
      <c r="AQV227" s="1709"/>
      <c r="AQW227" s="1709"/>
      <c r="AQX227" s="1709"/>
      <c r="AQY227" s="1709"/>
      <c r="AQZ227" s="1709"/>
      <c r="ARA227" s="1709"/>
      <c r="ARB227" s="1709"/>
      <c r="ARC227" s="1709"/>
      <c r="ARD227" s="1709"/>
      <c r="ARE227" s="1709"/>
      <c r="ARF227" s="1709"/>
      <c r="ARG227" s="1709"/>
      <c r="ARH227" s="1709"/>
      <c r="ARI227" s="1709"/>
      <c r="ARJ227" s="1709"/>
      <c r="ARK227" s="1709"/>
      <c r="ARL227" s="1709"/>
      <c r="ARM227" s="1709"/>
      <c r="ARN227" s="1709"/>
      <c r="ARO227" s="1709"/>
      <c r="ARP227" s="1709"/>
      <c r="ARQ227" s="1709"/>
      <c r="ARR227" s="1709"/>
      <c r="ARS227" s="1709"/>
      <c r="ART227" s="1709"/>
      <c r="ARU227" s="1709"/>
      <c r="ARV227" s="1709"/>
      <c r="ARW227" s="1709"/>
      <c r="ARX227" s="1709"/>
      <c r="ARY227" s="1709"/>
      <c r="ARZ227" s="1709"/>
      <c r="ASA227" s="1709"/>
      <c r="ASB227" s="1709"/>
      <c r="ASC227" s="1709"/>
      <c r="ASD227" s="1709"/>
      <c r="ASE227" s="1709"/>
      <c r="ASF227" s="1709"/>
      <c r="ASG227" s="1709"/>
      <c r="ASH227" s="1709"/>
      <c r="ASI227" s="1709"/>
      <c r="ASJ227" s="1709"/>
      <c r="ASK227" s="1709"/>
      <c r="ASL227" s="1709"/>
      <c r="ASM227" s="1709"/>
      <c r="ASN227" s="1709"/>
      <c r="ASO227" s="1709"/>
      <c r="ASP227" s="1709"/>
      <c r="ASQ227" s="1709"/>
      <c r="ASR227" s="1709"/>
      <c r="ASS227" s="1709"/>
      <c r="AST227" s="1709"/>
      <c r="ASU227" s="1709"/>
      <c r="ASV227" s="1709"/>
      <c r="ASW227" s="1709"/>
      <c r="ASX227" s="1709"/>
      <c r="ASY227" s="1709"/>
      <c r="ASZ227" s="1709"/>
      <c r="ATA227" s="1709"/>
      <c r="ATB227" s="1709"/>
      <c r="ATC227" s="1709"/>
      <c r="ATD227" s="1709"/>
      <c r="ATE227" s="1709"/>
      <c r="ATF227" s="1709"/>
      <c r="ATG227" s="1709"/>
      <c r="ATH227" s="1709"/>
      <c r="ATI227" s="1709"/>
      <c r="ATJ227" s="1709"/>
      <c r="ATK227" s="1709"/>
      <c r="ATL227" s="1709"/>
      <c r="ATM227" s="1709"/>
      <c r="ATN227" s="1709"/>
      <c r="ATO227" s="1709"/>
      <c r="ATP227" s="1709"/>
      <c r="ATQ227" s="1709"/>
      <c r="ATR227" s="1709"/>
      <c r="ATS227" s="1709"/>
      <c r="ATT227" s="1709"/>
      <c r="ATU227" s="1709"/>
      <c r="ATV227" s="1709"/>
      <c r="ATW227" s="1709"/>
      <c r="ATX227" s="1709"/>
      <c r="ATY227" s="1709"/>
      <c r="ATZ227" s="1709"/>
      <c r="AUA227" s="1709"/>
      <c r="AUB227" s="1709"/>
      <c r="AUC227" s="1709"/>
      <c r="AUD227" s="1709"/>
      <c r="AUE227" s="1709"/>
      <c r="AUF227" s="1709"/>
      <c r="AUG227" s="1709"/>
      <c r="AUH227" s="1709"/>
      <c r="AUI227" s="1709"/>
      <c r="AUJ227" s="1709"/>
      <c r="AUK227" s="1709"/>
      <c r="AUL227" s="1709"/>
      <c r="AUM227" s="1709"/>
      <c r="AUN227" s="1709"/>
      <c r="AUO227" s="1709"/>
      <c r="AUP227" s="1709"/>
      <c r="AUQ227" s="1709"/>
      <c r="AUR227" s="1709"/>
      <c r="AUS227" s="1709"/>
      <c r="AUT227" s="1709"/>
      <c r="AUU227" s="1709"/>
      <c r="AUV227" s="1709"/>
      <c r="AUW227" s="1709"/>
      <c r="AUX227" s="1709"/>
      <c r="AUY227" s="1709"/>
      <c r="AUZ227" s="1709"/>
      <c r="AVA227" s="1709"/>
      <c r="AVB227" s="1709"/>
      <c r="AVC227" s="1709"/>
      <c r="AVD227" s="1709"/>
      <c r="AVE227" s="1709"/>
      <c r="AVF227" s="1709"/>
      <c r="AVG227" s="1709"/>
      <c r="AVH227" s="1709"/>
      <c r="AVI227" s="1709"/>
      <c r="AVJ227" s="1709"/>
      <c r="AVK227" s="1709"/>
      <c r="AVL227" s="1709"/>
      <c r="AVM227" s="1709"/>
      <c r="AVN227" s="1709"/>
      <c r="AVO227" s="1709"/>
      <c r="AVP227" s="1709"/>
      <c r="AVQ227" s="1709"/>
      <c r="AVR227" s="1709"/>
      <c r="AVS227" s="1709"/>
      <c r="AVT227" s="1709"/>
      <c r="AVU227" s="1709"/>
      <c r="AVV227" s="1709"/>
      <c r="AVW227" s="1709"/>
      <c r="AVX227" s="1709"/>
      <c r="AVY227" s="1709"/>
      <c r="AVZ227" s="1709"/>
      <c r="AWA227" s="1709"/>
      <c r="AWB227" s="1709"/>
      <c r="AWC227" s="1709"/>
      <c r="AWD227" s="1709"/>
      <c r="AWE227" s="1709"/>
      <c r="AWF227" s="1709"/>
      <c r="AWG227" s="1709"/>
      <c r="AWH227" s="1709"/>
      <c r="AWI227" s="1709"/>
      <c r="AWJ227" s="1709"/>
      <c r="AWK227" s="1709"/>
      <c r="AWL227" s="1709"/>
      <c r="AWM227" s="1709"/>
      <c r="AWN227" s="1709"/>
      <c r="AWO227" s="1709"/>
      <c r="AWP227" s="1709"/>
      <c r="AWQ227" s="1709"/>
      <c r="AWR227" s="1709"/>
      <c r="AWS227" s="1709"/>
      <c r="AWT227" s="1709"/>
      <c r="AWU227" s="1709"/>
      <c r="AWV227" s="1709"/>
      <c r="AWW227" s="1709"/>
      <c r="AWX227" s="1709"/>
      <c r="AWY227" s="1709"/>
      <c r="AWZ227" s="1709"/>
      <c r="AXA227" s="1709"/>
      <c r="AXB227" s="1709"/>
      <c r="AXC227" s="1709"/>
      <c r="AXD227" s="1709"/>
      <c r="AXE227" s="1709"/>
      <c r="AXF227" s="1709"/>
      <c r="AXG227" s="1709"/>
      <c r="AXH227" s="1709"/>
      <c r="AXI227" s="1709"/>
      <c r="AXJ227" s="1709"/>
    </row>
    <row r="228" spans="1:1310" s="1710" customFormat="1" ht="23.25" customHeight="1">
      <c r="A228" s="1711"/>
      <c r="B228" s="3693" t="s">
        <v>1812</v>
      </c>
      <c r="C228" s="3693"/>
      <c r="D228" s="3693"/>
      <c r="E228" s="3693"/>
      <c r="F228" s="1713"/>
      <c r="G228" s="3693" t="s">
        <v>1794</v>
      </c>
      <c r="H228" s="3693"/>
      <c r="I228" s="3693"/>
      <c r="J228" s="1713"/>
      <c r="K228" s="3693" t="s">
        <v>1813</v>
      </c>
      <c r="L228" s="3693"/>
      <c r="M228" s="3693"/>
      <c r="N228" s="1713"/>
      <c r="O228" s="3693" t="s">
        <v>1814</v>
      </c>
      <c r="P228" s="3693"/>
      <c r="Q228" s="1713"/>
      <c r="R228" s="88"/>
      <c r="S228" s="88"/>
      <c r="T228" s="88"/>
      <c r="U228" s="88"/>
      <c r="V228" s="88"/>
      <c r="W228" s="88"/>
      <c r="X228" s="88"/>
      <c r="Y228" s="88"/>
      <c r="Z228" s="88"/>
      <c r="AA228" s="88"/>
      <c r="AB228" s="88"/>
      <c r="AC228" s="88"/>
      <c r="AD228" s="1709"/>
      <c r="AE228" s="1709"/>
      <c r="AF228" s="1709"/>
      <c r="AG228" s="1709"/>
      <c r="AH228" s="1709"/>
      <c r="AI228" s="1709"/>
      <c r="AJ228" s="1709"/>
      <c r="AK228" s="1709"/>
      <c r="AL228" s="1709"/>
      <c r="AM228" s="1709"/>
      <c r="AN228" s="1709"/>
      <c r="AO228" s="1709"/>
      <c r="AP228" s="1709"/>
      <c r="AQ228" s="1709"/>
      <c r="AR228" s="1709"/>
      <c r="AS228" s="1709"/>
      <c r="AT228" s="1709"/>
      <c r="AU228" s="1709"/>
      <c r="AV228" s="1709"/>
      <c r="AW228" s="1709"/>
      <c r="AX228" s="1709"/>
      <c r="AY228" s="1709"/>
      <c r="AZ228" s="1709"/>
      <c r="BA228" s="1709"/>
      <c r="BB228" s="1709"/>
      <c r="BC228" s="1709"/>
      <c r="BD228" s="1709"/>
      <c r="BE228" s="1709"/>
      <c r="BF228" s="1709"/>
      <c r="BG228" s="1709"/>
      <c r="BH228" s="1709"/>
      <c r="BI228" s="1709"/>
      <c r="BJ228" s="1709"/>
      <c r="BK228" s="1709"/>
      <c r="BL228" s="1709"/>
      <c r="BM228" s="1709"/>
      <c r="BN228" s="1709"/>
      <c r="BO228" s="1709"/>
      <c r="BP228" s="1709"/>
      <c r="BQ228" s="1709"/>
      <c r="BR228" s="1709"/>
      <c r="BS228" s="1709"/>
      <c r="BT228" s="1709"/>
      <c r="BU228" s="1709"/>
      <c r="BV228" s="1709"/>
      <c r="BW228" s="1709"/>
      <c r="BX228" s="1709"/>
      <c r="BY228" s="1709"/>
      <c r="BZ228" s="1709"/>
      <c r="CA228" s="1709"/>
      <c r="CB228" s="1709"/>
      <c r="CC228" s="1709"/>
      <c r="CD228" s="1709"/>
      <c r="CE228" s="1709"/>
      <c r="CF228" s="1709"/>
      <c r="CG228" s="1709"/>
      <c r="CH228" s="1709"/>
      <c r="CI228" s="1709"/>
      <c r="CJ228" s="1709"/>
      <c r="CK228" s="1709"/>
      <c r="CL228" s="1709"/>
      <c r="CM228" s="1709"/>
      <c r="CN228" s="1709"/>
      <c r="CO228" s="1709"/>
      <c r="CP228" s="1709"/>
      <c r="CQ228" s="1709"/>
      <c r="CR228" s="1709"/>
      <c r="CS228" s="1709"/>
      <c r="CT228" s="1709"/>
      <c r="CU228" s="1709"/>
      <c r="CV228" s="1709"/>
      <c r="CW228" s="1709"/>
      <c r="CX228" s="1709"/>
      <c r="CY228" s="1709"/>
      <c r="CZ228" s="1709"/>
      <c r="DA228" s="1709"/>
      <c r="DB228" s="1709"/>
      <c r="DC228" s="1709"/>
      <c r="DD228" s="1709"/>
      <c r="DE228" s="1709"/>
      <c r="DF228" s="1709"/>
      <c r="DG228" s="1709"/>
      <c r="DH228" s="1709"/>
      <c r="DI228" s="1709"/>
      <c r="DJ228" s="1709"/>
      <c r="DK228" s="1709"/>
      <c r="DL228" s="1709"/>
      <c r="DM228" s="1709"/>
      <c r="DN228" s="1709"/>
      <c r="DO228" s="1709"/>
      <c r="DP228" s="1709"/>
      <c r="DQ228" s="1709"/>
      <c r="DR228" s="1709"/>
      <c r="DS228" s="1709"/>
      <c r="DT228" s="1709"/>
      <c r="DU228" s="1709"/>
      <c r="DV228" s="1709"/>
      <c r="DW228" s="1709"/>
      <c r="DX228" s="1709"/>
      <c r="DY228" s="1709"/>
      <c r="DZ228" s="1709"/>
      <c r="EA228" s="1709"/>
      <c r="EB228" s="1709"/>
      <c r="EC228" s="1709"/>
      <c r="ED228" s="1709"/>
      <c r="EE228" s="1709"/>
      <c r="EF228" s="1709"/>
      <c r="EG228" s="1709"/>
      <c r="EH228" s="1709"/>
      <c r="EI228" s="1709"/>
      <c r="EJ228" s="1709"/>
      <c r="EK228" s="1709"/>
      <c r="EL228" s="1709"/>
      <c r="EM228" s="1709"/>
      <c r="EN228" s="1709"/>
      <c r="EO228" s="1709"/>
      <c r="EP228" s="1709"/>
      <c r="EQ228" s="1709"/>
      <c r="ER228" s="1709"/>
      <c r="ES228" s="1709"/>
      <c r="ET228" s="1709"/>
      <c r="EU228" s="1709"/>
      <c r="EV228" s="1709"/>
      <c r="EW228" s="1709"/>
      <c r="EX228" s="1709"/>
      <c r="EY228" s="1709"/>
      <c r="EZ228" s="1709"/>
      <c r="FA228" s="1709"/>
      <c r="FB228" s="1709"/>
      <c r="FC228" s="1709"/>
      <c r="FD228" s="1709"/>
      <c r="FE228" s="1709"/>
      <c r="FF228" s="1709"/>
      <c r="FG228" s="1709"/>
      <c r="FH228" s="1709"/>
      <c r="FI228" s="1709"/>
      <c r="FJ228" s="1709"/>
      <c r="FK228" s="1709"/>
      <c r="FL228" s="1709"/>
      <c r="FM228" s="1709"/>
      <c r="FN228" s="1709"/>
      <c r="FO228" s="1709"/>
      <c r="FP228" s="1709"/>
      <c r="FQ228" s="1709"/>
      <c r="FR228" s="1709"/>
      <c r="FS228" s="1709"/>
      <c r="FT228" s="1709"/>
      <c r="FU228" s="1709"/>
      <c r="FV228" s="1709"/>
      <c r="FW228" s="1709"/>
      <c r="FX228" s="1709"/>
      <c r="FY228" s="1709"/>
      <c r="FZ228" s="1709"/>
      <c r="GA228" s="1709"/>
      <c r="GB228" s="1709"/>
      <c r="GC228" s="1709"/>
      <c r="GD228" s="1709"/>
      <c r="GE228" s="1709"/>
      <c r="GF228" s="1709"/>
      <c r="GG228" s="1709"/>
      <c r="GH228" s="1709"/>
      <c r="GI228" s="1709"/>
      <c r="GJ228" s="1709"/>
      <c r="GK228" s="1709"/>
      <c r="GL228" s="1709"/>
      <c r="GM228" s="1709"/>
      <c r="GN228" s="1709"/>
      <c r="GO228" s="1709"/>
      <c r="GP228" s="1709"/>
      <c r="GQ228" s="1709"/>
      <c r="GR228" s="1709"/>
      <c r="GS228" s="1709"/>
      <c r="GT228" s="1709"/>
      <c r="GU228" s="1709"/>
      <c r="GV228" s="1709"/>
      <c r="GW228" s="1709"/>
      <c r="GX228" s="1709"/>
      <c r="GY228" s="1709"/>
      <c r="GZ228" s="1709"/>
      <c r="HA228" s="1709"/>
      <c r="HB228" s="1709"/>
      <c r="HC228" s="1709"/>
      <c r="HD228" s="1709"/>
      <c r="HE228" s="1709"/>
      <c r="HF228" s="1709"/>
      <c r="HG228" s="1709"/>
      <c r="HH228" s="1709"/>
      <c r="HI228" s="1709"/>
      <c r="HJ228" s="1709"/>
      <c r="HK228" s="1709"/>
      <c r="HL228" s="1709"/>
      <c r="HM228" s="1709"/>
      <c r="HN228" s="1709"/>
      <c r="HO228" s="1709"/>
      <c r="HP228" s="1709"/>
      <c r="HQ228" s="1709"/>
      <c r="HR228" s="1709"/>
      <c r="HS228" s="1709"/>
      <c r="HT228" s="1709"/>
      <c r="HU228" s="1709"/>
      <c r="HV228" s="1709"/>
      <c r="HW228" s="1709"/>
      <c r="HX228" s="1709"/>
      <c r="HY228" s="1709"/>
      <c r="HZ228" s="1709"/>
      <c r="IA228" s="1709"/>
      <c r="IB228" s="1709"/>
      <c r="IC228" s="1709"/>
      <c r="ID228" s="1709"/>
      <c r="IE228" s="1709"/>
      <c r="IF228" s="1709"/>
      <c r="IG228" s="1709"/>
      <c r="IH228" s="1709"/>
      <c r="II228" s="1709"/>
      <c r="IJ228" s="1709"/>
      <c r="IK228" s="1709"/>
      <c r="IL228" s="1709"/>
      <c r="IM228" s="1709"/>
      <c r="IN228" s="1709"/>
      <c r="IO228" s="1709"/>
      <c r="IP228" s="1709"/>
      <c r="IQ228" s="1709"/>
      <c r="IR228" s="1709"/>
      <c r="IS228" s="1709"/>
      <c r="IT228" s="1709"/>
      <c r="IU228" s="1709"/>
      <c r="IV228" s="1709"/>
      <c r="IW228" s="1709"/>
      <c r="IX228" s="1709"/>
      <c r="IY228" s="1709"/>
      <c r="IZ228" s="1709"/>
      <c r="JA228" s="1709"/>
      <c r="JB228" s="1709"/>
      <c r="JC228" s="1709"/>
      <c r="JD228" s="1709"/>
      <c r="JE228" s="1709"/>
      <c r="JF228" s="1709"/>
      <c r="JG228" s="1709"/>
      <c r="JH228" s="1709"/>
      <c r="JI228" s="1709"/>
      <c r="JJ228" s="1709"/>
      <c r="JK228" s="1709"/>
      <c r="JL228" s="1709"/>
      <c r="JM228" s="1709"/>
      <c r="JN228" s="1709"/>
      <c r="JO228" s="1709"/>
      <c r="JP228" s="1709"/>
      <c r="JQ228" s="1709"/>
      <c r="JR228" s="1709"/>
      <c r="JS228" s="1709"/>
      <c r="JT228" s="1709"/>
      <c r="JU228" s="1709"/>
      <c r="JV228" s="1709"/>
      <c r="JW228" s="1709"/>
      <c r="JX228" s="1709"/>
      <c r="JY228" s="1709"/>
      <c r="JZ228" s="1709"/>
      <c r="KA228" s="1709"/>
      <c r="KB228" s="1709"/>
      <c r="KC228" s="1709"/>
      <c r="KD228" s="1709"/>
      <c r="KE228" s="1709"/>
      <c r="KF228" s="1709"/>
      <c r="KG228" s="1709"/>
      <c r="KH228" s="1709"/>
      <c r="KI228" s="1709"/>
      <c r="KJ228" s="1709"/>
      <c r="KK228" s="1709"/>
      <c r="KL228" s="1709"/>
      <c r="KM228" s="1709"/>
      <c r="KN228" s="1709"/>
      <c r="KO228" s="1709"/>
      <c r="KP228" s="1709"/>
      <c r="KQ228" s="1709"/>
      <c r="KR228" s="1709"/>
      <c r="KS228" s="1709"/>
      <c r="KT228" s="1709"/>
      <c r="KU228" s="1709"/>
      <c r="KV228" s="1709"/>
      <c r="KW228" s="1709"/>
      <c r="KX228" s="1709"/>
      <c r="KY228" s="1709"/>
      <c r="KZ228" s="1709"/>
      <c r="LA228" s="1709"/>
      <c r="LB228" s="1709"/>
      <c r="LC228" s="1709"/>
      <c r="LD228" s="1709"/>
      <c r="LE228" s="1709"/>
      <c r="LF228" s="1709"/>
      <c r="LG228" s="1709"/>
      <c r="LH228" s="1709"/>
      <c r="LI228" s="1709"/>
      <c r="LJ228" s="1709"/>
      <c r="LK228" s="1709"/>
      <c r="LL228" s="1709"/>
      <c r="LM228" s="1709"/>
      <c r="LN228" s="1709"/>
      <c r="LO228" s="1709"/>
      <c r="LP228" s="1709"/>
      <c r="LQ228" s="1709"/>
      <c r="LR228" s="1709"/>
      <c r="LS228" s="1709"/>
      <c r="LT228" s="1709"/>
      <c r="LU228" s="1709"/>
      <c r="LV228" s="1709"/>
      <c r="LW228" s="1709"/>
      <c r="LX228" s="1709"/>
      <c r="LY228" s="1709"/>
      <c r="LZ228" s="1709"/>
      <c r="MA228" s="1709"/>
      <c r="MB228" s="1709"/>
      <c r="MC228" s="1709"/>
      <c r="MD228" s="1709"/>
      <c r="ME228" s="1709"/>
      <c r="MF228" s="1709"/>
      <c r="MG228" s="1709"/>
      <c r="MH228" s="1709"/>
      <c r="MI228" s="1709"/>
      <c r="MJ228" s="1709"/>
      <c r="MK228" s="1709"/>
      <c r="ML228" s="1709"/>
      <c r="MM228" s="1709"/>
      <c r="MN228" s="1709"/>
      <c r="MO228" s="1709"/>
      <c r="MP228" s="1709"/>
      <c r="MQ228" s="1709"/>
      <c r="MR228" s="1709"/>
      <c r="MS228" s="1709"/>
      <c r="MT228" s="1709"/>
      <c r="MU228" s="1709"/>
      <c r="MV228" s="1709"/>
      <c r="MW228" s="1709"/>
      <c r="MX228" s="1709"/>
      <c r="MY228" s="1709"/>
      <c r="MZ228" s="1709"/>
      <c r="NA228" s="1709"/>
      <c r="NB228" s="1709"/>
      <c r="NC228" s="1709"/>
      <c r="ND228" s="1709"/>
      <c r="NE228" s="1709"/>
      <c r="NF228" s="1709"/>
      <c r="NG228" s="1709"/>
      <c r="NH228" s="1709"/>
      <c r="NI228" s="1709"/>
      <c r="NJ228" s="1709"/>
      <c r="NK228" s="1709"/>
      <c r="NL228" s="1709"/>
      <c r="NM228" s="1709"/>
      <c r="NN228" s="1709"/>
      <c r="NO228" s="1709"/>
      <c r="NP228" s="1709"/>
      <c r="NQ228" s="1709"/>
      <c r="NR228" s="1709"/>
      <c r="NS228" s="1709"/>
      <c r="NT228" s="1709"/>
      <c r="NU228" s="1709"/>
      <c r="NV228" s="1709"/>
      <c r="NW228" s="1709"/>
      <c r="NX228" s="1709"/>
      <c r="NY228" s="1709"/>
      <c r="NZ228" s="1709"/>
      <c r="OA228" s="1709"/>
      <c r="OB228" s="1709"/>
      <c r="OC228" s="1709"/>
      <c r="OD228" s="1709"/>
      <c r="OE228" s="1709"/>
      <c r="OF228" s="1709"/>
      <c r="OG228" s="1709"/>
      <c r="OH228" s="1709"/>
      <c r="OI228" s="1709"/>
      <c r="OJ228" s="1709"/>
      <c r="OK228" s="1709"/>
      <c r="OL228" s="1709"/>
      <c r="OM228" s="1709"/>
      <c r="ON228" s="1709"/>
      <c r="OO228" s="1709"/>
      <c r="OP228" s="1709"/>
      <c r="OQ228" s="1709"/>
      <c r="OR228" s="1709"/>
      <c r="OS228" s="1709"/>
      <c r="OT228" s="1709"/>
      <c r="OU228" s="1709"/>
      <c r="OV228" s="1709"/>
      <c r="OW228" s="1709"/>
      <c r="OX228" s="1709"/>
      <c r="OY228" s="1709"/>
      <c r="OZ228" s="1709"/>
      <c r="PA228" s="1709"/>
      <c r="PB228" s="1709"/>
      <c r="PC228" s="1709"/>
      <c r="PD228" s="1709"/>
      <c r="PE228" s="1709"/>
      <c r="PF228" s="1709"/>
      <c r="PG228" s="1709"/>
      <c r="PH228" s="1709"/>
      <c r="PI228" s="1709"/>
      <c r="PJ228" s="1709"/>
      <c r="PK228" s="1709"/>
      <c r="PL228" s="1709"/>
      <c r="PM228" s="1709"/>
      <c r="PN228" s="1709"/>
      <c r="PO228" s="1709"/>
      <c r="PP228" s="1709"/>
      <c r="PQ228" s="1709"/>
      <c r="PR228" s="1709"/>
      <c r="PS228" s="1709"/>
      <c r="PT228" s="1709"/>
      <c r="PU228" s="1709"/>
      <c r="PV228" s="1709"/>
      <c r="PW228" s="1709"/>
      <c r="PX228" s="1709"/>
      <c r="PY228" s="1709"/>
      <c r="PZ228" s="1709"/>
      <c r="QA228" s="1709"/>
      <c r="QB228" s="1709"/>
      <c r="QC228" s="1709"/>
      <c r="QD228" s="1709"/>
      <c r="QE228" s="1709"/>
      <c r="QF228" s="1709"/>
      <c r="QG228" s="1709"/>
      <c r="QH228" s="1709"/>
      <c r="QI228" s="1709"/>
      <c r="QJ228" s="1709"/>
      <c r="QK228" s="1709"/>
      <c r="QL228" s="1709"/>
      <c r="QM228" s="1709"/>
      <c r="QN228" s="1709"/>
      <c r="QO228" s="1709"/>
      <c r="QP228" s="1709"/>
      <c r="QQ228" s="1709"/>
      <c r="QR228" s="1709"/>
      <c r="QS228" s="1709"/>
      <c r="QT228" s="1709"/>
      <c r="QU228" s="1709"/>
      <c r="QV228" s="1709"/>
      <c r="QW228" s="1709"/>
      <c r="QX228" s="1709"/>
      <c r="QY228" s="1709"/>
      <c r="QZ228" s="1709"/>
      <c r="RA228" s="1709"/>
      <c r="RB228" s="1709"/>
      <c r="RC228" s="1709"/>
      <c r="RD228" s="1709"/>
      <c r="RE228" s="1709"/>
      <c r="RF228" s="1709"/>
      <c r="RG228" s="1709"/>
      <c r="RH228" s="1709"/>
      <c r="RI228" s="1709"/>
      <c r="RJ228" s="1709"/>
      <c r="RK228" s="1709"/>
      <c r="RL228" s="1709"/>
      <c r="RM228" s="1709"/>
      <c r="RN228" s="1709"/>
      <c r="RO228" s="1709"/>
      <c r="RP228" s="1709"/>
      <c r="RQ228" s="1709"/>
      <c r="RR228" s="1709"/>
      <c r="RS228" s="1709"/>
      <c r="RT228" s="1709"/>
      <c r="RU228" s="1709"/>
      <c r="RV228" s="1709"/>
      <c r="RW228" s="1709"/>
      <c r="RX228" s="1709"/>
      <c r="RY228" s="1709"/>
      <c r="RZ228" s="1709"/>
      <c r="SA228" s="1709"/>
      <c r="SB228" s="1709"/>
      <c r="SC228" s="1709"/>
      <c r="SD228" s="1709"/>
      <c r="SE228" s="1709"/>
      <c r="SF228" s="1709"/>
      <c r="SG228" s="1709"/>
      <c r="SH228" s="1709"/>
      <c r="SI228" s="1709"/>
      <c r="SJ228" s="1709"/>
      <c r="SK228" s="1709"/>
      <c r="SL228" s="1709"/>
      <c r="SM228" s="1709"/>
      <c r="SN228" s="1709"/>
      <c r="SO228" s="1709"/>
      <c r="SP228" s="1709"/>
      <c r="SQ228" s="1709"/>
      <c r="SR228" s="1709"/>
      <c r="SS228" s="1709"/>
      <c r="ST228" s="1709"/>
      <c r="SU228" s="1709"/>
      <c r="SV228" s="1709"/>
      <c r="SW228" s="1709"/>
      <c r="SX228" s="1709"/>
      <c r="SY228" s="1709"/>
      <c r="SZ228" s="1709"/>
      <c r="TA228" s="1709"/>
      <c r="TB228" s="1709"/>
      <c r="TC228" s="1709"/>
      <c r="TD228" s="1709"/>
      <c r="TE228" s="1709"/>
      <c r="TF228" s="1709"/>
      <c r="TG228" s="1709"/>
      <c r="TH228" s="1709"/>
      <c r="TI228" s="1709"/>
      <c r="TJ228" s="1709"/>
      <c r="TK228" s="1709"/>
      <c r="TL228" s="1709"/>
      <c r="TM228" s="1709"/>
      <c r="TN228" s="1709"/>
      <c r="TO228" s="1709"/>
      <c r="TP228" s="1709"/>
      <c r="TQ228" s="1709"/>
      <c r="TR228" s="1709"/>
      <c r="TS228" s="1709"/>
      <c r="TT228" s="1709"/>
      <c r="TU228" s="1709"/>
      <c r="TV228" s="1709"/>
      <c r="TW228" s="1709"/>
      <c r="TX228" s="1709"/>
      <c r="TY228" s="1709"/>
      <c r="TZ228" s="1709"/>
      <c r="UA228" s="1709"/>
      <c r="UB228" s="1709"/>
      <c r="UC228" s="1709"/>
      <c r="UD228" s="1709"/>
      <c r="UE228" s="1709"/>
      <c r="UF228" s="1709"/>
      <c r="UG228" s="1709"/>
      <c r="UH228" s="1709"/>
      <c r="UI228" s="1709"/>
      <c r="UJ228" s="1709"/>
      <c r="UK228" s="1709"/>
      <c r="UL228" s="1709"/>
      <c r="UM228" s="1709"/>
      <c r="UN228" s="1709"/>
      <c r="UO228" s="1709"/>
      <c r="UP228" s="1709"/>
      <c r="UQ228" s="1709"/>
      <c r="UR228" s="1709"/>
      <c r="US228" s="1709"/>
      <c r="UT228" s="1709"/>
      <c r="UU228" s="1709"/>
      <c r="UV228" s="1709"/>
      <c r="UW228" s="1709"/>
      <c r="UX228" s="1709"/>
      <c r="UY228" s="1709"/>
      <c r="UZ228" s="1709"/>
      <c r="VA228" s="1709"/>
      <c r="VB228" s="1709"/>
      <c r="VC228" s="1709"/>
      <c r="VD228" s="1709"/>
      <c r="VE228" s="1709"/>
      <c r="VF228" s="1709"/>
      <c r="VG228" s="1709"/>
      <c r="VH228" s="1709"/>
      <c r="VI228" s="1709"/>
      <c r="VJ228" s="1709"/>
      <c r="VK228" s="1709"/>
      <c r="VL228" s="1709"/>
      <c r="VM228" s="1709"/>
      <c r="VN228" s="1709"/>
      <c r="VO228" s="1709"/>
      <c r="VP228" s="1709"/>
      <c r="VQ228" s="1709"/>
      <c r="VR228" s="1709"/>
      <c r="VS228" s="1709"/>
      <c r="VT228" s="1709"/>
      <c r="VU228" s="1709"/>
      <c r="VV228" s="1709"/>
      <c r="VW228" s="1709"/>
      <c r="VX228" s="1709"/>
      <c r="VY228" s="1709"/>
      <c r="VZ228" s="1709"/>
      <c r="WA228" s="1709"/>
      <c r="WB228" s="1709"/>
      <c r="WC228" s="1709"/>
      <c r="WD228" s="1709"/>
      <c r="WE228" s="1709"/>
      <c r="WF228" s="1709"/>
      <c r="WG228" s="1709"/>
      <c r="WH228" s="1709"/>
      <c r="WI228" s="1709"/>
      <c r="WJ228" s="1709"/>
      <c r="WK228" s="1709"/>
      <c r="WL228" s="1709"/>
      <c r="WM228" s="1709"/>
      <c r="WN228" s="1709"/>
      <c r="WO228" s="1709"/>
      <c r="WP228" s="1709"/>
      <c r="WQ228" s="1709"/>
      <c r="WR228" s="1709"/>
      <c r="WS228" s="1709"/>
      <c r="WT228" s="1709"/>
      <c r="WU228" s="1709"/>
      <c r="WV228" s="1709"/>
      <c r="WW228" s="1709"/>
      <c r="WX228" s="1709"/>
      <c r="WY228" s="1709"/>
      <c r="WZ228" s="1709"/>
      <c r="XA228" s="1709"/>
      <c r="XB228" s="1709"/>
      <c r="XC228" s="1709"/>
      <c r="XD228" s="1709"/>
      <c r="XE228" s="1709"/>
      <c r="XF228" s="1709"/>
      <c r="XG228" s="1709"/>
      <c r="XH228" s="1709"/>
      <c r="XI228" s="1709"/>
      <c r="XJ228" s="1709"/>
      <c r="XK228" s="1709"/>
      <c r="XL228" s="1709"/>
      <c r="XM228" s="1709"/>
      <c r="XN228" s="1709"/>
      <c r="XO228" s="1709"/>
      <c r="XP228" s="1709"/>
      <c r="XQ228" s="1709"/>
      <c r="XR228" s="1709"/>
      <c r="XS228" s="1709"/>
      <c r="XT228" s="1709"/>
      <c r="XU228" s="1709"/>
      <c r="XV228" s="1709"/>
      <c r="XW228" s="1709"/>
      <c r="XX228" s="1709"/>
      <c r="XY228" s="1709"/>
      <c r="XZ228" s="1709"/>
      <c r="YA228" s="1709"/>
      <c r="YB228" s="1709"/>
      <c r="YC228" s="1709"/>
      <c r="YD228" s="1709"/>
      <c r="YE228" s="1709"/>
      <c r="YF228" s="1709"/>
      <c r="YG228" s="1709"/>
      <c r="YH228" s="1709"/>
      <c r="YI228" s="1709"/>
      <c r="YJ228" s="1709"/>
      <c r="YK228" s="1709"/>
      <c r="YL228" s="1709"/>
      <c r="YM228" s="1709"/>
      <c r="YN228" s="1709"/>
      <c r="YO228" s="1709"/>
      <c r="YP228" s="1709"/>
      <c r="YQ228" s="1709"/>
      <c r="YR228" s="1709"/>
      <c r="YS228" s="1709"/>
      <c r="YT228" s="1709"/>
      <c r="YU228" s="1709"/>
      <c r="YV228" s="1709"/>
      <c r="YW228" s="1709"/>
      <c r="YX228" s="1709"/>
      <c r="YY228" s="1709"/>
      <c r="YZ228" s="1709"/>
      <c r="ZA228" s="1709"/>
      <c r="ZB228" s="1709"/>
      <c r="ZC228" s="1709"/>
      <c r="ZD228" s="1709"/>
      <c r="ZE228" s="1709"/>
      <c r="ZF228" s="1709"/>
      <c r="ZG228" s="1709"/>
      <c r="ZH228" s="1709"/>
      <c r="ZI228" s="1709"/>
      <c r="ZJ228" s="1709"/>
      <c r="ZK228" s="1709"/>
      <c r="ZL228" s="1709"/>
      <c r="ZM228" s="1709"/>
      <c r="ZN228" s="1709"/>
      <c r="ZO228" s="1709"/>
      <c r="ZP228" s="1709"/>
      <c r="ZQ228" s="1709"/>
      <c r="ZR228" s="1709"/>
      <c r="ZS228" s="1709"/>
      <c r="ZT228" s="1709"/>
      <c r="ZU228" s="1709"/>
      <c r="ZV228" s="1709"/>
      <c r="ZW228" s="1709"/>
      <c r="ZX228" s="1709"/>
      <c r="ZY228" s="1709"/>
      <c r="ZZ228" s="1709"/>
      <c r="AAA228" s="1709"/>
      <c r="AAB228" s="1709"/>
      <c r="AAC228" s="1709"/>
      <c r="AAD228" s="1709"/>
      <c r="AAE228" s="1709"/>
      <c r="AAF228" s="1709"/>
      <c r="AAG228" s="1709"/>
      <c r="AAH228" s="1709"/>
      <c r="AAI228" s="1709"/>
      <c r="AAJ228" s="1709"/>
      <c r="AAK228" s="1709"/>
      <c r="AAL228" s="1709"/>
      <c r="AAM228" s="1709"/>
      <c r="AAN228" s="1709"/>
      <c r="AAO228" s="1709"/>
      <c r="AAP228" s="1709"/>
      <c r="AAQ228" s="1709"/>
      <c r="AAR228" s="1709"/>
      <c r="AAS228" s="1709"/>
      <c r="AAT228" s="1709"/>
      <c r="AAU228" s="1709"/>
      <c r="AAV228" s="1709"/>
      <c r="AAW228" s="1709"/>
      <c r="AAX228" s="1709"/>
      <c r="AAY228" s="1709"/>
      <c r="AAZ228" s="1709"/>
      <c r="ABA228" s="1709"/>
      <c r="ABB228" s="1709"/>
      <c r="ABC228" s="1709"/>
      <c r="ABD228" s="1709"/>
      <c r="ABE228" s="1709"/>
      <c r="ABF228" s="1709"/>
      <c r="ABG228" s="1709"/>
      <c r="ABH228" s="1709"/>
      <c r="ABI228" s="1709"/>
      <c r="ABJ228" s="1709"/>
      <c r="ABK228" s="1709"/>
      <c r="ABL228" s="1709"/>
      <c r="ABM228" s="1709"/>
      <c r="ABN228" s="1709"/>
      <c r="ABO228" s="1709"/>
      <c r="ABP228" s="1709"/>
      <c r="ABQ228" s="1709"/>
      <c r="ABR228" s="1709"/>
      <c r="ABS228" s="1709"/>
      <c r="ABT228" s="1709"/>
      <c r="ABU228" s="1709"/>
      <c r="ABV228" s="1709"/>
      <c r="ABW228" s="1709"/>
      <c r="ABX228" s="1709"/>
      <c r="ABY228" s="1709"/>
      <c r="ABZ228" s="1709"/>
      <c r="ACA228" s="1709"/>
      <c r="ACB228" s="1709"/>
      <c r="ACC228" s="1709"/>
      <c r="ACD228" s="1709"/>
      <c r="ACE228" s="1709"/>
      <c r="ACF228" s="1709"/>
      <c r="ACG228" s="1709"/>
      <c r="ACH228" s="1709"/>
      <c r="ACI228" s="1709"/>
      <c r="ACJ228" s="1709"/>
      <c r="ACK228" s="1709"/>
      <c r="ACL228" s="1709"/>
      <c r="ACM228" s="1709"/>
      <c r="ACN228" s="1709"/>
      <c r="ACO228" s="1709"/>
      <c r="ACP228" s="1709"/>
      <c r="ACQ228" s="1709"/>
      <c r="ACR228" s="1709"/>
      <c r="ACS228" s="1709"/>
      <c r="ACT228" s="1709"/>
      <c r="ACU228" s="1709"/>
      <c r="ACV228" s="1709"/>
      <c r="ACW228" s="1709"/>
      <c r="ACX228" s="1709"/>
      <c r="ACY228" s="1709"/>
      <c r="ACZ228" s="1709"/>
      <c r="ADA228" s="1709"/>
      <c r="ADB228" s="1709"/>
      <c r="ADC228" s="1709"/>
      <c r="ADD228" s="1709"/>
      <c r="ADE228" s="1709"/>
      <c r="ADF228" s="1709"/>
      <c r="ADG228" s="1709"/>
      <c r="ADH228" s="1709"/>
      <c r="ADI228" s="1709"/>
      <c r="ADJ228" s="1709"/>
      <c r="ADK228" s="1709"/>
      <c r="ADL228" s="1709"/>
      <c r="ADM228" s="1709"/>
      <c r="ADN228" s="1709"/>
      <c r="ADO228" s="1709"/>
      <c r="ADP228" s="1709"/>
      <c r="ADQ228" s="1709"/>
      <c r="ADR228" s="1709"/>
      <c r="ADS228" s="1709"/>
      <c r="ADT228" s="1709"/>
      <c r="ADU228" s="1709"/>
      <c r="ADV228" s="1709"/>
      <c r="ADW228" s="1709"/>
      <c r="ADX228" s="1709"/>
      <c r="ADY228" s="1709"/>
      <c r="ADZ228" s="1709"/>
      <c r="AEA228" s="1709"/>
      <c r="AEB228" s="1709"/>
      <c r="AEC228" s="1709"/>
      <c r="AED228" s="1709"/>
      <c r="AEE228" s="1709"/>
      <c r="AEF228" s="1709"/>
      <c r="AEG228" s="1709"/>
      <c r="AEH228" s="1709"/>
      <c r="AEI228" s="1709"/>
      <c r="AEJ228" s="1709"/>
      <c r="AEK228" s="1709"/>
      <c r="AEL228" s="1709"/>
      <c r="AEM228" s="1709"/>
      <c r="AEN228" s="1709"/>
      <c r="AEO228" s="1709"/>
      <c r="AEP228" s="1709"/>
      <c r="AEQ228" s="1709"/>
      <c r="AER228" s="1709"/>
      <c r="AES228" s="1709"/>
      <c r="AET228" s="1709"/>
      <c r="AEU228" s="1709"/>
      <c r="AEV228" s="1709"/>
      <c r="AEW228" s="1709"/>
      <c r="AEX228" s="1709"/>
      <c r="AEY228" s="1709"/>
      <c r="AEZ228" s="1709"/>
      <c r="AFA228" s="1709"/>
      <c r="AFB228" s="1709"/>
      <c r="AFC228" s="1709"/>
      <c r="AFD228" s="1709"/>
      <c r="AFE228" s="1709"/>
      <c r="AFF228" s="1709"/>
      <c r="AFG228" s="1709"/>
      <c r="AFH228" s="1709"/>
      <c r="AFI228" s="1709"/>
      <c r="AFJ228" s="1709"/>
      <c r="AFK228" s="1709"/>
      <c r="AFL228" s="1709"/>
      <c r="AFM228" s="1709"/>
      <c r="AFN228" s="1709"/>
      <c r="AFO228" s="1709"/>
      <c r="AFP228" s="1709"/>
      <c r="AFQ228" s="1709"/>
      <c r="AFR228" s="1709"/>
      <c r="AFS228" s="1709"/>
      <c r="AFT228" s="1709"/>
      <c r="AFU228" s="1709"/>
      <c r="AFV228" s="1709"/>
      <c r="AFW228" s="1709"/>
      <c r="AFX228" s="1709"/>
      <c r="AFY228" s="1709"/>
      <c r="AFZ228" s="1709"/>
      <c r="AGA228" s="1709"/>
      <c r="AGB228" s="1709"/>
      <c r="AGC228" s="1709"/>
      <c r="AGD228" s="1709"/>
      <c r="AGE228" s="1709"/>
      <c r="AGF228" s="1709"/>
      <c r="AGG228" s="1709"/>
      <c r="AGH228" s="1709"/>
      <c r="AGI228" s="1709"/>
      <c r="AGJ228" s="1709"/>
      <c r="AGK228" s="1709"/>
      <c r="AGL228" s="1709"/>
      <c r="AGM228" s="1709"/>
      <c r="AGN228" s="1709"/>
      <c r="AGO228" s="1709"/>
      <c r="AGP228" s="1709"/>
      <c r="AGQ228" s="1709"/>
      <c r="AGR228" s="1709"/>
      <c r="AGS228" s="1709"/>
      <c r="AGT228" s="1709"/>
      <c r="AGU228" s="1709"/>
      <c r="AGV228" s="1709"/>
      <c r="AGW228" s="1709"/>
      <c r="AGX228" s="1709"/>
      <c r="AGY228" s="1709"/>
      <c r="AGZ228" s="1709"/>
      <c r="AHA228" s="1709"/>
      <c r="AHB228" s="1709"/>
      <c r="AHC228" s="1709"/>
      <c r="AHD228" s="1709"/>
      <c r="AHE228" s="1709"/>
      <c r="AHF228" s="1709"/>
      <c r="AHG228" s="1709"/>
      <c r="AHH228" s="1709"/>
      <c r="AHI228" s="1709"/>
      <c r="AHJ228" s="1709"/>
      <c r="AHK228" s="1709"/>
      <c r="AHL228" s="1709"/>
      <c r="AHM228" s="1709"/>
      <c r="AHN228" s="1709"/>
      <c r="AHO228" s="1709"/>
      <c r="AHP228" s="1709"/>
      <c r="AHQ228" s="1709"/>
      <c r="AHR228" s="1709"/>
      <c r="AHS228" s="1709"/>
      <c r="AHT228" s="1709"/>
      <c r="AHU228" s="1709"/>
      <c r="AHV228" s="1709"/>
      <c r="AHW228" s="1709"/>
      <c r="AHX228" s="1709"/>
      <c r="AHY228" s="1709"/>
      <c r="AHZ228" s="1709"/>
      <c r="AIA228" s="1709"/>
      <c r="AIB228" s="1709"/>
      <c r="AIC228" s="1709"/>
      <c r="AID228" s="1709"/>
      <c r="AIE228" s="1709"/>
      <c r="AIF228" s="1709"/>
      <c r="AIG228" s="1709"/>
      <c r="AIH228" s="1709"/>
      <c r="AII228" s="1709"/>
      <c r="AIJ228" s="1709"/>
      <c r="AIK228" s="1709"/>
      <c r="AIL228" s="1709"/>
      <c r="AIM228" s="1709"/>
      <c r="AIN228" s="1709"/>
      <c r="AIO228" s="1709"/>
      <c r="AIP228" s="1709"/>
      <c r="AIQ228" s="1709"/>
      <c r="AIR228" s="1709"/>
      <c r="AIS228" s="1709"/>
      <c r="AIT228" s="1709"/>
      <c r="AIU228" s="1709"/>
      <c r="AIV228" s="1709"/>
      <c r="AIW228" s="1709"/>
      <c r="AIX228" s="1709"/>
      <c r="AIY228" s="1709"/>
      <c r="AIZ228" s="1709"/>
      <c r="AJA228" s="1709"/>
      <c r="AJB228" s="1709"/>
      <c r="AJC228" s="1709"/>
      <c r="AJD228" s="1709"/>
      <c r="AJE228" s="1709"/>
      <c r="AJF228" s="1709"/>
      <c r="AJG228" s="1709"/>
      <c r="AJH228" s="1709"/>
      <c r="AJI228" s="1709"/>
      <c r="AJJ228" s="1709"/>
      <c r="AJK228" s="1709"/>
      <c r="AJL228" s="1709"/>
      <c r="AJM228" s="1709"/>
      <c r="AJN228" s="1709"/>
      <c r="AJO228" s="1709"/>
      <c r="AJP228" s="1709"/>
      <c r="AJQ228" s="1709"/>
      <c r="AJR228" s="1709"/>
      <c r="AJS228" s="1709"/>
      <c r="AJT228" s="1709"/>
      <c r="AJU228" s="1709"/>
      <c r="AJV228" s="1709"/>
      <c r="AJW228" s="1709"/>
      <c r="AJX228" s="1709"/>
      <c r="AJY228" s="1709"/>
      <c r="AJZ228" s="1709"/>
      <c r="AKA228" s="1709"/>
      <c r="AKB228" s="1709"/>
      <c r="AKC228" s="1709"/>
      <c r="AKD228" s="1709"/>
      <c r="AKE228" s="1709"/>
      <c r="AKF228" s="1709"/>
      <c r="AKG228" s="1709"/>
      <c r="AKH228" s="1709"/>
      <c r="AKI228" s="1709"/>
      <c r="AKJ228" s="1709"/>
      <c r="AKK228" s="1709"/>
      <c r="AKL228" s="1709"/>
      <c r="AKM228" s="1709"/>
      <c r="AKN228" s="1709"/>
      <c r="AKO228" s="1709"/>
      <c r="AKP228" s="1709"/>
      <c r="AKQ228" s="1709"/>
      <c r="AKR228" s="1709"/>
      <c r="AKS228" s="1709"/>
      <c r="AKT228" s="1709"/>
      <c r="AKU228" s="1709"/>
      <c r="AKV228" s="1709"/>
      <c r="AKW228" s="1709"/>
      <c r="AKX228" s="1709"/>
      <c r="AKY228" s="1709"/>
      <c r="AKZ228" s="1709"/>
      <c r="ALA228" s="1709"/>
      <c r="ALB228" s="1709"/>
      <c r="ALC228" s="1709"/>
      <c r="ALD228" s="1709"/>
      <c r="ALE228" s="1709"/>
      <c r="ALF228" s="1709"/>
      <c r="ALG228" s="1709"/>
      <c r="ALH228" s="1709"/>
      <c r="ALI228" s="1709"/>
      <c r="ALJ228" s="1709"/>
      <c r="ALK228" s="1709"/>
      <c r="ALL228" s="1709"/>
      <c r="ALM228" s="1709"/>
      <c r="ALN228" s="1709"/>
      <c r="ALO228" s="1709"/>
      <c r="ALP228" s="1709"/>
      <c r="ALQ228" s="1709"/>
      <c r="ALR228" s="1709"/>
      <c r="ALS228" s="1709"/>
      <c r="ALT228" s="1709"/>
      <c r="ALU228" s="1709"/>
      <c r="ALV228" s="1709"/>
      <c r="ALW228" s="1709"/>
      <c r="ALX228" s="1709"/>
      <c r="ALY228" s="1709"/>
      <c r="ALZ228" s="1709"/>
      <c r="AMA228" s="1709"/>
      <c r="AMB228" s="1709"/>
      <c r="AMC228" s="1709"/>
      <c r="AMD228" s="1709"/>
      <c r="AME228" s="1709"/>
      <c r="AMF228" s="1709"/>
      <c r="AMG228" s="1709"/>
      <c r="AMH228" s="1709"/>
      <c r="AMI228" s="1709"/>
      <c r="AMJ228" s="1709"/>
      <c r="AMK228" s="1709"/>
      <c r="AML228" s="1709"/>
      <c r="AMM228" s="1709"/>
      <c r="AMN228" s="1709"/>
      <c r="AMO228" s="1709"/>
      <c r="AMP228" s="1709"/>
      <c r="AMQ228" s="1709"/>
      <c r="AMR228" s="1709"/>
      <c r="AMS228" s="1709"/>
      <c r="AMT228" s="1709"/>
      <c r="AMU228" s="1709"/>
      <c r="AMV228" s="1709"/>
      <c r="AMW228" s="1709"/>
      <c r="AMX228" s="1709"/>
      <c r="AMY228" s="1709"/>
      <c r="AMZ228" s="1709"/>
      <c r="ANA228" s="1709"/>
      <c r="ANB228" s="1709"/>
      <c r="ANC228" s="1709"/>
      <c r="AND228" s="1709"/>
      <c r="ANE228" s="1709"/>
      <c r="ANF228" s="1709"/>
      <c r="ANG228" s="1709"/>
      <c r="ANH228" s="1709"/>
      <c r="ANI228" s="1709"/>
      <c r="ANJ228" s="1709"/>
      <c r="ANK228" s="1709"/>
      <c r="ANL228" s="1709"/>
      <c r="ANM228" s="1709"/>
      <c r="ANN228" s="1709"/>
      <c r="ANO228" s="1709"/>
      <c r="ANP228" s="1709"/>
      <c r="ANQ228" s="1709"/>
      <c r="ANR228" s="1709"/>
      <c r="ANS228" s="1709"/>
      <c r="ANT228" s="1709"/>
      <c r="ANU228" s="1709"/>
      <c r="ANV228" s="1709"/>
      <c r="ANW228" s="1709"/>
      <c r="ANX228" s="1709"/>
      <c r="ANY228" s="1709"/>
      <c r="ANZ228" s="1709"/>
      <c r="AOA228" s="1709"/>
      <c r="AOB228" s="1709"/>
      <c r="AOC228" s="1709"/>
      <c r="AOD228" s="1709"/>
      <c r="AOE228" s="1709"/>
      <c r="AOF228" s="1709"/>
      <c r="AOG228" s="1709"/>
      <c r="AOH228" s="1709"/>
      <c r="AOI228" s="1709"/>
      <c r="AOJ228" s="1709"/>
      <c r="AOK228" s="1709"/>
      <c r="AOL228" s="1709"/>
      <c r="AOM228" s="1709"/>
      <c r="AON228" s="1709"/>
      <c r="AOO228" s="1709"/>
      <c r="AOP228" s="1709"/>
      <c r="AOQ228" s="1709"/>
      <c r="AOR228" s="1709"/>
      <c r="AOS228" s="1709"/>
      <c r="AOT228" s="1709"/>
      <c r="AOU228" s="1709"/>
      <c r="AOV228" s="1709"/>
      <c r="AOW228" s="1709"/>
      <c r="AOX228" s="1709"/>
      <c r="AOY228" s="1709"/>
      <c r="AOZ228" s="1709"/>
      <c r="APA228" s="1709"/>
      <c r="APB228" s="1709"/>
      <c r="APC228" s="1709"/>
      <c r="APD228" s="1709"/>
      <c r="APE228" s="1709"/>
      <c r="APF228" s="1709"/>
      <c r="APG228" s="1709"/>
      <c r="APH228" s="1709"/>
      <c r="API228" s="1709"/>
      <c r="APJ228" s="1709"/>
      <c r="APK228" s="1709"/>
      <c r="APL228" s="1709"/>
      <c r="APM228" s="1709"/>
      <c r="APN228" s="1709"/>
      <c r="APO228" s="1709"/>
      <c r="APP228" s="1709"/>
      <c r="APQ228" s="1709"/>
      <c r="APR228" s="1709"/>
      <c r="APS228" s="1709"/>
      <c r="APT228" s="1709"/>
      <c r="APU228" s="1709"/>
      <c r="APV228" s="1709"/>
      <c r="APW228" s="1709"/>
      <c r="APX228" s="1709"/>
      <c r="APY228" s="1709"/>
      <c r="APZ228" s="1709"/>
      <c r="AQA228" s="1709"/>
      <c r="AQB228" s="1709"/>
      <c r="AQC228" s="1709"/>
      <c r="AQD228" s="1709"/>
      <c r="AQE228" s="1709"/>
      <c r="AQF228" s="1709"/>
      <c r="AQG228" s="1709"/>
      <c r="AQH228" s="1709"/>
      <c r="AQI228" s="1709"/>
      <c r="AQJ228" s="1709"/>
      <c r="AQK228" s="1709"/>
      <c r="AQL228" s="1709"/>
      <c r="AQM228" s="1709"/>
      <c r="AQN228" s="1709"/>
      <c r="AQO228" s="1709"/>
      <c r="AQP228" s="1709"/>
      <c r="AQQ228" s="1709"/>
      <c r="AQR228" s="1709"/>
      <c r="AQS228" s="1709"/>
      <c r="AQT228" s="1709"/>
      <c r="AQU228" s="1709"/>
      <c r="AQV228" s="1709"/>
      <c r="AQW228" s="1709"/>
      <c r="AQX228" s="1709"/>
      <c r="AQY228" s="1709"/>
      <c r="AQZ228" s="1709"/>
      <c r="ARA228" s="1709"/>
      <c r="ARB228" s="1709"/>
      <c r="ARC228" s="1709"/>
      <c r="ARD228" s="1709"/>
      <c r="ARE228" s="1709"/>
      <c r="ARF228" s="1709"/>
      <c r="ARG228" s="1709"/>
      <c r="ARH228" s="1709"/>
      <c r="ARI228" s="1709"/>
      <c r="ARJ228" s="1709"/>
      <c r="ARK228" s="1709"/>
      <c r="ARL228" s="1709"/>
      <c r="ARM228" s="1709"/>
      <c r="ARN228" s="1709"/>
      <c r="ARO228" s="1709"/>
      <c r="ARP228" s="1709"/>
      <c r="ARQ228" s="1709"/>
      <c r="ARR228" s="1709"/>
      <c r="ARS228" s="1709"/>
      <c r="ART228" s="1709"/>
      <c r="ARU228" s="1709"/>
      <c r="ARV228" s="1709"/>
      <c r="ARW228" s="1709"/>
      <c r="ARX228" s="1709"/>
      <c r="ARY228" s="1709"/>
      <c r="ARZ228" s="1709"/>
      <c r="ASA228" s="1709"/>
      <c r="ASB228" s="1709"/>
      <c r="ASC228" s="1709"/>
      <c r="ASD228" s="1709"/>
      <c r="ASE228" s="1709"/>
      <c r="ASF228" s="1709"/>
      <c r="ASG228" s="1709"/>
      <c r="ASH228" s="1709"/>
      <c r="ASI228" s="1709"/>
      <c r="ASJ228" s="1709"/>
      <c r="ASK228" s="1709"/>
      <c r="ASL228" s="1709"/>
      <c r="ASM228" s="1709"/>
      <c r="ASN228" s="1709"/>
      <c r="ASO228" s="1709"/>
      <c r="ASP228" s="1709"/>
      <c r="ASQ228" s="1709"/>
      <c r="ASR228" s="1709"/>
      <c r="ASS228" s="1709"/>
      <c r="AST228" s="1709"/>
      <c r="ASU228" s="1709"/>
      <c r="ASV228" s="1709"/>
      <c r="ASW228" s="1709"/>
      <c r="ASX228" s="1709"/>
      <c r="ASY228" s="1709"/>
      <c r="ASZ228" s="1709"/>
      <c r="ATA228" s="1709"/>
      <c r="ATB228" s="1709"/>
      <c r="ATC228" s="1709"/>
      <c r="ATD228" s="1709"/>
      <c r="ATE228" s="1709"/>
      <c r="ATF228" s="1709"/>
      <c r="ATG228" s="1709"/>
      <c r="ATH228" s="1709"/>
      <c r="ATI228" s="1709"/>
      <c r="ATJ228" s="1709"/>
      <c r="ATK228" s="1709"/>
      <c r="ATL228" s="1709"/>
      <c r="ATM228" s="1709"/>
      <c r="ATN228" s="1709"/>
      <c r="ATO228" s="1709"/>
      <c r="ATP228" s="1709"/>
      <c r="ATQ228" s="1709"/>
      <c r="ATR228" s="1709"/>
      <c r="ATS228" s="1709"/>
      <c r="ATT228" s="1709"/>
      <c r="ATU228" s="1709"/>
      <c r="ATV228" s="1709"/>
      <c r="ATW228" s="1709"/>
      <c r="ATX228" s="1709"/>
      <c r="ATY228" s="1709"/>
      <c r="ATZ228" s="1709"/>
      <c r="AUA228" s="1709"/>
      <c r="AUB228" s="1709"/>
      <c r="AUC228" s="1709"/>
      <c r="AUD228" s="1709"/>
      <c r="AUE228" s="1709"/>
      <c r="AUF228" s="1709"/>
      <c r="AUG228" s="1709"/>
      <c r="AUH228" s="1709"/>
      <c r="AUI228" s="1709"/>
      <c r="AUJ228" s="1709"/>
      <c r="AUK228" s="1709"/>
      <c r="AUL228" s="1709"/>
      <c r="AUM228" s="1709"/>
      <c r="AUN228" s="1709"/>
      <c r="AUO228" s="1709"/>
      <c r="AUP228" s="1709"/>
      <c r="AUQ228" s="1709"/>
      <c r="AUR228" s="1709"/>
      <c r="AUS228" s="1709"/>
      <c r="AUT228" s="1709"/>
      <c r="AUU228" s="1709"/>
      <c r="AUV228" s="1709"/>
      <c r="AUW228" s="1709"/>
      <c r="AUX228" s="1709"/>
      <c r="AUY228" s="1709"/>
      <c r="AUZ228" s="1709"/>
      <c r="AVA228" s="1709"/>
      <c r="AVB228" s="1709"/>
      <c r="AVC228" s="1709"/>
      <c r="AVD228" s="1709"/>
      <c r="AVE228" s="1709"/>
      <c r="AVF228" s="1709"/>
      <c r="AVG228" s="1709"/>
      <c r="AVH228" s="1709"/>
      <c r="AVI228" s="1709"/>
      <c r="AVJ228" s="1709"/>
      <c r="AVK228" s="1709"/>
      <c r="AVL228" s="1709"/>
      <c r="AVM228" s="1709"/>
      <c r="AVN228" s="1709"/>
      <c r="AVO228" s="1709"/>
      <c r="AVP228" s="1709"/>
      <c r="AVQ228" s="1709"/>
      <c r="AVR228" s="1709"/>
      <c r="AVS228" s="1709"/>
      <c r="AVT228" s="1709"/>
      <c r="AVU228" s="1709"/>
      <c r="AVV228" s="1709"/>
      <c r="AVW228" s="1709"/>
      <c r="AVX228" s="1709"/>
      <c r="AVY228" s="1709"/>
      <c r="AVZ228" s="1709"/>
      <c r="AWA228" s="1709"/>
      <c r="AWB228" s="1709"/>
      <c r="AWC228" s="1709"/>
      <c r="AWD228" s="1709"/>
      <c r="AWE228" s="1709"/>
      <c r="AWF228" s="1709"/>
      <c r="AWG228" s="1709"/>
      <c r="AWH228" s="1709"/>
      <c r="AWI228" s="1709"/>
      <c r="AWJ228" s="1709"/>
      <c r="AWK228" s="1709"/>
      <c r="AWL228" s="1709"/>
      <c r="AWM228" s="1709"/>
      <c r="AWN228" s="1709"/>
      <c r="AWO228" s="1709"/>
      <c r="AWP228" s="1709"/>
      <c r="AWQ228" s="1709"/>
      <c r="AWR228" s="1709"/>
      <c r="AWS228" s="1709"/>
      <c r="AWT228" s="1709"/>
      <c r="AWU228" s="1709"/>
      <c r="AWV228" s="1709"/>
      <c r="AWW228" s="1709"/>
      <c r="AWX228" s="1709"/>
      <c r="AWY228" s="1709"/>
      <c r="AWZ228" s="1709"/>
      <c r="AXA228" s="1709"/>
      <c r="AXB228" s="1709"/>
      <c r="AXC228" s="1709"/>
      <c r="AXD228" s="1709"/>
      <c r="AXE228" s="1709"/>
      <c r="AXF228" s="1709"/>
      <c r="AXG228" s="1709"/>
      <c r="AXH228" s="1709"/>
      <c r="AXI228" s="1709"/>
      <c r="AXJ228" s="1709"/>
    </row>
    <row r="229" spans="1:1310" s="1710" customFormat="1" ht="23.25" customHeight="1">
      <c r="A229" s="1711"/>
      <c r="B229" s="3693" t="s">
        <v>1815</v>
      </c>
      <c r="C229" s="3693"/>
      <c r="D229" s="3693"/>
      <c r="E229" s="3693"/>
      <c r="F229" s="1713"/>
      <c r="G229" s="3693" t="s">
        <v>1816</v>
      </c>
      <c r="H229" s="3693"/>
      <c r="I229" s="3693"/>
      <c r="J229" s="1713"/>
      <c r="K229" s="3693" t="s">
        <v>1817</v>
      </c>
      <c r="L229" s="3693"/>
      <c r="M229" s="3693"/>
      <c r="N229" s="1713"/>
      <c r="O229" s="3693" t="s">
        <v>1814</v>
      </c>
      <c r="P229" s="3693"/>
      <c r="Q229" s="1713"/>
      <c r="R229" s="88"/>
      <c r="S229" s="88"/>
      <c r="T229" s="88"/>
      <c r="U229" s="88"/>
      <c r="V229" s="88"/>
      <c r="W229" s="88"/>
      <c r="X229" s="88"/>
      <c r="Y229" s="88"/>
      <c r="Z229" s="88"/>
      <c r="AA229" s="88"/>
      <c r="AB229" s="88"/>
      <c r="AC229" s="88"/>
      <c r="AD229" s="1709"/>
      <c r="AE229" s="1709"/>
      <c r="AF229" s="1709"/>
      <c r="AG229" s="1709"/>
      <c r="AH229" s="1709"/>
      <c r="AI229" s="1709"/>
      <c r="AJ229" s="1709"/>
      <c r="AK229" s="1709"/>
      <c r="AL229" s="1709"/>
      <c r="AM229" s="1709"/>
      <c r="AN229" s="1709"/>
      <c r="AO229" s="1709"/>
      <c r="AP229" s="1709"/>
      <c r="AQ229" s="1709"/>
      <c r="AR229" s="1709"/>
      <c r="AS229" s="1709"/>
      <c r="AT229" s="1709"/>
      <c r="AU229" s="1709"/>
      <c r="AV229" s="1709"/>
      <c r="AW229" s="1709"/>
      <c r="AX229" s="1709"/>
      <c r="AY229" s="1709"/>
      <c r="AZ229" s="1709"/>
      <c r="BA229" s="1709"/>
      <c r="BB229" s="1709"/>
      <c r="BC229" s="1709"/>
      <c r="BD229" s="1709"/>
      <c r="BE229" s="1709"/>
      <c r="BF229" s="1709"/>
      <c r="BG229" s="1709"/>
      <c r="BH229" s="1709"/>
      <c r="BI229" s="1709"/>
      <c r="BJ229" s="1709"/>
      <c r="BK229" s="1709"/>
      <c r="BL229" s="1709"/>
      <c r="BM229" s="1709"/>
      <c r="BN229" s="1709"/>
      <c r="BO229" s="1709"/>
      <c r="BP229" s="1709"/>
      <c r="BQ229" s="1709"/>
      <c r="BR229" s="1709"/>
      <c r="BS229" s="1709"/>
      <c r="BT229" s="1709"/>
      <c r="BU229" s="1709"/>
      <c r="BV229" s="1709"/>
      <c r="BW229" s="1709"/>
      <c r="BX229" s="1709"/>
      <c r="BY229" s="1709"/>
      <c r="BZ229" s="1709"/>
      <c r="CA229" s="1709"/>
      <c r="CB229" s="1709"/>
      <c r="CC229" s="1709"/>
      <c r="CD229" s="1709"/>
      <c r="CE229" s="1709"/>
      <c r="CF229" s="1709"/>
      <c r="CG229" s="1709"/>
      <c r="CH229" s="1709"/>
      <c r="CI229" s="1709"/>
      <c r="CJ229" s="1709"/>
      <c r="CK229" s="1709"/>
      <c r="CL229" s="1709"/>
      <c r="CM229" s="1709"/>
      <c r="CN229" s="1709"/>
      <c r="CO229" s="1709"/>
      <c r="CP229" s="1709"/>
      <c r="CQ229" s="1709"/>
      <c r="CR229" s="1709"/>
      <c r="CS229" s="1709"/>
      <c r="CT229" s="1709"/>
      <c r="CU229" s="1709"/>
      <c r="CV229" s="1709"/>
      <c r="CW229" s="1709"/>
      <c r="CX229" s="1709"/>
      <c r="CY229" s="1709"/>
      <c r="CZ229" s="1709"/>
      <c r="DA229" s="1709"/>
      <c r="DB229" s="1709"/>
      <c r="DC229" s="1709"/>
      <c r="DD229" s="1709"/>
      <c r="DE229" s="1709"/>
      <c r="DF229" s="1709"/>
      <c r="DG229" s="1709"/>
      <c r="DH229" s="1709"/>
      <c r="DI229" s="1709"/>
      <c r="DJ229" s="1709"/>
      <c r="DK229" s="1709"/>
      <c r="DL229" s="1709"/>
      <c r="DM229" s="1709"/>
      <c r="DN229" s="1709"/>
      <c r="DO229" s="1709"/>
      <c r="DP229" s="1709"/>
      <c r="DQ229" s="1709"/>
      <c r="DR229" s="1709"/>
      <c r="DS229" s="1709"/>
      <c r="DT229" s="1709"/>
      <c r="DU229" s="1709"/>
      <c r="DV229" s="1709"/>
      <c r="DW229" s="1709"/>
      <c r="DX229" s="1709"/>
      <c r="DY229" s="1709"/>
      <c r="DZ229" s="1709"/>
      <c r="EA229" s="1709"/>
      <c r="EB229" s="1709"/>
      <c r="EC229" s="1709"/>
      <c r="ED229" s="1709"/>
      <c r="EE229" s="1709"/>
      <c r="EF229" s="1709"/>
      <c r="EG229" s="1709"/>
      <c r="EH229" s="1709"/>
      <c r="EI229" s="1709"/>
      <c r="EJ229" s="1709"/>
      <c r="EK229" s="1709"/>
      <c r="EL229" s="1709"/>
      <c r="EM229" s="1709"/>
      <c r="EN229" s="1709"/>
      <c r="EO229" s="1709"/>
      <c r="EP229" s="1709"/>
      <c r="EQ229" s="1709"/>
      <c r="ER229" s="1709"/>
      <c r="ES229" s="1709"/>
      <c r="ET229" s="1709"/>
      <c r="EU229" s="1709"/>
      <c r="EV229" s="1709"/>
      <c r="EW229" s="1709"/>
      <c r="EX229" s="1709"/>
      <c r="EY229" s="1709"/>
      <c r="EZ229" s="1709"/>
      <c r="FA229" s="1709"/>
      <c r="FB229" s="1709"/>
      <c r="FC229" s="1709"/>
      <c r="FD229" s="1709"/>
      <c r="FE229" s="1709"/>
      <c r="FF229" s="1709"/>
      <c r="FG229" s="1709"/>
      <c r="FH229" s="1709"/>
      <c r="FI229" s="1709"/>
      <c r="FJ229" s="1709"/>
      <c r="FK229" s="1709"/>
      <c r="FL229" s="1709"/>
      <c r="FM229" s="1709"/>
      <c r="FN229" s="1709"/>
      <c r="FO229" s="1709"/>
      <c r="FP229" s="1709"/>
      <c r="FQ229" s="1709"/>
      <c r="FR229" s="1709"/>
      <c r="FS229" s="1709"/>
      <c r="FT229" s="1709"/>
      <c r="FU229" s="1709"/>
      <c r="FV229" s="1709"/>
      <c r="FW229" s="1709"/>
      <c r="FX229" s="1709"/>
      <c r="FY229" s="1709"/>
      <c r="FZ229" s="1709"/>
      <c r="GA229" s="1709"/>
      <c r="GB229" s="1709"/>
      <c r="GC229" s="1709"/>
      <c r="GD229" s="1709"/>
      <c r="GE229" s="1709"/>
      <c r="GF229" s="1709"/>
      <c r="GG229" s="1709"/>
      <c r="GH229" s="1709"/>
      <c r="GI229" s="1709"/>
      <c r="GJ229" s="1709"/>
      <c r="GK229" s="1709"/>
      <c r="GL229" s="1709"/>
      <c r="GM229" s="1709"/>
      <c r="GN229" s="1709"/>
      <c r="GO229" s="1709"/>
      <c r="GP229" s="1709"/>
      <c r="GQ229" s="1709"/>
      <c r="GR229" s="1709"/>
      <c r="GS229" s="1709"/>
      <c r="GT229" s="1709"/>
      <c r="GU229" s="1709"/>
      <c r="GV229" s="1709"/>
      <c r="GW229" s="1709"/>
      <c r="GX229" s="1709"/>
      <c r="GY229" s="1709"/>
      <c r="GZ229" s="1709"/>
      <c r="HA229" s="1709"/>
      <c r="HB229" s="1709"/>
      <c r="HC229" s="1709"/>
      <c r="HD229" s="1709"/>
      <c r="HE229" s="1709"/>
      <c r="HF229" s="1709"/>
      <c r="HG229" s="1709"/>
      <c r="HH229" s="1709"/>
      <c r="HI229" s="1709"/>
      <c r="HJ229" s="1709"/>
      <c r="HK229" s="1709"/>
      <c r="HL229" s="1709"/>
      <c r="HM229" s="1709"/>
      <c r="HN229" s="1709"/>
      <c r="HO229" s="1709"/>
      <c r="HP229" s="1709"/>
      <c r="HQ229" s="1709"/>
      <c r="HR229" s="1709"/>
      <c r="HS229" s="1709"/>
      <c r="HT229" s="1709"/>
      <c r="HU229" s="1709"/>
      <c r="HV229" s="1709"/>
      <c r="HW229" s="1709"/>
      <c r="HX229" s="1709"/>
      <c r="HY229" s="1709"/>
      <c r="HZ229" s="1709"/>
      <c r="IA229" s="1709"/>
      <c r="IB229" s="1709"/>
      <c r="IC229" s="1709"/>
      <c r="ID229" s="1709"/>
      <c r="IE229" s="1709"/>
      <c r="IF229" s="1709"/>
      <c r="IG229" s="1709"/>
      <c r="IH229" s="1709"/>
      <c r="II229" s="1709"/>
      <c r="IJ229" s="1709"/>
      <c r="IK229" s="1709"/>
      <c r="IL229" s="1709"/>
      <c r="IM229" s="1709"/>
      <c r="IN229" s="1709"/>
      <c r="IO229" s="1709"/>
      <c r="IP229" s="1709"/>
      <c r="IQ229" s="1709"/>
      <c r="IR229" s="1709"/>
      <c r="IS229" s="1709"/>
      <c r="IT229" s="1709"/>
      <c r="IU229" s="1709"/>
      <c r="IV229" s="1709"/>
      <c r="IW229" s="1709"/>
      <c r="IX229" s="1709"/>
      <c r="IY229" s="1709"/>
      <c r="IZ229" s="1709"/>
      <c r="JA229" s="1709"/>
      <c r="JB229" s="1709"/>
      <c r="JC229" s="1709"/>
      <c r="JD229" s="1709"/>
      <c r="JE229" s="1709"/>
      <c r="JF229" s="1709"/>
      <c r="JG229" s="1709"/>
      <c r="JH229" s="1709"/>
      <c r="JI229" s="1709"/>
      <c r="JJ229" s="1709"/>
      <c r="JK229" s="1709"/>
      <c r="JL229" s="1709"/>
      <c r="JM229" s="1709"/>
      <c r="JN229" s="1709"/>
      <c r="JO229" s="1709"/>
      <c r="JP229" s="1709"/>
      <c r="JQ229" s="1709"/>
      <c r="JR229" s="1709"/>
      <c r="JS229" s="1709"/>
      <c r="JT229" s="1709"/>
      <c r="JU229" s="1709"/>
      <c r="JV229" s="1709"/>
      <c r="JW229" s="1709"/>
      <c r="JX229" s="1709"/>
      <c r="JY229" s="1709"/>
      <c r="JZ229" s="1709"/>
      <c r="KA229" s="1709"/>
      <c r="KB229" s="1709"/>
      <c r="KC229" s="1709"/>
      <c r="KD229" s="1709"/>
      <c r="KE229" s="1709"/>
      <c r="KF229" s="1709"/>
      <c r="KG229" s="1709"/>
      <c r="KH229" s="1709"/>
      <c r="KI229" s="1709"/>
      <c r="KJ229" s="1709"/>
      <c r="KK229" s="1709"/>
      <c r="KL229" s="1709"/>
      <c r="KM229" s="1709"/>
      <c r="KN229" s="1709"/>
      <c r="KO229" s="1709"/>
      <c r="KP229" s="1709"/>
      <c r="KQ229" s="1709"/>
      <c r="KR229" s="1709"/>
      <c r="KS229" s="1709"/>
      <c r="KT229" s="1709"/>
      <c r="KU229" s="1709"/>
      <c r="KV229" s="1709"/>
      <c r="KW229" s="1709"/>
      <c r="KX229" s="1709"/>
      <c r="KY229" s="1709"/>
      <c r="KZ229" s="1709"/>
      <c r="LA229" s="1709"/>
      <c r="LB229" s="1709"/>
      <c r="LC229" s="1709"/>
      <c r="LD229" s="1709"/>
      <c r="LE229" s="1709"/>
      <c r="LF229" s="1709"/>
      <c r="LG229" s="1709"/>
      <c r="LH229" s="1709"/>
      <c r="LI229" s="1709"/>
      <c r="LJ229" s="1709"/>
      <c r="LK229" s="1709"/>
      <c r="LL229" s="1709"/>
      <c r="LM229" s="1709"/>
      <c r="LN229" s="1709"/>
      <c r="LO229" s="1709"/>
      <c r="LP229" s="1709"/>
      <c r="LQ229" s="1709"/>
      <c r="LR229" s="1709"/>
      <c r="LS229" s="1709"/>
      <c r="LT229" s="1709"/>
      <c r="LU229" s="1709"/>
      <c r="LV229" s="1709"/>
      <c r="LW229" s="1709"/>
      <c r="LX229" s="1709"/>
      <c r="LY229" s="1709"/>
      <c r="LZ229" s="1709"/>
      <c r="MA229" s="1709"/>
      <c r="MB229" s="1709"/>
      <c r="MC229" s="1709"/>
      <c r="MD229" s="1709"/>
      <c r="ME229" s="1709"/>
      <c r="MF229" s="1709"/>
      <c r="MG229" s="1709"/>
      <c r="MH229" s="1709"/>
      <c r="MI229" s="1709"/>
      <c r="MJ229" s="1709"/>
      <c r="MK229" s="1709"/>
      <c r="ML229" s="1709"/>
      <c r="MM229" s="1709"/>
      <c r="MN229" s="1709"/>
      <c r="MO229" s="1709"/>
      <c r="MP229" s="1709"/>
      <c r="MQ229" s="1709"/>
      <c r="MR229" s="1709"/>
      <c r="MS229" s="1709"/>
      <c r="MT229" s="1709"/>
      <c r="MU229" s="1709"/>
      <c r="MV229" s="1709"/>
      <c r="MW229" s="1709"/>
      <c r="MX229" s="1709"/>
      <c r="MY229" s="1709"/>
      <c r="MZ229" s="1709"/>
      <c r="NA229" s="1709"/>
      <c r="NB229" s="1709"/>
      <c r="NC229" s="1709"/>
      <c r="ND229" s="1709"/>
      <c r="NE229" s="1709"/>
      <c r="NF229" s="1709"/>
      <c r="NG229" s="1709"/>
      <c r="NH229" s="1709"/>
      <c r="NI229" s="1709"/>
      <c r="NJ229" s="1709"/>
      <c r="NK229" s="1709"/>
      <c r="NL229" s="1709"/>
      <c r="NM229" s="1709"/>
      <c r="NN229" s="1709"/>
      <c r="NO229" s="1709"/>
      <c r="NP229" s="1709"/>
      <c r="NQ229" s="1709"/>
      <c r="NR229" s="1709"/>
      <c r="NS229" s="1709"/>
      <c r="NT229" s="1709"/>
      <c r="NU229" s="1709"/>
      <c r="NV229" s="1709"/>
      <c r="NW229" s="1709"/>
      <c r="NX229" s="1709"/>
      <c r="NY229" s="1709"/>
      <c r="NZ229" s="1709"/>
      <c r="OA229" s="1709"/>
      <c r="OB229" s="1709"/>
      <c r="OC229" s="1709"/>
      <c r="OD229" s="1709"/>
      <c r="OE229" s="1709"/>
      <c r="OF229" s="1709"/>
      <c r="OG229" s="1709"/>
      <c r="OH229" s="1709"/>
      <c r="OI229" s="1709"/>
      <c r="OJ229" s="1709"/>
      <c r="OK229" s="1709"/>
      <c r="OL229" s="1709"/>
      <c r="OM229" s="1709"/>
      <c r="ON229" s="1709"/>
      <c r="OO229" s="1709"/>
      <c r="OP229" s="1709"/>
      <c r="OQ229" s="1709"/>
      <c r="OR229" s="1709"/>
      <c r="OS229" s="1709"/>
      <c r="OT229" s="1709"/>
      <c r="OU229" s="1709"/>
      <c r="OV229" s="1709"/>
      <c r="OW229" s="1709"/>
      <c r="OX229" s="1709"/>
      <c r="OY229" s="1709"/>
      <c r="OZ229" s="1709"/>
      <c r="PA229" s="1709"/>
      <c r="PB229" s="1709"/>
      <c r="PC229" s="1709"/>
      <c r="PD229" s="1709"/>
      <c r="PE229" s="1709"/>
      <c r="PF229" s="1709"/>
      <c r="PG229" s="1709"/>
      <c r="PH229" s="1709"/>
      <c r="PI229" s="1709"/>
      <c r="PJ229" s="1709"/>
      <c r="PK229" s="1709"/>
      <c r="PL229" s="1709"/>
      <c r="PM229" s="1709"/>
      <c r="PN229" s="1709"/>
      <c r="PO229" s="1709"/>
      <c r="PP229" s="1709"/>
      <c r="PQ229" s="1709"/>
      <c r="PR229" s="1709"/>
      <c r="PS229" s="1709"/>
      <c r="PT229" s="1709"/>
      <c r="PU229" s="1709"/>
      <c r="PV229" s="1709"/>
      <c r="PW229" s="1709"/>
      <c r="PX229" s="1709"/>
      <c r="PY229" s="1709"/>
      <c r="PZ229" s="1709"/>
      <c r="QA229" s="1709"/>
      <c r="QB229" s="1709"/>
      <c r="QC229" s="1709"/>
      <c r="QD229" s="1709"/>
      <c r="QE229" s="1709"/>
      <c r="QF229" s="1709"/>
      <c r="QG229" s="1709"/>
      <c r="QH229" s="1709"/>
      <c r="QI229" s="1709"/>
      <c r="QJ229" s="1709"/>
      <c r="QK229" s="1709"/>
      <c r="QL229" s="1709"/>
      <c r="QM229" s="1709"/>
      <c r="QN229" s="1709"/>
      <c r="QO229" s="1709"/>
      <c r="QP229" s="1709"/>
      <c r="QQ229" s="1709"/>
      <c r="QR229" s="1709"/>
      <c r="QS229" s="1709"/>
      <c r="QT229" s="1709"/>
      <c r="QU229" s="1709"/>
      <c r="QV229" s="1709"/>
      <c r="QW229" s="1709"/>
      <c r="QX229" s="1709"/>
      <c r="QY229" s="1709"/>
      <c r="QZ229" s="1709"/>
      <c r="RA229" s="1709"/>
      <c r="RB229" s="1709"/>
      <c r="RC229" s="1709"/>
      <c r="RD229" s="1709"/>
      <c r="RE229" s="1709"/>
      <c r="RF229" s="1709"/>
      <c r="RG229" s="1709"/>
      <c r="RH229" s="1709"/>
      <c r="RI229" s="1709"/>
      <c r="RJ229" s="1709"/>
      <c r="RK229" s="1709"/>
      <c r="RL229" s="1709"/>
      <c r="RM229" s="1709"/>
      <c r="RN229" s="1709"/>
      <c r="RO229" s="1709"/>
      <c r="RP229" s="1709"/>
      <c r="RQ229" s="1709"/>
      <c r="RR229" s="1709"/>
      <c r="RS229" s="1709"/>
      <c r="RT229" s="1709"/>
      <c r="RU229" s="1709"/>
      <c r="RV229" s="1709"/>
      <c r="RW229" s="1709"/>
      <c r="RX229" s="1709"/>
      <c r="RY229" s="1709"/>
      <c r="RZ229" s="1709"/>
      <c r="SA229" s="1709"/>
      <c r="SB229" s="1709"/>
      <c r="SC229" s="1709"/>
      <c r="SD229" s="1709"/>
      <c r="SE229" s="1709"/>
      <c r="SF229" s="1709"/>
      <c r="SG229" s="1709"/>
      <c r="SH229" s="1709"/>
      <c r="SI229" s="1709"/>
      <c r="SJ229" s="1709"/>
      <c r="SK229" s="1709"/>
      <c r="SL229" s="1709"/>
      <c r="SM229" s="1709"/>
      <c r="SN229" s="1709"/>
      <c r="SO229" s="1709"/>
      <c r="SP229" s="1709"/>
      <c r="SQ229" s="1709"/>
      <c r="SR229" s="1709"/>
      <c r="SS229" s="1709"/>
      <c r="ST229" s="1709"/>
      <c r="SU229" s="1709"/>
      <c r="SV229" s="1709"/>
      <c r="SW229" s="1709"/>
      <c r="SX229" s="1709"/>
      <c r="SY229" s="1709"/>
      <c r="SZ229" s="1709"/>
      <c r="TA229" s="1709"/>
      <c r="TB229" s="1709"/>
      <c r="TC229" s="1709"/>
      <c r="TD229" s="1709"/>
      <c r="TE229" s="1709"/>
      <c r="TF229" s="1709"/>
      <c r="TG229" s="1709"/>
      <c r="TH229" s="1709"/>
      <c r="TI229" s="1709"/>
      <c r="TJ229" s="1709"/>
      <c r="TK229" s="1709"/>
      <c r="TL229" s="1709"/>
      <c r="TM229" s="1709"/>
      <c r="TN229" s="1709"/>
      <c r="TO229" s="1709"/>
      <c r="TP229" s="1709"/>
      <c r="TQ229" s="1709"/>
      <c r="TR229" s="1709"/>
      <c r="TS229" s="1709"/>
      <c r="TT229" s="1709"/>
      <c r="TU229" s="1709"/>
      <c r="TV229" s="1709"/>
      <c r="TW229" s="1709"/>
      <c r="TX229" s="1709"/>
      <c r="TY229" s="1709"/>
      <c r="TZ229" s="1709"/>
      <c r="UA229" s="1709"/>
      <c r="UB229" s="1709"/>
      <c r="UC229" s="1709"/>
      <c r="UD229" s="1709"/>
      <c r="UE229" s="1709"/>
      <c r="UF229" s="1709"/>
      <c r="UG229" s="1709"/>
      <c r="UH229" s="1709"/>
      <c r="UI229" s="1709"/>
      <c r="UJ229" s="1709"/>
      <c r="UK229" s="1709"/>
      <c r="UL229" s="1709"/>
      <c r="UM229" s="1709"/>
      <c r="UN229" s="1709"/>
      <c r="UO229" s="1709"/>
      <c r="UP229" s="1709"/>
      <c r="UQ229" s="1709"/>
      <c r="UR229" s="1709"/>
      <c r="US229" s="1709"/>
      <c r="UT229" s="1709"/>
      <c r="UU229" s="1709"/>
      <c r="UV229" s="1709"/>
      <c r="UW229" s="1709"/>
      <c r="UX229" s="1709"/>
      <c r="UY229" s="1709"/>
      <c r="UZ229" s="1709"/>
      <c r="VA229" s="1709"/>
      <c r="VB229" s="1709"/>
      <c r="VC229" s="1709"/>
      <c r="VD229" s="1709"/>
      <c r="VE229" s="1709"/>
      <c r="VF229" s="1709"/>
      <c r="VG229" s="1709"/>
      <c r="VH229" s="1709"/>
      <c r="VI229" s="1709"/>
      <c r="VJ229" s="1709"/>
      <c r="VK229" s="1709"/>
      <c r="VL229" s="1709"/>
      <c r="VM229" s="1709"/>
      <c r="VN229" s="1709"/>
      <c r="VO229" s="1709"/>
      <c r="VP229" s="1709"/>
      <c r="VQ229" s="1709"/>
      <c r="VR229" s="1709"/>
      <c r="VS229" s="1709"/>
      <c r="VT229" s="1709"/>
      <c r="VU229" s="1709"/>
      <c r="VV229" s="1709"/>
      <c r="VW229" s="1709"/>
      <c r="VX229" s="1709"/>
      <c r="VY229" s="1709"/>
      <c r="VZ229" s="1709"/>
      <c r="WA229" s="1709"/>
      <c r="WB229" s="1709"/>
      <c r="WC229" s="1709"/>
      <c r="WD229" s="1709"/>
      <c r="WE229" s="1709"/>
      <c r="WF229" s="1709"/>
      <c r="WG229" s="1709"/>
      <c r="WH229" s="1709"/>
      <c r="WI229" s="1709"/>
      <c r="WJ229" s="1709"/>
      <c r="WK229" s="1709"/>
      <c r="WL229" s="1709"/>
      <c r="WM229" s="1709"/>
      <c r="WN229" s="1709"/>
      <c r="WO229" s="1709"/>
      <c r="WP229" s="1709"/>
      <c r="WQ229" s="1709"/>
      <c r="WR229" s="1709"/>
      <c r="WS229" s="1709"/>
      <c r="WT229" s="1709"/>
      <c r="WU229" s="1709"/>
      <c r="WV229" s="1709"/>
      <c r="WW229" s="1709"/>
      <c r="WX229" s="1709"/>
      <c r="WY229" s="1709"/>
      <c r="WZ229" s="1709"/>
      <c r="XA229" s="1709"/>
      <c r="XB229" s="1709"/>
      <c r="XC229" s="1709"/>
      <c r="XD229" s="1709"/>
      <c r="XE229" s="1709"/>
      <c r="XF229" s="1709"/>
      <c r="XG229" s="1709"/>
      <c r="XH229" s="1709"/>
      <c r="XI229" s="1709"/>
      <c r="XJ229" s="1709"/>
      <c r="XK229" s="1709"/>
      <c r="XL229" s="1709"/>
      <c r="XM229" s="1709"/>
      <c r="XN229" s="1709"/>
      <c r="XO229" s="1709"/>
      <c r="XP229" s="1709"/>
      <c r="XQ229" s="1709"/>
      <c r="XR229" s="1709"/>
      <c r="XS229" s="1709"/>
      <c r="XT229" s="1709"/>
      <c r="XU229" s="1709"/>
      <c r="XV229" s="1709"/>
      <c r="XW229" s="1709"/>
      <c r="XX229" s="1709"/>
      <c r="XY229" s="1709"/>
      <c r="XZ229" s="1709"/>
      <c r="YA229" s="1709"/>
      <c r="YB229" s="1709"/>
      <c r="YC229" s="1709"/>
      <c r="YD229" s="1709"/>
      <c r="YE229" s="1709"/>
      <c r="YF229" s="1709"/>
      <c r="YG229" s="1709"/>
      <c r="YH229" s="1709"/>
      <c r="YI229" s="1709"/>
      <c r="YJ229" s="1709"/>
      <c r="YK229" s="1709"/>
      <c r="YL229" s="1709"/>
      <c r="YM229" s="1709"/>
      <c r="YN229" s="1709"/>
      <c r="YO229" s="1709"/>
      <c r="YP229" s="1709"/>
      <c r="YQ229" s="1709"/>
      <c r="YR229" s="1709"/>
      <c r="YS229" s="1709"/>
      <c r="YT229" s="1709"/>
      <c r="YU229" s="1709"/>
      <c r="YV229" s="1709"/>
      <c r="YW229" s="1709"/>
      <c r="YX229" s="1709"/>
      <c r="YY229" s="1709"/>
      <c r="YZ229" s="1709"/>
      <c r="ZA229" s="1709"/>
      <c r="ZB229" s="1709"/>
      <c r="ZC229" s="1709"/>
      <c r="ZD229" s="1709"/>
      <c r="ZE229" s="1709"/>
      <c r="ZF229" s="1709"/>
      <c r="ZG229" s="1709"/>
      <c r="ZH229" s="1709"/>
      <c r="ZI229" s="1709"/>
      <c r="ZJ229" s="1709"/>
      <c r="ZK229" s="1709"/>
      <c r="ZL229" s="1709"/>
      <c r="ZM229" s="1709"/>
      <c r="ZN229" s="1709"/>
      <c r="ZO229" s="1709"/>
      <c r="ZP229" s="1709"/>
      <c r="ZQ229" s="1709"/>
      <c r="ZR229" s="1709"/>
      <c r="ZS229" s="1709"/>
      <c r="ZT229" s="1709"/>
      <c r="ZU229" s="1709"/>
      <c r="ZV229" s="1709"/>
      <c r="ZW229" s="1709"/>
      <c r="ZX229" s="1709"/>
      <c r="ZY229" s="1709"/>
      <c r="ZZ229" s="1709"/>
      <c r="AAA229" s="1709"/>
      <c r="AAB229" s="1709"/>
      <c r="AAC229" s="1709"/>
      <c r="AAD229" s="1709"/>
      <c r="AAE229" s="1709"/>
      <c r="AAF229" s="1709"/>
      <c r="AAG229" s="1709"/>
      <c r="AAH229" s="1709"/>
      <c r="AAI229" s="1709"/>
      <c r="AAJ229" s="1709"/>
      <c r="AAK229" s="1709"/>
      <c r="AAL229" s="1709"/>
      <c r="AAM229" s="1709"/>
      <c r="AAN229" s="1709"/>
      <c r="AAO229" s="1709"/>
      <c r="AAP229" s="1709"/>
      <c r="AAQ229" s="1709"/>
      <c r="AAR229" s="1709"/>
      <c r="AAS229" s="1709"/>
      <c r="AAT229" s="1709"/>
      <c r="AAU229" s="1709"/>
      <c r="AAV229" s="1709"/>
      <c r="AAW229" s="1709"/>
      <c r="AAX229" s="1709"/>
      <c r="AAY229" s="1709"/>
      <c r="AAZ229" s="1709"/>
      <c r="ABA229" s="1709"/>
      <c r="ABB229" s="1709"/>
      <c r="ABC229" s="1709"/>
      <c r="ABD229" s="1709"/>
      <c r="ABE229" s="1709"/>
      <c r="ABF229" s="1709"/>
      <c r="ABG229" s="1709"/>
      <c r="ABH229" s="1709"/>
      <c r="ABI229" s="1709"/>
      <c r="ABJ229" s="1709"/>
      <c r="ABK229" s="1709"/>
      <c r="ABL229" s="1709"/>
      <c r="ABM229" s="1709"/>
      <c r="ABN229" s="1709"/>
      <c r="ABO229" s="1709"/>
      <c r="ABP229" s="1709"/>
      <c r="ABQ229" s="1709"/>
      <c r="ABR229" s="1709"/>
      <c r="ABS229" s="1709"/>
      <c r="ABT229" s="1709"/>
      <c r="ABU229" s="1709"/>
      <c r="ABV229" s="1709"/>
      <c r="ABW229" s="1709"/>
      <c r="ABX229" s="1709"/>
      <c r="ABY229" s="1709"/>
      <c r="ABZ229" s="1709"/>
      <c r="ACA229" s="1709"/>
      <c r="ACB229" s="1709"/>
      <c r="ACC229" s="1709"/>
      <c r="ACD229" s="1709"/>
      <c r="ACE229" s="1709"/>
      <c r="ACF229" s="1709"/>
      <c r="ACG229" s="1709"/>
      <c r="ACH229" s="1709"/>
      <c r="ACI229" s="1709"/>
      <c r="ACJ229" s="1709"/>
      <c r="ACK229" s="1709"/>
      <c r="ACL229" s="1709"/>
      <c r="ACM229" s="1709"/>
      <c r="ACN229" s="1709"/>
      <c r="ACO229" s="1709"/>
      <c r="ACP229" s="1709"/>
      <c r="ACQ229" s="1709"/>
      <c r="ACR229" s="1709"/>
      <c r="ACS229" s="1709"/>
      <c r="ACT229" s="1709"/>
      <c r="ACU229" s="1709"/>
      <c r="ACV229" s="1709"/>
      <c r="ACW229" s="1709"/>
      <c r="ACX229" s="1709"/>
      <c r="ACY229" s="1709"/>
      <c r="ACZ229" s="1709"/>
      <c r="ADA229" s="1709"/>
      <c r="ADB229" s="1709"/>
      <c r="ADC229" s="1709"/>
      <c r="ADD229" s="1709"/>
      <c r="ADE229" s="1709"/>
      <c r="ADF229" s="1709"/>
      <c r="ADG229" s="1709"/>
      <c r="ADH229" s="1709"/>
      <c r="ADI229" s="1709"/>
      <c r="ADJ229" s="1709"/>
      <c r="ADK229" s="1709"/>
      <c r="ADL229" s="1709"/>
      <c r="ADM229" s="1709"/>
      <c r="ADN229" s="1709"/>
      <c r="ADO229" s="1709"/>
      <c r="ADP229" s="1709"/>
      <c r="ADQ229" s="1709"/>
      <c r="ADR229" s="1709"/>
      <c r="ADS229" s="1709"/>
      <c r="ADT229" s="1709"/>
      <c r="ADU229" s="1709"/>
      <c r="ADV229" s="1709"/>
      <c r="ADW229" s="1709"/>
      <c r="ADX229" s="1709"/>
      <c r="ADY229" s="1709"/>
      <c r="ADZ229" s="1709"/>
      <c r="AEA229" s="1709"/>
      <c r="AEB229" s="1709"/>
      <c r="AEC229" s="1709"/>
      <c r="AED229" s="1709"/>
      <c r="AEE229" s="1709"/>
      <c r="AEF229" s="1709"/>
      <c r="AEG229" s="1709"/>
      <c r="AEH229" s="1709"/>
      <c r="AEI229" s="1709"/>
      <c r="AEJ229" s="1709"/>
      <c r="AEK229" s="1709"/>
      <c r="AEL229" s="1709"/>
      <c r="AEM229" s="1709"/>
      <c r="AEN229" s="1709"/>
      <c r="AEO229" s="1709"/>
      <c r="AEP229" s="1709"/>
      <c r="AEQ229" s="1709"/>
      <c r="AER229" s="1709"/>
      <c r="AES229" s="1709"/>
      <c r="AET229" s="1709"/>
      <c r="AEU229" s="1709"/>
      <c r="AEV229" s="1709"/>
      <c r="AEW229" s="1709"/>
      <c r="AEX229" s="1709"/>
      <c r="AEY229" s="1709"/>
      <c r="AEZ229" s="1709"/>
      <c r="AFA229" s="1709"/>
      <c r="AFB229" s="1709"/>
      <c r="AFC229" s="1709"/>
      <c r="AFD229" s="1709"/>
      <c r="AFE229" s="1709"/>
      <c r="AFF229" s="1709"/>
      <c r="AFG229" s="1709"/>
      <c r="AFH229" s="1709"/>
      <c r="AFI229" s="1709"/>
      <c r="AFJ229" s="1709"/>
      <c r="AFK229" s="1709"/>
      <c r="AFL229" s="1709"/>
      <c r="AFM229" s="1709"/>
      <c r="AFN229" s="1709"/>
      <c r="AFO229" s="1709"/>
      <c r="AFP229" s="1709"/>
      <c r="AFQ229" s="1709"/>
      <c r="AFR229" s="1709"/>
      <c r="AFS229" s="1709"/>
      <c r="AFT229" s="1709"/>
      <c r="AFU229" s="1709"/>
      <c r="AFV229" s="1709"/>
      <c r="AFW229" s="1709"/>
      <c r="AFX229" s="1709"/>
      <c r="AFY229" s="1709"/>
      <c r="AFZ229" s="1709"/>
      <c r="AGA229" s="1709"/>
      <c r="AGB229" s="1709"/>
      <c r="AGC229" s="1709"/>
      <c r="AGD229" s="1709"/>
      <c r="AGE229" s="1709"/>
      <c r="AGF229" s="1709"/>
      <c r="AGG229" s="1709"/>
      <c r="AGH229" s="1709"/>
      <c r="AGI229" s="1709"/>
      <c r="AGJ229" s="1709"/>
      <c r="AGK229" s="1709"/>
      <c r="AGL229" s="1709"/>
      <c r="AGM229" s="1709"/>
      <c r="AGN229" s="1709"/>
      <c r="AGO229" s="1709"/>
      <c r="AGP229" s="1709"/>
      <c r="AGQ229" s="1709"/>
      <c r="AGR229" s="1709"/>
      <c r="AGS229" s="1709"/>
      <c r="AGT229" s="1709"/>
      <c r="AGU229" s="1709"/>
      <c r="AGV229" s="1709"/>
      <c r="AGW229" s="1709"/>
      <c r="AGX229" s="1709"/>
      <c r="AGY229" s="1709"/>
      <c r="AGZ229" s="1709"/>
      <c r="AHA229" s="1709"/>
      <c r="AHB229" s="1709"/>
      <c r="AHC229" s="1709"/>
      <c r="AHD229" s="1709"/>
      <c r="AHE229" s="1709"/>
      <c r="AHF229" s="1709"/>
      <c r="AHG229" s="1709"/>
      <c r="AHH229" s="1709"/>
      <c r="AHI229" s="1709"/>
      <c r="AHJ229" s="1709"/>
      <c r="AHK229" s="1709"/>
      <c r="AHL229" s="1709"/>
      <c r="AHM229" s="1709"/>
      <c r="AHN229" s="1709"/>
      <c r="AHO229" s="1709"/>
      <c r="AHP229" s="1709"/>
      <c r="AHQ229" s="1709"/>
      <c r="AHR229" s="1709"/>
      <c r="AHS229" s="1709"/>
      <c r="AHT229" s="1709"/>
      <c r="AHU229" s="1709"/>
      <c r="AHV229" s="1709"/>
      <c r="AHW229" s="1709"/>
      <c r="AHX229" s="1709"/>
      <c r="AHY229" s="1709"/>
      <c r="AHZ229" s="1709"/>
      <c r="AIA229" s="1709"/>
      <c r="AIB229" s="1709"/>
      <c r="AIC229" s="1709"/>
      <c r="AID229" s="1709"/>
      <c r="AIE229" s="1709"/>
      <c r="AIF229" s="1709"/>
      <c r="AIG229" s="1709"/>
      <c r="AIH229" s="1709"/>
      <c r="AII229" s="1709"/>
      <c r="AIJ229" s="1709"/>
      <c r="AIK229" s="1709"/>
      <c r="AIL229" s="1709"/>
      <c r="AIM229" s="1709"/>
      <c r="AIN229" s="1709"/>
      <c r="AIO229" s="1709"/>
      <c r="AIP229" s="1709"/>
      <c r="AIQ229" s="1709"/>
      <c r="AIR229" s="1709"/>
      <c r="AIS229" s="1709"/>
      <c r="AIT229" s="1709"/>
      <c r="AIU229" s="1709"/>
      <c r="AIV229" s="1709"/>
      <c r="AIW229" s="1709"/>
      <c r="AIX229" s="1709"/>
      <c r="AIY229" s="1709"/>
      <c r="AIZ229" s="1709"/>
      <c r="AJA229" s="1709"/>
      <c r="AJB229" s="1709"/>
      <c r="AJC229" s="1709"/>
      <c r="AJD229" s="1709"/>
      <c r="AJE229" s="1709"/>
      <c r="AJF229" s="1709"/>
      <c r="AJG229" s="1709"/>
      <c r="AJH229" s="1709"/>
      <c r="AJI229" s="1709"/>
      <c r="AJJ229" s="1709"/>
      <c r="AJK229" s="1709"/>
      <c r="AJL229" s="1709"/>
      <c r="AJM229" s="1709"/>
      <c r="AJN229" s="1709"/>
      <c r="AJO229" s="1709"/>
      <c r="AJP229" s="1709"/>
      <c r="AJQ229" s="1709"/>
      <c r="AJR229" s="1709"/>
      <c r="AJS229" s="1709"/>
      <c r="AJT229" s="1709"/>
      <c r="AJU229" s="1709"/>
      <c r="AJV229" s="1709"/>
      <c r="AJW229" s="1709"/>
      <c r="AJX229" s="1709"/>
      <c r="AJY229" s="1709"/>
      <c r="AJZ229" s="1709"/>
      <c r="AKA229" s="1709"/>
      <c r="AKB229" s="1709"/>
      <c r="AKC229" s="1709"/>
      <c r="AKD229" s="1709"/>
      <c r="AKE229" s="1709"/>
      <c r="AKF229" s="1709"/>
      <c r="AKG229" s="1709"/>
      <c r="AKH229" s="1709"/>
      <c r="AKI229" s="1709"/>
      <c r="AKJ229" s="1709"/>
      <c r="AKK229" s="1709"/>
      <c r="AKL229" s="1709"/>
      <c r="AKM229" s="1709"/>
      <c r="AKN229" s="1709"/>
      <c r="AKO229" s="1709"/>
      <c r="AKP229" s="1709"/>
      <c r="AKQ229" s="1709"/>
      <c r="AKR229" s="1709"/>
      <c r="AKS229" s="1709"/>
      <c r="AKT229" s="1709"/>
      <c r="AKU229" s="1709"/>
      <c r="AKV229" s="1709"/>
      <c r="AKW229" s="1709"/>
      <c r="AKX229" s="1709"/>
      <c r="AKY229" s="1709"/>
      <c r="AKZ229" s="1709"/>
      <c r="ALA229" s="1709"/>
      <c r="ALB229" s="1709"/>
      <c r="ALC229" s="1709"/>
      <c r="ALD229" s="1709"/>
      <c r="ALE229" s="1709"/>
      <c r="ALF229" s="1709"/>
      <c r="ALG229" s="1709"/>
      <c r="ALH229" s="1709"/>
      <c r="ALI229" s="1709"/>
      <c r="ALJ229" s="1709"/>
      <c r="ALK229" s="1709"/>
      <c r="ALL229" s="1709"/>
      <c r="ALM229" s="1709"/>
      <c r="ALN229" s="1709"/>
      <c r="ALO229" s="1709"/>
      <c r="ALP229" s="1709"/>
      <c r="ALQ229" s="1709"/>
      <c r="ALR229" s="1709"/>
      <c r="ALS229" s="1709"/>
      <c r="ALT229" s="1709"/>
      <c r="ALU229" s="1709"/>
      <c r="ALV229" s="1709"/>
      <c r="ALW229" s="1709"/>
      <c r="ALX229" s="1709"/>
      <c r="ALY229" s="1709"/>
      <c r="ALZ229" s="1709"/>
      <c r="AMA229" s="1709"/>
      <c r="AMB229" s="1709"/>
      <c r="AMC229" s="1709"/>
      <c r="AMD229" s="1709"/>
      <c r="AME229" s="1709"/>
      <c r="AMF229" s="1709"/>
      <c r="AMG229" s="1709"/>
      <c r="AMH229" s="1709"/>
      <c r="AMI229" s="1709"/>
      <c r="AMJ229" s="1709"/>
      <c r="AMK229" s="1709"/>
      <c r="AML229" s="1709"/>
      <c r="AMM229" s="1709"/>
      <c r="AMN229" s="1709"/>
      <c r="AMO229" s="1709"/>
      <c r="AMP229" s="1709"/>
      <c r="AMQ229" s="1709"/>
      <c r="AMR229" s="1709"/>
      <c r="AMS229" s="1709"/>
      <c r="AMT229" s="1709"/>
      <c r="AMU229" s="1709"/>
      <c r="AMV229" s="1709"/>
      <c r="AMW229" s="1709"/>
      <c r="AMX229" s="1709"/>
      <c r="AMY229" s="1709"/>
      <c r="AMZ229" s="1709"/>
      <c r="ANA229" s="1709"/>
      <c r="ANB229" s="1709"/>
      <c r="ANC229" s="1709"/>
      <c r="AND229" s="1709"/>
      <c r="ANE229" s="1709"/>
      <c r="ANF229" s="1709"/>
      <c r="ANG229" s="1709"/>
      <c r="ANH229" s="1709"/>
      <c r="ANI229" s="1709"/>
      <c r="ANJ229" s="1709"/>
      <c r="ANK229" s="1709"/>
      <c r="ANL229" s="1709"/>
      <c r="ANM229" s="1709"/>
      <c r="ANN229" s="1709"/>
      <c r="ANO229" s="1709"/>
      <c r="ANP229" s="1709"/>
      <c r="ANQ229" s="1709"/>
      <c r="ANR229" s="1709"/>
      <c r="ANS229" s="1709"/>
      <c r="ANT229" s="1709"/>
      <c r="ANU229" s="1709"/>
      <c r="ANV229" s="1709"/>
      <c r="ANW229" s="1709"/>
      <c r="ANX229" s="1709"/>
      <c r="ANY229" s="1709"/>
      <c r="ANZ229" s="1709"/>
      <c r="AOA229" s="1709"/>
      <c r="AOB229" s="1709"/>
      <c r="AOC229" s="1709"/>
      <c r="AOD229" s="1709"/>
      <c r="AOE229" s="1709"/>
      <c r="AOF229" s="1709"/>
      <c r="AOG229" s="1709"/>
      <c r="AOH229" s="1709"/>
      <c r="AOI229" s="1709"/>
      <c r="AOJ229" s="1709"/>
      <c r="AOK229" s="1709"/>
      <c r="AOL229" s="1709"/>
      <c r="AOM229" s="1709"/>
      <c r="AON229" s="1709"/>
      <c r="AOO229" s="1709"/>
      <c r="AOP229" s="1709"/>
      <c r="AOQ229" s="1709"/>
      <c r="AOR229" s="1709"/>
      <c r="AOS229" s="1709"/>
      <c r="AOT229" s="1709"/>
      <c r="AOU229" s="1709"/>
      <c r="AOV229" s="1709"/>
      <c r="AOW229" s="1709"/>
      <c r="AOX229" s="1709"/>
      <c r="AOY229" s="1709"/>
      <c r="AOZ229" s="1709"/>
      <c r="APA229" s="1709"/>
      <c r="APB229" s="1709"/>
      <c r="APC229" s="1709"/>
      <c r="APD229" s="1709"/>
      <c r="APE229" s="1709"/>
      <c r="APF229" s="1709"/>
      <c r="APG229" s="1709"/>
      <c r="APH229" s="1709"/>
      <c r="API229" s="1709"/>
      <c r="APJ229" s="1709"/>
      <c r="APK229" s="1709"/>
      <c r="APL229" s="1709"/>
      <c r="APM229" s="1709"/>
      <c r="APN229" s="1709"/>
      <c r="APO229" s="1709"/>
      <c r="APP229" s="1709"/>
      <c r="APQ229" s="1709"/>
      <c r="APR229" s="1709"/>
      <c r="APS229" s="1709"/>
      <c r="APT229" s="1709"/>
      <c r="APU229" s="1709"/>
      <c r="APV229" s="1709"/>
      <c r="APW229" s="1709"/>
      <c r="APX229" s="1709"/>
      <c r="APY229" s="1709"/>
      <c r="APZ229" s="1709"/>
      <c r="AQA229" s="1709"/>
      <c r="AQB229" s="1709"/>
      <c r="AQC229" s="1709"/>
      <c r="AQD229" s="1709"/>
      <c r="AQE229" s="1709"/>
      <c r="AQF229" s="1709"/>
      <c r="AQG229" s="1709"/>
      <c r="AQH229" s="1709"/>
      <c r="AQI229" s="1709"/>
      <c r="AQJ229" s="1709"/>
      <c r="AQK229" s="1709"/>
      <c r="AQL229" s="1709"/>
      <c r="AQM229" s="1709"/>
      <c r="AQN229" s="1709"/>
      <c r="AQO229" s="1709"/>
      <c r="AQP229" s="1709"/>
      <c r="AQQ229" s="1709"/>
      <c r="AQR229" s="1709"/>
      <c r="AQS229" s="1709"/>
      <c r="AQT229" s="1709"/>
      <c r="AQU229" s="1709"/>
      <c r="AQV229" s="1709"/>
      <c r="AQW229" s="1709"/>
      <c r="AQX229" s="1709"/>
      <c r="AQY229" s="1709"/>
      <c r="AQZ229" s="1709"/>
      <c r="ARA229" s="1709"/>
      <c r="ARB229" s="1709"/>
      <c r="ARC229" s="1709"/>
      <c r="ARD229" s="1709"/>
      <c r="ARE229" s="1709"/>
      <c r="ARF229" s="1709"/>
      <c r="ARG229" s="1709"/>
      <c r="ARH229" s="1709"/>
      <c r="ARI229" s="1709"/>
      <c r="ARJ229" s="1709"/>
      <c r="ARK229" s="1709"/>
      <c r="ARL229" s="1709"/>
      <c r="ARM229" s="1709"/>
      <c r="ARN229" s="1709"/>
      <c r="ARO229" s="1709"/>
      <c r="ARP229" s="1709"/>
      <c r="ARQ229" s="1709"/>
      <c r="ARR229" s="1709"/>
      <c r="ARS229" s="1709"/>
      <c r="ART229" s="1709"/>
      <c r="ARU229" s="1709"/>
      <c r="ARV229" s="1709"/>
      <c r="ARW229" s="1709"/>
      <c r="ARX229" s="1709"/>
      <c r="ARY229" s="1709"/>
      <c r="ARZ229" s="1709"/>
      <c r="ASA229" s="1709"/>
      <c r="ASB229" s="1709"/>
      <c r="ASC229" s="1709"/>
      <c r="ASD229" s="1709"/>
      <c r="ASE229" s="1709"/>
      <c r="ASF229" s="1709"/>
      <c r="ASG229" s="1709"/>
      <c r="ASH229" s="1709"/>
      <c r="ASI229" s="1709"/>
      <c r="ASJ229" s="1709"/>
      <c r="ASK229" s="1709"/>
      <c r="ASL229" s="1709"/>
      <c r="ASM229" s="1709"/>
      <c r="ASN229" s="1709"/>
      <c r="ASO229" s="1709"/>
      <c r="ASP229" s="1709"/>
      <c r="ASQ229" s="1709"/>
      <c r="ASR229" s="1709"/>
      <c r="ASS229" s="1709"/>
      <c r="AST229" s="1709"/>
      <c r="ASU229" s="1709"/>
      <c r="ASV229" s="1709"/>
      <c r="ASW229" s="1709"/>
      <c r="ASX229" s="1709"/>
      <c r="ASY229" s="1709"/>
      <c r="ASZ229" s="1709"/>
      <c r="ATA229" s="1709"/>
      <c r="ATB229" s="1709"/>
      <c r="ATC229" s="1709"/>
      <c r="ATD229" s="1709"/>
      <c r="ATE229" s="1709"/>
      <c r="ATF229" s="1709"/>
      <c r="ATG229" s="1709"/>
      <c r="ATH229" s="1709"/>
      <c r="ATI229" s="1709"/>
      <c r="ATJ229" s="1709"/>
      <c r="ATK229" s="1709"/>
      <c r="ATL229" s="1709"/>
      <c r="ATM229" s="1709"/>
      <c r="ATN229" s="1709"/>
      <c r="ATO229" s="1709"/>
      <c r="ATP229" s="1709"/>
      <c r="ATQ229" s="1709"/>
      <c r="ATR229" s="1709"/>
      <c r="ATS229" s="1709"/>
      <c r="ATT229" s="1709"/>
      <c r="ATU229" s="1709"/>
      <c r="ATV229" s="1709"/>
      <c r="ATW229" s="1709"/>
      <c r="ATX229" s="1709"/>
      <c r="ATY229" s="1709"/>
      <c r="ATZ229" s="1709"/>
      <c r="AUA229" s="1709"/>
      <c r="AUB229" s="1709"/>
      <c r="AUC229" s="1709"/>
      <c r="AUD229" s="1709"/>
      <c r="AUE229" s="1709"/>
      <c r="AUF229" s="1709"/>
      <c r="AUG229" s="1709"/>
      <c r="AUH229" s="1709"/>
      <c r="AUI229" s="1709"/>
      <c r="AUJ229" s="1709"/>
      <c r="AUK229" s="1709"/>
      <c r="AUL229" s="1709"/>
      <c r="AUM229" s="1709"/>
      <c r="AUN229" s="1709"/>
      <c r="AUO229" s="1709"/>
      <c r="AUP229" s="1709"/>
      <c r="AUQ229" s="1709"/>
      <c r="AUR229" s="1709"/>
      <c r="AUS229" s="1709"/>
      <c r="AUT229" s="1709"/>
      <c r="AUU229" s="1709"/>
      <c r="AUV229" s="1709"/>
      <c r="AUW229" s="1709"/>
      <c r="AUX229" s="1709"/>
      <c r="AUY229" s="1709"/>
      <c r="AUZ229" s="1709"/>
      <c r="AVA229" s="1709"/>
      <c r="AVB229" s="1709"/>
      <c r="AVC229" s="1709"/>
      <c r="AVD229" s="1709"/>
      <c r="AVE229" s="1709"/>
      <c r="AVF229" s="1709"/>
      <c r="AVG229" s="1709"/>
      <c r="AVH229" s="1709"/>
      <c r="AVI229" s="1709"/>
      <c r="AVJ229" s="1709"/>
      <c r="AVK229" s="1709"/>
      <c r="AVL229" s="1709"/>
      <c r="AVM229" s="1709"/>
      <c r="AVN229" s="1709"/>
      <c r="AVO229" s="1709"/>
      <c r="AVP229" s="1709"/>
      <c r="AVQ229" s="1709"/>
      <c r="AVR229" s="1709"/>
      <c r="AVS229" s="1709"/>
      <c r="AVT229" s="1709"/>
      <c r="AVU229" s="1709"/>
      <c r="AVV229" s="1709"/>
      <c r="AVW229" s="1709"/>
      <c r="AVX229" s="1709"/>
      <c r="AVY229" s="1709"/>
      <c r="AVZ229" s="1709"/>
      <c r="AWA229" s="1709"/>
      <c r="AWB229" s="1709"/>
      <c r="AWC229" s="1709"/>
      <c r="AWD229" s="1709"/>
      <c r="AWE229" s="1709"/>
      <c r="AWF229" s="1709"/>
      <c r="AWG229" s="1709"/>
      <c r="AWH229" s="1709"/>
      <c r="AWI229" s="1709"/>
      <c r="AWJ229" s="1709"/>
      <c r="AWK229" s="1709"/>
      <c r="AWL229" s="1709"/>
      <c r="AWM229" s="1709"/>
      <c r="AWN229" s="1709"/>
      <c r="AWO229" s="1709"/>
      <c r="AWP229" s="1709"/>
      <c r="AWQ229" s="1709"/>
      <c r="AWR229" s="1709"/>
      <c r="AWS229" s="1709"/>
      <c r="AWT229" s="1709"/>
      <c r="AWU229" s="1709"/>
      <c r="AWV229" s="1709"/>
      <c r="AWW229" s="1709"/>
      <c r="AWX229" s="1709"/>
      <c r="AWY229" s="1709"/>
      <c r="AWZ229" s="1709"/>
      <c r="AXA229" s="1709"/>
      <c r="AXB229" s="1709"/>
      <c r="AXC229" s="1709"/>
      <c r="AXD229" s="1709"/>
      <c r="AXE229" s="1709"/>
      <c r="AXF229" s="1709"/>
      <c r="AXG229" s="1709"/>
      <c r="AXH229" s="1709"/>
      <c r="AXI229" s="1709"/>
      <c r="AXJ229" s="1709"/>
    </row>
    <row r="230" spans="1:1310" s="1710" customFormat="1" ht="23.25" customHeight="1">
      <c r="A230" s="1711"/>
      <c r="B230" s="3693" t="s">
        <v>1818</v>
      </c>
      <c r="C230" s="3693"/>
      <c r="D230" s="3693"/>
      <c r="E230" s="3693"/>
      <c r="F230" s="1713"/>
      <c r="G230" s="3693" t="s">
        <v>1819</v>
      </c>
      <c r="H230" s="3693"/>
      <c r="I230" s="3693"/>
      <c r="J230" s="1713"/>
      <c r="K230" s="3693" t="s">
        <v>1820</v>
      </c>
      <c r="L230" s="3693"/>
      <c r="M230" s="3693"/>
      <c r="N230" s="1713"/>
      <c r="O230" s="3693" t="s">
        <v>1821</v>
      </c>
      <c r="P230" s="3693"/>
      <c r="Q230" s="1713"/>
      <c r="R230" s="88"/>
      <c r="S230" s="88"/>
      <c r="T230" s="88"/>
      <c r="U230" s="88"/>
      <c r="V230" s="88"/>
      <c r="W230" s="88"/>
      <c r="X230" s="88"/>
      <c r="Y230" s="88"/>
      <c r="Z230" s="88"/>
      <c r="AA230" s="88"/>
      <c r="AB230" s="88"/>
      <c r="AC230" s="88"/>
      <c r="AD230" s="1709"/>
      <c r="AE230" s="1709"/>
      <c r="AF230" s="1709"/>
      <c r="AG230" s="1709"/>
      <c r="AH230" s="1709"/>
      <c r="AI230" s="1709"/>
      <c r="AJ230" s="1709"/>
      <c r="AK230" s="1709"/>
      <c r="AL230" s="1709"/>
      <c r="AM230" s="1709"/>
      <c r="AN230" s="1709"/>
      <c r="AO230" s="1709"/>
      <c r="AP230" s="1709"/>
      <c r="AQ230" s="1709"/>
      <c r="AR230" s="1709"/>
      <c r="AS230" s="1709"/>
      <c r="AT230" s="1709"/>
      <c r="AU230" s="1709"/>
      <c r="AV230" s="1709"/>
      <c r="AW230" s="1709"/>
      <c r="AX230" s="1709"/>
      <c r="AY230" s="1709"/>
      <c r="AZ230" s="1709"/>
      <c r="BA230" s="1709"/>
      <c r="BB230" s="1709"/>
      <c r="BC230" s="1709"/>
      <c r="BD230" s="1709"/>
      <c r="BE230" s="1709"/>
      <c r="BF230" s="1709"/>
      <c r="BG230" s="1709"/>
      <c r="BH230" s="1709"/>
      <c r="BI230" s="1709"/>
      <c r="BJ230" s="1709"/>
      <c r="BK230" s="1709"/>
      <c r="BL230" s="1709"/>
      <c r="BM230" s="1709"/>
      <c r="BN230" s="1709"/>
      <c r="BO230" s="1709"/>
      <c r="BP230" s="1709"/>
      <c r="BQ230" s="1709"/>
      <c r="BR230" s="1709"/>
      <c r="BS230" s="1709"/>
      <c r="BT230" s="1709"/>
      <c r="BU230" s="1709"/>
      <c r="BV230" s="1709"/>
      <c r="BW230" s="1709"/>
      <c r="BX230" s="1709"/>
      <c r="BY230" s="1709"/>
      <c r="BZ230" s="1709"/>
      <c r="CA230" s="1709"/>
      <c r="CB230" s="1709"/>
      <c r="CC230" s="1709"/>
      <c r="CD230" s="1709"/>
      <c r="CE230" s="1709"/>
      <c r="CF230" s="1709"/>
      <c r="CG230" s="1709"/>
      <c r="CH230" s="1709"/>
      <c r="CI230" s="1709"/>
      <c r="CJ230" s="1709"/>
      <c r="CK230" s="1709"/>
      <c r="CL230" s="1709"/>
      <c r="CM230" s="1709"/>
      <c r="CN230" s="1709"/>
      <c r="CO230" s="1709"/>
      <c r="CP230" s="1709"/>
      <c r="CQ230" s="1709"/>
      <c r="CR230" s="1709"/>
      <c r="CS230" s="1709"/>
      <c r="CT230" s="1709"/>
      <c r="CU230" s="1709"/>
      <c r="CV230" s="1709"/>
      <c r="CW230" s="1709"/>
      <c r="CX230" s="1709"/>
      <c r="CY230" s="1709"/>
      <c r="CZ230" s="1709"/>
      <c r="DA230" s="1709"/>
      <c r="DB230" s="1709"/>
      <c r="DC230" s="1709"/>
      <c r="DD230" s="1709"/>
      <c r="DE230" s="1709"/>
      <c r="DF230" s="1709"/>
      <c r="DG230" s="1709"/>
      <c r="DH230" s="1709"/>
      <c r="DI230" s="1709"/>
      <c r="DJ230" s="1709"/>
      <c r="DK230" s="1709"/>
      <c r="DL230" s="1709"/>
      <c r="DM230" s="1709"/>
      <c r="DN230" s="1709"/>
      <c r="DO230" s="1709"/>
      <c r="DP230" s="1709"/>
      <c r="DQ230" s="1709"/>
      <c r="DR230" s="1709"/>
      <c r="DS230" s="1709"/>
      <c r="DT230" s="1709"/>
      <c r="DU230" s="1709"/>
      <c r="DV230" s="1709"/>
      <c r="DW230" s="1709"/>
      <c r="DX230" s="1709"/>
      <c r="DY230" s="1709"/>
      <c r="DZ230" s="1709"/>
      <c r="EA230" s="1709"/>
      <c r="EB230" s="1709"/>
      <c r="EC230" s="1709"/>
      <c r="ED230" s="1709"/>
      <c r="EE230" s="1709"/>
      <c r="EF230" s="1709"/>
      <c r="EG230" s="1709"/>
      <c r="EH230" s="1709"/>
      <c r="EI230" s="1709"/>
      <c r="EJ230" s="1709"/>
      <c r="EK230" s="1709"/>
      <c r="EL230" s="1709"/>
      <c r="EM230" s="1709"/>
      <c r="EN230" s="1709"/>
      <c r="EO230" s="1709"/>
      <c r="EP230" s="1709"/>
      <c r="EQ230" s="1709"/>
      <c r="ER230" s="1709"/>
      <c r="ES230" s="1709"/>
      <c r="ET230" s="1709"/>
      <c r="EU230" s="1709"/>
      <c r="EV230" s="1709"/>
      <c r="EW230" s="1709"/>
      <c r="EX230" s="1709"/>
      <c r="EY230" s="1709"/>
      <c r="EZ230" s="1709"/>
      <c r="FA230" s="1709"/>
      <c r="FB230" s="1709"/>
      <c r="FC230" s="1709"/>
      <c r="FD230" s="1709"/>
      <c r="FE230" s="1709"/>
      <c r="FF230" s="1709"/>
      <c r="FG230" s="1709"/>
      <c r="FH230" s="1709"/>
      <c r="FI230" s="1709"/>
      <c r="FJ230" s="1709"/>
      <c r="FK230" s="1709"/>
      <c r="FL230" s="1709"/>
      <c r="FM230" s="1709"/>
      <c r="FN230" s="1709"/>
      <c r="FO230" s="1709"/>
      <c r="FP230" s="1709"/>
      <c r="FQ230" s="1709"/>
      <c r="FR230" s="1709"/>
      <c r="FS230" s="1709"/>
      <c r="FT230" s="1709"/>
      <c r="FU230" s="1709"/>
      <c r="FV230" s="1709"/>
      <c r="FW230" s="1709"/>
      <c r="FX230" s="1709"/>
      <c r="FY230" s="1709"/>
      <c r="FZ230" s="1709"/>
      <c r="GA230" s="1709"/>
      <c r="GB230" s="1709"/>
      <c r="GC230" s="1709"/>
      <c r="GD230" s="1709"/>
      <c r="GE230" s="1709"/>
      <c r="GF230" s="1709"/>
      <c r="GG230" s="1709"/>
      <c r="GH230" s="1709"/>
      <c r="GI230" s="1709"/>
      <c r="GJ230" s="1709"/>
      <c r="GK230" s="1709"/>
      <c r="GL230" s="1709"/>
      <c r="GM230" s="1709"/>
      <c r="GN230" s="1709"/>
      <c r="GO230" s="1709"/>
      <c r="GP230" s="1709"/>
      <c r="GQ230" s="1709"/>
      <c r="GR230" s="1709"/>
      <c r="GS230" s="1709"/>
      <c r="GT230" s="1709"/>
      <c r="GU230" s="1709"/>
      <c r="GV230" s="1709"/>
      <c r="GW230" s="1709"/>
      <c r="GX230" s="1709"/>
      <c r="GY230" s="1709"/>
      <c r="GZ230" s="1709"/>
      <c r="HA230" s="1709"/>
      <c r="HB230" s="1709"/>
      <c r="HC230" s="1709"/>
      <c r="HD230" s="1709"/>
      <c r="HE230" s="1709"/>
      <c r="HF230" s="1709"/>
      <c r="HG230" s="1709"/>
      <c r="HH230" s="1709"/>
      <c r="HI230" s="1709"/>
      <c r="HJ230" s="1709"/>
      <c r="HK230" s="1709"/>
      <c r="HL230" s="1709"/>
      <c r="HM230" s="1709"/>
      <c r="HN230" s="1709"/>
      <c r="HO230" s="1709"/>
      <c r="HP230" s="1709"/>
      <c r="HQ230" s="1709"/>
      <c r="HR230" s="1709"/>
      <c r="HS230" s="1709"/>
      <c r="HT230" s="1709"/>
      <c r="HU230" s="1709"/>
      <c r="HV230" s="1709"/>
      <c r="HW230" s="1709"/>
      <c r="HX230" s="1709"/>
      <c r="HY230" s="1709"/>
      <c r="HZ230" s="1709"/>
      <c r="IA230" s="1709"/>
      <c r="IB230" s="1709"/>
      <c r="IC230" s="1709"/>
      <c r="ID230" s="1709"/>
      <c r="IE230" s="1709"/>
      <c r="IF230" s="1709"/>
      <c r="IG230" s="1709"/>
      <c r="IH230" s="1709"/>
      <c r="II230" s="1709"/>
      <c r="IJ230" s="1709"/>
      <c r="IK230" s="1709"/>
      <c r="IL230" s="1709"/>
      <c r="IM230" s="1709"/>
      <c r="IN230" s="1709"/>
      <c r="IO230" s="1709"/>
      <c r="IP230" s="1709"/>
      <c r="IQ230" s="1709"/>
      <c r="IR230" s="1709"/>
      <c r="IS230" s="1709"/>
      <c r="IT230" s="1709"/>
      <c r="IU230" s="1709"/>
      <c r="IV230" s="1709"/>
      <c r="IW230" s="1709"/>
      <c r="IX230" s="1709"/>
      <c r="IY230" s="1709"/>
      <c r="IZ230" s="1709"/>
      <c r="JA230" s="1709"/>
      <c r="JB230" s="1709"/>
      <c r="JC230" s="1709"/>
      <c r="JD230" s="1709"/>
      <c r="JE230" s="1709"/>
      <c r="JF230" s="1709"/>
      <c r="JG230" s="1709"/>
      <c r="JH230" s="1709"/>
      <c r="JI230" s="1709"/>
      <c r="JJ230" s="1709"/>
      <c r="JK230" s="1709"/>
      <c r="JL230" s="1709"/>
      <c r="JM230" s="1709"/>
      <c r="JN230" s="1709"/>
      <c r="JO230" s="1709"/>
      <c r="JP230" s="1709"/>
      <c r="JQ230" s="1709"/>
      <c r="JR230" s="1709"/>
      <c r="JS230" s="1709"/>
      <c r="JT230" s="1709"/>
      <c r="JU230" s="1709"/>
      <c r="JV230" s="1709"/>
      <c r="JW230" s="1709"/>
      <c r="JX230" s="1709"/>
      <c r="JY230" s="1709"/>
      <c r="JZ230" s="1709"/>
      <c r="KA230" s="1709"/>
      <c r="KB230" s="1709"/>
      <c r="KC230" s="1709"/>
      <c r="KD230" s="1709"/>
      <c r="KE230" s="1709"/>
      <c r="KF230" s="1709"/>
      <c r="KG230" s="1709"/>
      <c r="KH230" s="1709"/>
      <c r="KI230" s="1709"/>
      <c r="KJ230" s="1709"/>
      <c r="KK230" s="1709"/>
      <c r="KL230" s="1709"/>
      <c r="KM230" s="1709"/>
      <c r="KN230" s="1709"/>
      <c r="KO230" s="1709"/>
      <c r="KP230" s="1709"/>
      <c r="KQ230" s="1709"/>
      <c r="KR230" s="1709"/>
      <c r="KS230" s="1709"/>
      <c r="KT230" s="1709"/>
      <c r="KU230" s="1709"/>
      <c r="KV230" s="1709"/>
      <c r="KW230" s="1709"/>
      <c r="KX230" s="1709"/>
      <c r="KY230" s="1709"/>
      <c r="KZ230" s="1709"/>
      <c r="LA230" s="1709"/>
      <c r="LB230" s="1709"/>
      <c r="LC230" s="1709"/>
      <c r="LD230" s="1709"/>
      <c r="LE230" s="1709"/>
      <c r="LF230" s="1709"/>
      <c r="LG230" s="1709"/>
      <c r="LH230" s="1709"/>
      <c r="LI230" s="1709"/>
      <c r="LJ230" s="1709"/>
      <c r="LK230" s="1709"/>
      <c r="LL230" s="1709"/>
      <c r="LM230" s="1709"/>
      <c r="LN230" s="1709"/>
      <c r="LO230" s="1709"/>
      <c r="LP230" s="1709"/>
      <c r="LQ230" s="1709"/>
      <c r="LR230" s="1709"/>
      <c r="LS230" s="1709"/>
      <c r="LT230" s="1709"/>
      <c r="LU230" s="1709"/>
      <c r="LV230" s="1709"/>
      <c r="LW230" s="1709"/>
      <c r="LX230" s="1709"/>
      <c r="LY230" s="1709"/>
      <c r="LZ230" s="1709"/>
      <c r="MA230" s="1709"/>
      <c r="MB230" s="1709"/>
      <c r="MC230" s="1709"/>
      <c r="MD230" s="1709"/>
      <c r="ME230" s="1709"/>
      <c r="MF230" s="1709"/>
      <c r="MG230" s="1709"/>
      <c r="MH230" s="1709"/>
      <c r="MI230" s="1709"/>
      <c r="MJ230" s="1709"/>
      <c r="MK230" s="1709"/>
      <c r="ML230" s="1709"/>
      <c r="MM230" s="1709"/>
      <c r="MN230" s="1709"/>
      <c r="MO230" s="1709"/>
      <c r="MP230" s="1709"/>
      <c r="MQ230" s="1709"/>
      <c r="MR230" s="1709"/>
      <c r="MS230" s="1709"/>
      <c r="MT230" s="1709"/>
      <c r="MU230" s="1709"/>
      <c r="MV230" s="1709"/>
      <c r="MW230" s="1709"/>
      <c r="MX230" s="1709"/>
      <c r="MY230" s="1709"/>
      <c r="MZ230" s="1709"/>
      <c r="NA230" s="1709"/>
      <c r="NB230" s="1709"/>
      <c r="NC230" s="1709"/>
      <c r="ND230" s="1709"/>
      <c r="NE230" s="1709"/>
      <c r="NF230" s="1709"/>
      <c r="NG230" s="1709"/>
      <c r="NH230" s="1709"/>
      <c r="NI230" s="1709"/>
      <c r="NJ230" s="1709"/>
      <c r="NK230" s="1709"/>
      <c r="NL230" s="1709"/>
      <c r="NM230" s="1709"/>
      <c r="NN230" s="1709"/>
      <c r="NO230" s="1709"/>
      <c r="NP230" s="1709"/>
      <c r="NQ230" s="1709"/>
      <c r="NR230" s="1709"/>
      <c r="NS230" s="1709"/>
      <c r="NT230" s="1709"/>
      <c r="NU230" s="1709"/>
      <c r="NV230" s="1709"/>
      <c r="NW230" s="1709"/>
      <c r="NX230" s="1709"/>
      <c r="NY230" s="1709"/>
      <c r="NZ230" s="1709"/>
      <c r="OA230" s="1709"/>
      <c r="OB230" s="1709"/>
      <c r="OC230" s="1709"/>
      <c r="OD230" s="1709"/>
      <c r="OE230" s="1709"/>
      <c r="OF230" s="1709"/>
      <c r="OG230" s="1709"/>
      <c r="OH230" s="1709"/>
      <c r="OI230" s="1709"/>
      <c r="OJ230" s="1709"/>
      <c r="OK230" s="1709"/>
      <c r="OL230" s="1709"/>
      <c r="OM230" s="1709"/>
      <c r="ON230" s="1709"/>
      <c r="OO230" s="1709"/>
      <c r="OP230" s="1709"/>
      <c r="OQ230" s="1709"/>
      <c r="OR230" s="1709"/>
      <c r="OS230" s="1709"/>
      <c r="OT230" s="1709"/>
      <c r="OU230" s="1709"/>
      <c r="OV230" s="1709"/>
      <c r="OW230" s="1709"/>
      <c r="OX230" s="1709"/>
      <c r="OY230" s="1709"/>
      <c r="OZ230" s="1709"/>
      <c r="PA230" s="1709"/>
      <c r="PB230" s="1709"/>
      <c r="PC230" s="1709"/>
      <c r="PD230" s="1709"/>
      <c r="PE230" s="1709"/>
      <c r="PF230" s="1709"/>
      <c r="PG230" s="1709"/>
      <c r="PH230" s="1709"/>
      <c r="PI230" s="1709"/>
      <c r="PJ230" s="1709"/>
      <c r="PK230" s="1709"/>
      <c r="PL230" s="1709"/>
      <c r="PM230" s="1709"/>
      <c r="PN230" s="1709"/>
      <c r="PO230" s="1709"/>
      <c r="PP230" s="1709"/>
      <c r="PQ230" s="1709"/>
      <c r="PR230" s="1709"/>
      <c r="PS230" s="1709"/>
      <c r="PT230" s="1709"/>
      <c r="PU230" s="1709"/>
      <c r="PV230" s="1709"/>
      <c r="PW230" s="1709"/>
      <c r="PX230" s="1709"/>
      <c r="PY230" s="1709"/>
      <c r="PZ230" s="1709"/>
      <c r="QA230" s="1709"/>
      <c r="QB230" s="1709"/>
      <c r="QC230" s="1709"/>
      <c r="QD230" s="1709"/>
      <c r="QE230" s="1709"/>
      <c r="QF230" s="1709"/>
      <c r="QG230" s="1709"/>
      <c r="QH230" s="1709"/>
      <c r="QI230" s="1709"/>
      <c r="QJ230" s="1709"/>
      <c r="QK230" s="1709"/>
      <c r="QL230" s="1709"/>
      <c r="QM230" s="1709"/>
      <c r="QN230" s="1709"/>
      <c r="QO230" s="1709"/>
      <c r="QP230" s="1709"/>
      <c r="QQ230" s="1709"/>
      <c r="QR230" s="1709"/>
      <c r="QS230" s="1709"/>
      <c r="QT230" s="1709"/>
      <c r="QU230" s="1709"/>
      <c r="QV230" s="1709"/>
      <c r="QW230" s="1709"/>
      <c r="QX230" s="1709"/>
      <c r="QY230" s="1709"/>
      <c r="QZ230" s="1709"/>
      <c r="RA230" s="1709"/>
      <c r="RB230" s="1709"/>
      <c r="RC230" s="1709"/>
      <c r="RD230" s="1709"/>
      <c r="RE230" s="1709"/>
      <c r="RF230" s="1709"/>
      <c r="RG230" s="1709"/>
      <c r="RH230" s="1709"/>
      <c r="RI230" s="1709"/>
      <c r="RJ230" s="1709"/>
      <c r="RK230" s="1709"/>
      <c r="RL230" s="1709"/>
      <c r="RM230" s="1709"/>
      <c r="RN230" s="1709"/>
      <c r="RO230" s="1709"/>
      <c r="RP230" s="1709"/>
      <c r="RQ230" s="1709"/>
      <c r="RR230" s="1709"/>
      <c r="RS230" s="1709"/>
      <c r="RT230" s="1709"/>
      <c r="RU230" s="1709"/>
      <c r="RV230" s="1709"/>
      <c r="RW230" s="1709"/>
      <c r="RX230" s="1709"/>
      <c r="RY230" s="1709"/>
      <c r="RZ230" s="1709"/>
      <c r="SA230" s="1709"/>
      <c r="SB230" s="1709"/>
      <c r="SC230" s="1709"/>
      <c r="SD230" s="1709"/>
      <c r="SE230" s="1709"/>
      <c r="SF230" s="1709"/>
      <c r="SG230" s="1709"/>
      <c r="SH230" s="1709"/>
      <c r="SI230" s="1709"/>
      <c r="SJ230" s="1709"/>
      <c r="SK230" s="1709"/>
      <c r="SL230" s="1709"/>
      <c r="SM230" s="1709"/>
      <c r="SN230" s="1709"/>
      <c r="SO230" s="1709"/>
      <c r="SP230" s="1709"/>
      <c r="SQ230" s="1709"/>
      <c r="SR230" s="1709"/>
      <c r="SS230" s="1709"/>
      <c r="ST230" s="1709"/>
      <c r="SU230" s="1709"/>
      <c r="SV230" s="1709"/>
      <c r="SW230" s="1709"/>
      <c r="SX230" s="1709"/>
      <c r="SY230" s="1709"/>
      <c r="SZ230" s="1709"/>
      <c r="TA230" s="1709"/>
      <c r="TB230" s="1709"/>
      <c r="TC230" s="1709"/>
      <c r="TD230" s="1709"/>
      <c r="TE230" s="1709"/>
      <c r="TF230" s="1709"/>
      <c r="TG230" s="1709"/>
      <c r="TH230" s="1709"/>
      <c r="TI230" s="1709"/>
      <c r="TJ230" s="1709"/>
      <c r="TK230" s="1709"/>
      <c r="TL230" s="1709"/>
      <c r="TM230" s="1709"/>
      <c r="TN230" s="1709"/>
      <c r="TO230" s="1709"/>
      <c r="TP230" s="1709"/>
      <c r="TQ230" s="1709"/>
      <c r="TR230" s="1709"/>
      <c r="TS230" s="1709"/>
      <c r="TT230" s="1709"/>
      <c r="TU230" s="1709"/>
      <c r="TV230" s="1709"/>
      <c r="TW230" s="1709"/>
      <c r="TX230" s="1709"/>
      <c r="TY230" s="1709"/>
      <c r="TZ230" s="1709"/>
      <c r="UA230" s="1709"/>
      <c r="UB230" s="1709"/>
      <c r="UC230" s="1709"/>
      <c r="UD230" s="1709"/>
      <c r="UE230" s="1709"/>
      <c r="UF230" s="1709"/>
      <c r="UG230" s="1709"/>
      <c r="UH230" s="1709"/>
      <c r="UI230" s="1709"/>
      <c r="UJ230" s="1709"/>
      <c r="UK230" s="1709"/>
      <c r="UL230" s="1709"/>
      <c r="UM230" s="1709"/>
      <c r="UN230" s="1709"/>
      <c r="UO230" s="1709"/>
      <c r="UP230" s="1709"/>
      <c r="UQ230" s="1709"/>
      <c r="UR230" s="1709"/>
      <c r="US230" s="1709"/>
      <c r="UT230" s="1709"/>
      <c r="UU230" s="1709"/>
      <c r="UV230" s="1709"/>
      <c r="UW230" s="1709"/>
      <c r="UX230" s="1709"/>
      <c r="UY230" s="1709"/>
      <c r="UZ230" s="1709"/>
      <c r="VA230" s="1709"/>
      <c r="VB230" s="1709"/>
      <c r="VC230" s="1709"/>
      <c r="VD230" s="1709"/>
      <c r="VE230" s="1709"/>
      <c r="VF230" s="1709"/>
      <c r="VG230" s="1709"/>
      <c r="VH230" s="1709"/>
      <c r="VI230" s="1709"/>
      <c r="VJ230" s="1709"/>
      <c r="VK230" s="1709"/>
      <c r="VL230" s="1709"/>
      <c r="VM230" s="1709"/>
      <c r="VN230" s="1709"/>
      <c r="VO230" s="1709"/>
      <c r="VP230" s="1709"/>
      <c r="VQ230" s="1709"/>
      <c r="VR230" s="1709"/>
      <c r="VS230" s="1709"/>
      <c r="VT230" s="1709"/>
      <c r="VU230" s="1709"/>
      <c r="VV230" s="1709"/>
      <c r="VW230" s="1709"/>
      <c r="VX230" s="1709"/>
      <c r="VY230" s="1709"/>
      <c r="VZ230" s="1709"/>
      <c r="WA230" s="1709"/>
      <c r="WB230" s="1709"/>
      <c r="WC230" s="1709"/>
      <c r="WD230" s="1709"/>
      <c r="WE230" s="1709"/>
      <c r="WF230" s="1709"/>
      <c r="WG230" s="1709"/>
      <c r="WH230" s="1709"/>
      <c r="WI230" s="1709"/>
      <c r="WJ230" s="1709"/>
      <c r="WK230" s="1709"/>
      <c r="WL230" s="1709"/>
      <c r="WM230" s="1709"/>
      <c r="WN230" s="1709"/>
      <c r="WO230" s="1709"/>
      <c r="WP230" s="1709"/>
      <c r="WQ230" s="1709"/>
      <c r="WR230" s="1709"/>
      <c r="WS230" s="1709"/>
      <c r="WT230" s="1709"/>
      <c r="WU230" s="1709"/>
      <c r="WV230" s="1709"/>
      <c r="WW230" s="1709"/>
      <c r="WX230" s="1709"/>
      <c r="WY230" s="1709"/>
      <c r="WZ230" s="1709"/>
      <c r="XA230" s="1709"/>
      <c r="XB230" s="1709"/>
      <c r="XC230" s="1709"/>
      <c r="XD230" s="1709"/>
      <c r="XE230" s="1709"/>
      <c r="XF230" s="1709"/>
      <c r="XG230" s="1709"/>
      <c r="XH230" s="1709"/>
      <c r="XI230" s="1709"/>
      <c r="XJ230" s="1709"/>
      <c r="XK230" s="1709"/>
      <c r="XL230" s="1709"/>
      <c r="XM230" s="1709"/>
      <c r="XN230" s="1709"/>
      <c r="XO230" s="1709"/>
      <c r="XP230" s="1709"/>
      <c r="XQ230" s="1709"/>
      <c r="XR230" s="1709"/>
      <c r="XS230" s="1709"/>
      <c r="XT230" s="1709"/>
      <c r="XU230" s="1709"/>
      <c r="XV230" s="1709"/>
      <c r="XW230" s="1709"/>
      <c r="XX230" s="1709"/>
      <c r="XY230" s="1709"/>
      <c r="XZ230" s="1709"/>
      <c r="YA230" s="1709"/>
      <c r="YB230" s="1709"/>
      <c r="YC230" s="1709"/>
      <c r="YD230" s="1709"/>
      <c r="YE230" s="1709"/>
      <c r="YF230" s="1709"/>
      <c r="YG230" s="1709"/>
      <c r="YH230" s="1709"/>
      <c r="YI230" s="1709"/>
      <c r="YJ230" s="1709"/>
      <c r="YK230" s="1709"/>
      <c r="YL230" s="1709"/>
      <c r="YM230" s="1709"/>
      <c r="YN230" s="1709"/>
      <c r="YO230" s="1709"/>
      <c r="YP230" s="1709"/>
      <c r="YQ230" s="1709"/>
      <c r="YR230" s="1709"/>
      <c r="YS230" s="1709"/>
      <c r="YT230" s="1709"/>
      <c r="YU230" s="1709"/>
      <c r="YV230" s="1709"/>
      <c r="YW230" s="1709"/>
      <c r="YX230" s="1709"/>
      <c r="YY230" s="1709"/>
      <c r="YZ230" s="1709"/>
      <c r="ZA230" s="1709"/>
      <c r="ZB230" s="1709"/>
      <c r="ZC230" s="1709"/>
      <c r="ZD230" s="1709"/>
      <c r="ZE230" s="1709"/>
      <c r="ZF230" s="1709"/>
      <c r="ZG230" s="1709"/>
      <c r="ZH230" s="1709"/>
      <c r="ZI230" s="1709"/>
      <c r="ZJ230" s="1709"/>
      <c r="ZK230" s="1709"/>
      <c r="ZL230" s="1709"/>
      <c r="ZM230" s="1709"/>
      <c r="ZN230" s="1709"/>
      <c r="ZO230" s="1709"/>
      <c r="ZP230" s="1709"/>
      <c r="ZQ230" s="1709"/>
      <c r="ZR230" s="1709"/>
      <c r="ZS230" s="1709"/>
      <c r="ZT230" s="1709"/>
      <c r="ZU230" s="1709"/>
      <c r="ZV230" s="1709"/>
      <c r="ZW230" s="1709"/>
      <c r="ZX230" s="1709"/>
      <c r="ZY230" s="1709"/>
      <c r="ZZ230" s="1709"/>
      <c r="AAA230" s="1709"/>
      <c r="AAB230" s="1709"/>
      <c r="AAC230" s="1709"/>
      <c r="AAD230" s="1709"/>
      <c r="AAE230" s="1709"/>
      <c r="AAF230" s="1709"/>
      <c r="AAG230" s="1709"/>
      <c r="AAH230" s="1709"/>
      <c r="AAI230" s="1709"/>
      <c r="AAJ230" s="1709"/>
      <c r="AAK230" s="1709"/>
      <c r="AAL230" s="1709"/>
      <c r="AAM230" s="1709"/>
      <c r="AAN230" s="1709"/>
      <c r="AAO230" s="1709"/>
      <c r="AAP230" s="1709"/>
      <c r="AAQ230" s="1709"/>
      <c r="AAR230" s="1709"/>
      <c r="AAS230" s="1709"/>
      <c r="AAT230" s="1709"/>
      <c r="AAU230" s="1709"/>
      <c r="AAV230" s="1709"/>
      <c r="AAW230" s="1709"/>
      <c r="AAX230" s="1709"/>
      <c r="AAY230" s="1709"/>
      <c r="AAZ230" s="1709"/>
      <c r="ABA230" s="1709"/>
      <c r="ABB230" s="1709"/>
      <c r="ABC230" s="1709"/>
      <c r="ABD230" s="1709"/>
      <c r="ABE230" s="1709"/>
      <c r="ABF230" s="1709"/>
      <c r="ABG230" s="1709"/>
      <c r="ABH230" s="1709"/>
      <c r="ABI230" s="1709"/>
      <c r="ABJ230" s="1709"/>
      <c r="ABK230" s="1709"/>
      <c r="ABL230" s="1709"/>
      <c r="ABM230" s="1709"/>
      <c r="ABN230" s="1709"/>
      <c r="ABO230" s="1709"/>
      <c r="ABP230" s="1709"/>
      <c r="ABQ230" s="1709"/>
      <c r="ABR230" s="1709"/>
      <c r="ABS230" s="1709"/>
      <c r="ABT230" s="1709"/>
      <c r="ABU230" s="1709"/>
      <c r="ABV230" s="1709"/>
      <c r="ABW230" s="1709"/>
      <c r="ABX230" s="1709"/>
      <c r="ABY230" s="1709"/>
      <c r="ABZ230" s="1709"/>
      <c r="ACA230" s="1709"/>
      <c r="ACB230" s="1709"/>
      <c r="ACC230" s="1709"/>
      <c r="ACD230" s="1709"/>
      <c r="ACE230" s="1709"/>
      <c r="ACF230" s="1709"/>
      <c r="ACG230" s="1709"/>
      <c r="ACH230" s="1709"/>
      <c r="ACI230" s="1709"/>
      <c r="ACJ230" s="1709"/>
      <c r="ACK230" s="1709"/>
      <c r="ACL230" s="1709"/>
      <c r="ACM230" s="1709"/>
      <c r="ACN230" s="1709"/>
      <c r="ACO230" s="1709"/>
      <c r="ACP230" s="1709"/>
      <c r="ACQ230" s="1709"/>
      <c r="ACR230" s="1709"/>
      <c r="ACS230" s="1709"/>
      <c r="ACT230" s="1709"/>
      <c r="ACU230" s="1709"/>
      <c r="ACV230" s="1709"/>
      <c r="ACW230" s="1709"/>
      <c r="ACX230" s="1709"/>
      <c r="ACY230" s="1709"/>
      <c r="ACZ230" s="1709"/>
      <c r="ADA230" s="1709"/>
      <c r="ADB230" s="1709"/>
      <c r="ADC230" s="1709"/>
      <c r="ADD230" s="1709"/>
      <c r="ADE230" s="1709"/>
      <c r="ADF230" s="1709"/>
      <c r="ADG230" s="1709"/>
      <c r="ADH230" s="1709"/>
      <c r="ADI230" s="1709"/>
      <c r="ADJ230" s="1709"/>
      <c r="ADK230" s="1709"/>
      <c r="ADL230" s="1709"/>
      <c r="ADM230" s="1709"/>
      <c r="ADN230" s="1709"/>
      <c r="ADO230" s="1709"/>
      <c r="ADP230" s="1709"/>
      <c r="ADQ230" s="1709"/>
      <c r="ADR230" s="1709"/>
      <c r="ADS230" s="1709"/>
      <c r="ADT230" s="1709"/>
      <c r="ADU230" s="1709"/>
      <c r="ADV230" s="1709"/>
      <c r="ADW230" s="1709"/>
      <c r="ADX230" s="1709"/>
      <c r="ADY230" s="1709"/>
      <c r="ADZ230" s="1709"/>
      <c r="AEA230" s="1709"/>
      <c r="AEB230" s="1709"/>
      <c r="AEC230" s="1709"/>
      <c r="AED230" s="1709"/>
      <c r="AEE230" s="1709"/>
      <c r="AEF230" s="1709"/>
      <c r="AEG230" s="1709"/>
      <c r="AEH230" s="1709"/>
      <c r="AEI230" s="1709"/>
      <c r="AEJ230" s="1709"/>
      <c r="AEK230" s="1709"/>
      <c r="AEL230" s="1709"/>
      <c r="AEM230" s="1709"/>
      <c r="AEN230" s="1709"/>
      <c r="AEO230" s="1709"/>
      <c r="AEP230" s="1709"/>
      <c r="AEQ230" s="1709"/>
      <c r="AER230" s="1709"/>
      <c r="AES230" s="1709"/>
      <c r="AET230" s="1709"/>
      <c r="AEU230" s="1709"/>
      <c r="AEV230" s="1709"/>
      <c r="AEW230" s="1709"/>
      <c r="AEX230" s="1709"/>
      <c r="AEY230" s="1709"/>
      <c r="AEZ230" s="1709"/>
      <c r="AFA230" s="1709"/>
      <c r="AFB230" s="1709"/>
      <c r="AFC230" s="1709"/>
      <c r="AFD230" s="1709"/>
      <c r="AFE230" s="1709"/>
      <c r="AFF230" s="1709"/>
      <c r="AFG230" s="1709"/>
      <c r="AFH230" s="1709"/>
      <c r="AFI230" s="1709"/>
      <c r="AFJ230" s="1709"/>
      <c r="AFK230" s="1709"/>
      <c r="AFL230" s="1709"/>
      <c r="AFM230" s="1709"/>
      <c r="AFN230" s="1709"/>
      <c r="AFO230" s="1709"/>
      <c r="AFP230" s="1709"/>
      <c r="AFQ230" s="1709"/>
      <c r="AFR230" s="1709"/>
      <c r="AFS230" s="1709"/>
      <c r="AFT230" s="1709"/>
      <c r="AFU230" s="1709"/>
      <c r="AFV230" s="1709"/>
      <c r="AFW230" s="1709"/>
      <c r="AFX230" s="1709"/>
      <c r="AFY230" s="1709"/>
      <c r="AFZ230" s="1709"/>
      <c r="AGA230" s="1709"/>
      <c r="AGB230" s="1709"/>
      <c r="AGC230" s="1709"/>
      <c r="AGD230" s="1709"/>
      <c r="AGE230" s="1709"/>
      <c r="AGF230" s="1709"/>
      <c r="AGG230" s="1709"/>
      <c r="AGH230" s="1709"/>
      <c r="AGI230" s="1709"/>
      <c r="AGJ230" s="1709"/>
      <c r="AGK230" s="1709"/>
      <c r="AGL230" s="1709"/>
      <c r="AGM230" s="1709"/>
      <c r="AGN230" s="1709"/>
      <c r="AGO230" s="1709"/>
      <c r="AGP230" s="1709"/>
      <c r="AGQ230" s="1709"/>
      <c r="AGR230" s="1709"/>
      <c r="AGS230" s="1709"/>
      <c r="AGT230" s="1709"/>
      <c r="AGU230" s="1709"/>
      <c r="AGV230" s="1709"/>
      <c r="AGW230" s="1709"/>
      <c r="AGX230" s="1709"/>
      <c r="AGY230" s="1709"/>
      <c r="AGZ230" s="1709"/>
      <c r="AHA230" s="1709"/>
      <c r="AHB230" s="1709"/>
      <c r="AHC230" s="1709"/>
      <c r="AHD230" s="1709"/>
      <c r="AHE230" s="1709"/>
      <c r="AHF230" s="1709"/>
      <c r="AHG230" s="1709"/>
      <c r="AHH230" s="1709"/>
      <c r="AHI230" s="1709"/>
      <c r="AHJ230" s="1709"/>
      <c r="AHK230" s="1709"/>
      <c r="AHL230" s="1709"/>
      <c r="AHM230" s="1709"/>
      <c r="AHN230" s="1709"/>
      <c r="AHO230" s="1709"/>
      <c r="AHP230" s="1709"/>
      <c r="AHQ230" s="1709"/>
      <c r="AHR230" s="1709"/>
      <c r="AHS230" s="1709"/>
      <c r="AHT230" s="1709"/>
      <c r="AHU230" s="1709"/>
      <c r="AHV230" s="1709"/>
      <c r="AHW230" s="1709"/>
      <c r="AHX230" s="1709"/>
      <c r="AHY230" s="1709"/>
      <c r="AHZ230" s="1709"/>
      <c r="AIA230" s="1709"/>
      <c r="AIB230" s="1709"/>
      <c r="AIC230" s="1709"/>
      <c r="AID230" s="1709"/>
      <c r="AIE230" s="1709"/>
      <c r="AIF230" s="1709"/>
      <c r="AIG230" s="1709"/>
      <c r="AIH230" s="1709"/>
      <c r="AII230" s="1709"/>
      <c r="AIJ230" s="1709"/>
      <c r="AIK230" s="1709"/>
      <c r="AIL230" s="1709"/>
      <c r="AIM230" s="1709"/>
      <c r="AIN230" s="1709"/>
      <c r="AIO230" s="1709"/>
      <c r="AIP230" s="1709"/>
      <c r="AIQ230" s="1709"/>
      <c r="AIR230" s="1709"/>
      <c r="AIS230" s="1709"/>
      <c r="AIT230" s="1709"/>
      <c r="AIU230" s="1709"/>
      <c r="AIV230" s="1709"/>
      <c r="AIW230" s="1709"/>
      <c r="AIX230" s="1709"/>
      <c r="AIY230" s="1709"/>
      <c r="AIZ230" s="1709"/>
      <c r="AJA230" s="1709"/>
      <c r="AJB230" s="1709"/>
      <c r="AJC230" s="1709"/>
      <c r="AJD230" s="1709"/>
      <c r="AJE230" s="1709"/>
      <c r="AJF230" s="1709"/>
      <c r="AJG230" s="1709"/>
      <c r="AJH230" s="1709"/>
      <c r="AJI230" s="1709"/>
      <c r="AJJ230" s="1709"/>
      <c r="AJK230" s="1709"/>
      <c r="AJL230" s="1709"/>
      <c r="AJM230" s="1709"/>
      <c r="AJN230" s="1709"/>
      <c r="AJO230" s="1709"/>
      <c r="AJP230" s="1709"/>
      <c r="AJQ230" s="1709"/>
      <c r="AJR230" s="1709"/>
      <c r="AJS230" s="1709"/>
      <c r="AJT230" s="1709"/>
      <c r="AJU230" s="1709"/>
      <c r="AJV230" s="1709"/>
      <c r="AJW230" s="1709"/>
      <c r="AJX230" s="1709"/>
      <c r="AJY230" s="1709"/>
      <c r="AJZ230" s="1709"/>
      <c r="AKA230" s="1709"/>
      <c r="AKB230" s="1709"/>
      <c r="AKC230" s="1709"/>
      <c r="AKD230" s="1709"/>
      <c r="AKE230" s="1709"/>
      <c r="AKF230" s="1709"/>
      <c r="AKG230" s="1709"/>
      <c r="AKH230" s="1709"/>
      <c r="AKI230" s="1709"/>
      <c r="AKJ230" s="1709"/>
      <c r="AKK230" s="1709"/>
      <c r="AKL230" s="1709"/>
      <c r="AKM230" s="1709"/>
      <c r="AKN230" s="1709"/>
      <c r="AKO230" s="1709"/>
      <c r="AKP230" s="1709"/>
      <c r="AKQ230" s="1709"/>
      <c r="AKR230" s="1709"/>
      <c r="AKS230" s="1709"/>
      <c r="AKT230" s="1709"/>
      <c r="AKU230" s="1709"/>
      <c r="AKV230" s="1709"/>
      <c r="AKW230" s="1709"/>
      <c r="AKX230" s="1709"/>
      <c r="AKY230" s="1709"/>
      <c r="AKZ230" s="1709"/>
      <c r="ALA230" s="1709"/>
      <c r="ALB230" s="1709"/>
      <c r="ALC230" s="1709"/>
      <c r="ALD230" s="1709"/>
      <c r="ALE230" s="1709"/>
      <c r="ALF230" s="1709"/>
      <c r="ALG230" s="1709"/>
      <c r="ALH230" s="1709"/>
      <c r="ALI230" s="1709"/>
      <c r="ALJ230" s="1709"/>
      <c r="ALK230" s="1709"/>
      <c r="ALL230" s="1709"/>
      <c r="ALM230" s="1709"/>
      <c r="ALN230" s="1709"/>
      <c r="ALO230" s="1709"/>
      <c r="ALP230" s="1709"/>
      <c r="ALQ230" s="1709"/>
      <c r="ALR230" s="1709"/>
      <c r="ALS230" s="1709"/>
      <c r="ALT230" s="1709"/>
      <c r="ALU230" s="1709"/>
      <c r="ALV230" s="1709"/>
      <c r="ALW230" s="1709"/>
      <c r="ALX230" s="1709"/>
      <c r="ALY230" s="1709"/>
      <c r="ALZ230" s="1709"/>
      <c r="AMA230" s="1709"/>
      <c r="AMB230" s="1709"/>
      <c r="AMC230" s="1709"/>
      <c r="AMD230" s="1709"/>
      <c r="AME230" s="1709"/>
      <c r="AMF230" s="1709"/>
      <c r="AMG230" s="1709"/>
      <c r="AMH230" s="1709"/>
      <c r="AMI230" s="1709"/>
      <c r="AMJ230" s="1709"/>
      <c r="AMK230" s="1709"/>
      <c r="AML230" s="1709"/>
      <c r="AMM230" s="1709"/>
      <c r="AMN230" s="1709"/>
      <c r="AMO230" s="1709"/>
      <c r="AMP230" s="1709"/>
      <c r="AMQ230" s="1709"/>
      <c r="AMR230" s="1709"/>
      <c r="AMS230" s="1709"/>
      <c r="AMT230" s="1709"/>
      <c r="AMU230" s="1709"/>
      <c r="AMV230" s="1709"/>
      <c r="AMW230" s="1709"/>
      <c r="AMX230" s="1709"/>
      <c r="AMY230" s="1709"/>
      <c r="AMZ230" s="1709"/>
      <c r="ANA230" s="1709"/>
      <c r="ANB230" s="1709"/>
      <c r="ANC230" s="1709"/>
      <c r="AND230" s="1709"/>
      <c r="ANE230" s="1709"/>
      <c r="ANF230" s="1709"/>
      <c r="ANG230" s="1709"/>
      <c r="ANH230" s="1709"/>
      <c r="ANI230" s="1709"/>
      <c r="ANJ230" s="1709"/>
      <c r="ANK230" s="1709"/>
      <c r="ANL230" s="1709"/>
      <c r="ANM230" s="1709"/>
      <c r="ANN230" s="1709"/>
      <c r="ANO230" s="1709"/>
      <c r="ANP230" s="1709"/>
      <c r="ANQ230" s="1709"/>
      <c r="ANR230" s="1709"/>
      <c r="ANS230" s="1709"/>
      <c r="ANT230" s="1709"/>
      <c r="ANU230" s="1709"/>
      <c r="ANV230" s="1709"/>
      <c r="ANW230" s="1709"/>
      <c r="ANX230" s="1709"/>
      <c r="ANY230" s="1709"/>
      <c r="ANZ230" s="1709"/>
      <c r="AOA230" s="1709"/>
      <c r="AOB230" s="1709"/>
      <c r="AOC230" s="1709"/>
      <c r="AOD230" s="1709"/>
      <c r="AOE230" s="1709"/>
      <c r="AOF230" s="1709"/>
      <c r="AOG230" s="1709"/>
      <c r="AOH230" s="1709"/>
      <c r="AOI230" s="1709"/>
      <c r="AOJ230" s="1709"/>
      <c r="AOK230" s="1709"/>
      <c r="AOL230" s="1709"/>
      <c r="AOM230" s="1709"/>
      <c r="AON230" s="1709"/>
      <c r="AOO230" s="1709"/>
      <c r="AOP230" s="1709"/>
      <c r="AOQ230" s="1709"/>
      <c r="AOR230" s="1709"/>
      <c r="AOS230" s="1709"/>
      <c r="AOT230" s="1709"/>
      <c r="AOU230" s="1709"/>
      <c r="AOV230" s="1709"/>
      <c r="AOW230" s="1709"/>
      <c r="AOX230" s="1709"/>
      <c r="AOY230" s="1709"/>
      <c r="AOZ230" s="1709"/>
      <c r="APA230" s="1709"/>
      <c r="APB230" s="1709"/>
      <c r="APC230" s="1709"/>
      <c r="APD230" s="1709"/>
      <c r="APE230" s="1709"/>
      <c r="APF230" s="1709"/>
      <c r="APG230" s="1709"/>
      <c r="APH230" s="1709"/>
      <c r="API230" s="1709"/>
      <c r="APJ230" s="1709"/>
      <c r="APK230" s="1709"/>
      <c r="APL230" s="1709"/>
      <c r="APM230" s="1709"/>
      <c r="APN230" s="1709"/>
      <c r="APO230" s="1709"/>
      <c r="APP230" s="1709"/>
      <c r="APQ230" s="1709"/>
      <c r="APR230" s="1709"/>
      <c r="APS230" s="1709"/>
      <c r="APT230" s="1709"/>
      <c r="APU230" s="1709"/>
      <c r="APV230" s="1709"/>
      <c r="APW230" s="1709"/>
      <c r="APX230" s="1709"/>
      <c r="APY230" s="1709"/>
      <c r="APZ230" s="1709"/>
      <c r="AQA230" s="1709"/>
      <c r="AQB230" s="1709"/>
      <c r="AQC230" s="1709"/>
      <c r="AQD230" s="1709"/>
      <c r="AQE230" s="1709"/>
      <c r="AQF230" s="1709"/>
      <c r="AQG230" s="1709"/>
      <c r="AQH230" s="1709"/>
      <c r="AQI230" s="1709"/>
      <c r="AQJ230" s="1709"/>
      <c r="AQK230" s="1709"/>
      <c r="AQL230" s="1709"/>
      <c r="AQM230" s="1709"/>
      <c r="AQN230" s="1709"/>
      <c r="AQO230" s="1709"/>
      <c r="AQP230" s="1709"/>
      <c r="AQQ230" s="1709"/>
      <c r="AQR230" s="1709"/>
      <c r="AQS230" s="1709"/>
      <c r="AQT230" s="1709"/>
      <c r="AQU230" s="1709"/>
      <c r="AQV230" s="1709"/>
      <c r="AQW230" s="1709"/>
      <c r="AQX230" s="1709"/>
      <c r="AQY230" s="1709"/>
      <c r="AQZ230" s="1709"/>
      <c r="ARA230" s="1709"/>
      <c r="ARB230" s="1709"/>
      <c r="ARC230" s="1709"/>
      <c r="ARD230" s="1709"/>
      <c r="ARE230" s="1709"/>
      <c r="ARF230" s="1709"/>
      <c r="ARG230" s="1709"/>
      <c r="ARH230" s="1709"/>
      <c r="ARI230" s="1709"/>
      <c r="ARJ230" s="1709"/>
      <c r="ARK230" s="1709"/>
      <c r="ARL230" s="1709"/>
      <c r="ARM230" s="1709"/>
      <c r="ARN230" s="1709"/>
      <c r="ARO230" s="1709"/>
      <c r="ARP230" s="1709"/>
      <c r="ARQ230" s="1709"/>
      <c r="ARR230" s="1709"/>
      <c r="ARS230" s="1709"/>
      <c r="ART230" s="1709"/>
      <c r="ARU230" s="1709"/>
      <c r="ARV230" s="1709"/>
      <c r="ARW230" s="1709"/>
      <c r="ARX230" s="1709"/>
      <c r="ARY230" s="1709"/>
      <c r="ARZ230" s="1709"/>
      <c r="ASA230" s="1709"/>
      <c r="ASB230" s="1709"/>
      <c r="ASC230" s="1709"/>
      <c r="ASD230" s="1709"/>
      <c r="ASE230" s="1709"/>
      <c r="ASF230" s="1709"/>
      <c r="ASG230" s="1709"/>
      <c r="ASH230" s="1709"/>
      <c r="ASI230" s="1709"/>
      <c r="ASJ230" s="1709"/>
      <c r="ASK230" s="1709"/>
      <c r="ASL230" s="1709"/>
      <c r="ASM230" s="1709"/>
      <c r="ASN230" s="1709"/>
      <c r="ASO230" s="1709"/>
      <c r="ASP230" s="1709"/>
      <c r="ASQ230" s="1709"/>
      <c r="ASR230" s="1709"/>
      <c r="ASS230" s="1709"/>
      <c r="AST230" s="1709"/>
      <c r="ASU230" s="1709"/>
      <c r="ASV230" s="1709"/>
      <c r="ASW230" s="1709"/>
      <c r="ASX230" s="1709"/>
      <c r="ASY230" s="1709"/>
      <c r="ASZ230" s="1709"/>
      <c r="ATA230" s="1709"/>
      <c r="ATB230" s="1709"/>
      <c r="ATC230" s="1709"/>
      <c r="ATD230" s="1709"/>
      <c r="ATE230" s="1709"/>
      <c r="ATF230" s="1709"/>
      <c r="ATG230" s="1709"/>
      <c r="ATH230" s="1709"/>
      <c r="ATI230" s="1709"/>
      <c r="ATJ230" s="1709"/>
      <c r="ATK230" s="1709"/>
      <c r="ATL230" s="1709"/>
      <c r="ATM230" s="1709"/>
      <c r="ATN230" s="1709"/>
      <c r="ATO230" s="1709"/>
      <c r="ATP230" s="1709"/>
      <c r="ATQ230" s="1709"/>
      <c r="ATR230" s="1709"/>
      <c r="ATS230" s="1709"/>
      <c r="ATT230" s="1709"/>
      <c r="ATU230" s="1709"/>
      <c r="ATV230" s="1709"/>
      <c r="ATW230" s="1709"/>
      <c r="ATX230" s="1709"/>
      <c r="ATY230" s="1709"/>
      <c r="ATZ230" s="1709"/>
      <c r="AUA230" s="1709"/>
      <c r="AUB230" s="1709"/>
      <c r="AUC230" s="1709"/>
      <c r="AUD230" s="1709"/>
      <c r="AUE230" s="1709"/>
      <c r="AUF230" s="1709"/>
      <c r="AUG230" s="1709"/>
      <c r="AUH230" s="1709"/>
      <c r="AUI230" s="1709"/>
      <c r="AUJ230" s="1709"/>
      <c r="AUK230" s="1709"/>
      <c r="AUL230" s="1709"/>
      <c r="AUM230" s="1709"/>
      <c r="AUN230" s="1709"/>
      <c r="AUO230" s="1709"/>
      <c r="AUP230" s="1709"/>
      <c r="AUQ230" s="1709"/>
      <c r="AUR230" s="1709"/>
      <c r="AUS230" s="1709"/>
      <c r="AUT230" s="1709"/>
      <c r="AUU230" s="1709"/>
      <c r="AUV230" s="1709"/>
      <c r="AUW230" s="1709"/>
      <c r="AUX230" s="1709"/>
      <c r="AUY230" s="1709"/>
      <c r="AUZ230" s="1709"/>
      <c r="AVA230" s="1709"/>
      <c r="AVB230" s="1709"/>
      <c r="AVC230" s="1709"/>
      <c r="AVD230" s="1709"/>
      <c r="AVE230" s="1709"/>
      <c r="AVF230" s="1709"/>
      <c r="AVG230" s="1709"/>
      <c r="AVH230" s="1709"/>
      <c r="AVI230" s="1709"/>
      <c r="AVJ230" s="1709"/>
      <c r="AVK230" s="1709"/>
      <c r="AVL230" s="1709"/>
      <c r="AVM230" s="1709"/>
      <c r="AVN230" s="1709"/>
      <c r="AVO230" s="1709"/>
      <c r="AVP230" s="1709"/>
      <c r="AVQ230" s="1709"/>
      <c r="AVR230" s="1709"/>
      <c r="AVS230" s="1709"/>
      <c r="AVT230" s="1709"/>
      <c r="AVU230" s="1709"/>
      <c r="AVV230" s="1709"/>
      <c r="AVW230" s="1709"/>
      <c r="AVX230" s="1709"/>
      <c r="AVY230" s="1709"/>
      <c r="AVZ230" s="1709"/>
      <c r="AWA230" s="1709"/>
      <c r="AWB230" s="1709"/>
      <c r="AWC230" s="1709"/>
      <c r="AWD230" s="1709"/>
      <c r="AWE230" s="1709"/>
      <c r="AWF230" s="1709"/>
      <c r="AWG230" s="1709"/>
      <c r="AWH230" s="1709"/>
      <c r="AWI230" s="1709"/>
      <c r="AWJ230" s="1709"/>
      <c r="AWK230" s="1709"/>
      <c r="AWL230" s="1709"/>
      <c r="AWM230" s="1709"/>
      <c r="AWN230" s="1709"/>
      <c r="AWO230" s="1709"/>
      <c r="AWP230" s="1709"/>
      <c r="AWQ230" s="1709"/>
      <c r="AWR230" s="1709"/>
      <c r="AWS230" s="1709"/>
      <c r="AWT230" s="1709"/>
      <c r="AWU230" s="1709"/>
      <c r="AWV230" s="1709"/>
      <c r="AWW230" s="1709"/>
      <c r="AWX230" s="1709"/>
      <c r="AWY230" s="1709"/>
      <c r="AWZ230" s="1709"/>
      <c r="AXA230" s="1709"/>
      <c r="AXB230" s="1709"/>
      <c r="AXC230" s="1709"/>
      <c r="AXD230" s="1709"/>
      <c r="AXE230" s="1709"/>
      <c r="AXF230" s="1709"/>
      <c r="AXG230" s="1709"/>
      <c r="AXH230" s="1709"/>
      <c r="AXI230" s="1709"/>
      <c r="AXJ230" s="1709"/>
    </row>
    <row r="231" spans="1:1310" s="1710" customFormat="1" ht="23.25" customHeight="1">
      <c r="A231" s="1711"/>
      <c r="B231" s="3693" t="s">
        <v>1822</v>
      </c>
      <c r="C231" s="3693"/>
      <c r="D231" s="3693"/>
      <c r="E231" s="3693"/>
      <c r="F231" s="1713"/>
      <c r="G231" s="3693" t="s">
        <v>1823</v>
      </c>
      <c r="H231" s="3693"/>
      <c r="I231" s="3693"/>
      <c r="J231" s="1713"/>
      <c r="K231" s="3693" t="s">
        <v>1824</v>
      </c>
      <c r="L231" s="3693"/>
      <c r="M231" s="3693"/>
      <c r="N231" s="1713"/>
      <c r="O231" s="3693" t="s">
        <v>1825</v>
      </c>
      <c r="P231" s="3693"/>
      <c r="Q231" s="1713"/>
      <c r="R231" s="88"/>
      <c r="S231" s="88"/>
      <c r="T231" s="88"/>
      <c r="U231" s="88"/>
      <c r="V231" s="88"/>
      <c r="W231" s="88"/>
      <c r="X231" s="88"/>
      <c r="Y231" s="88"/>
      <c r="Z231" s="88"/>
      <c r="AA231" s="88"/>
      <c r="AB231" s="88"/>
      <c r="AC231" s="88"/>
      <c r="AD231" s="1709"/>
      <c r="AE231" s="1709"/>
      <c r="AF231" s="1709"/>
      <c r="AG231" s="1709"/>
      <c r="AH231" s="1709"/>
      <c r="AI231" s="1709"/>
      <c r="AJ231" s="1709"/>
      <c r="AK231" s="1709"/>
      <c r="AL231" s="1709"/>
      <c r="AM231" s="1709"/>
      <c r="AN231" s="1709"/>
      <c r="AO231" s="1709"/>
      <c r="AP231" s="1709"/>
      <c r="AQ231" s="1709"/>
      <c r="AR231" s="1709"/>
      <c r="AS231" s="1709"/>
      <c r="AT231" s="1709"/>
      <c r="AU231" s="1709"/>
      <c r="AV231" s="1709"/>
      <c r="AW231" s="1709"/>
      <c r="AX231" s="1709"/>
      <c r="AY231" s="1709"/>
      <c r="AZ231" s="1709"/>
      <c r="BA231" s="1709"/>
      <c r="BB231" s="1709"/>
      <c r="BC231" s="1709"/>
      <c r="BD231" s="1709"/>
      <c r="BE231" s="1709"/>
      <c r="BF231" s="1709"/>
      <c r="BG231" s="1709"/>
      <c r="BH231" s="1709"/>
      <c r="BI231" s="1709"/>
      <c r="BJ231" s="1709"/>
      <c r="BK231" s="1709"/>
      <c r="BL231" s="1709"/>
      <c r="BM231" s="1709"/>
      <c r="BN231" s="1709"/>
      <c r="BO231" s="1709"/>
      <c r="BP231" s="1709"/>
      <c r="BQ231" s="1709"/>
      <c r="BR231" s="1709"/>
      <c r="BS231" s="1709"/>
      <c r="BT231" s="1709"/>
      <c r="BU231" s="1709"/>
      <c r="BV231" s="1709"/>
      <c r="BW231" s="1709"/>
      <c r="BX231" s="1709"/>
      <c r="BY231" s="1709"/>
      <c r="BZ231" s="1709"/>
      <c r="CA231" s="1709"/>
      <c r="CB231" s="1709"/>
      <c r="CC231" s="1709"/>
      <c r="CD231" s="1709"/>
      <c r="CE231" s="1709"/>
      <c r="CF231" s="1709"/>
      <c r="CG231" s="1709"/>
      <c r="CH231" s="1709"/>
      <c r="CI231" s="1709"/>
      <c r="CJ231" s="1709"/>
      <c r="CK231" s="1709"/>
      <c r="CL231" s="1709"/>
      <c r="CM231" s="1709"/>
      <c r="CN231" s="1709"/>
      <c r="CO231" s="1709"/>
      <c r="CP231" s="1709"/>
      <c r="CQ231" s="1709"/>
      <c r="CR231" s="1709"/>
      <c r="CS231" s="1709"/>
      <c r="CT231" s="1709"/>
      <c r="CU231" s="1709"/>
      <c r="CV231" s="1709"/>
      <c r="CW231" s="1709"/>
      <c r="CX231" s="1709"/>
      <c r="CY231" s="1709"/>
      <c r="CZ231" s="1709"/>
      <c r="DA231" s="1709"/>
      <c r="DB231" s="1709"/>
      <c r="DC231" s="1709"/>
      <c r="DD231" s="1709"/>
      <c r="DE231" s="1709"/>
      <c r="DF231" s="1709"/>
      <c r="DG231" s="1709"/>
      <c r="DH231" s="1709"/>
      <c r="DI231" s="1709"/>
      <c r="DJ231" s="1709"/>
      <c r="DK231" s="1709"/>
      <c r="DL231" s="1709"/>
      <c r="DM231" s="1709"/>
      <c r="DN231" s="1709"/>
      <c r="DO231" s="1709"/>
      <c r="DP231" s="1709"/>
      <c r="DQ231" s="1709"/>
      <c r="DR231" s="1709"/>
      <c r="DS231" s="1709"/>
      <c r="DT231" s="1709"/>
      <c r="DU231" s="1709"/>
      <c r="DV231" s="1709"/>
      <c r="DW231" s="1709"/>
      <c r="DX231" s="1709"/>
      <c r="DY231" s="1709"/>
      <c r="DZ231" s="1709"/>
      <c r="EA231" s="1709"/>
      <c r="EB231" s="1709"/>
      <c r="EC231" s="1709"/>
      <c r="ED231" s="1709"/>
      <c r="EE231" s="1709"/>
      <c r="EF231" s="1709"/>
      <c r="EG231" s="1709"/>
      <c r="EH231" s="1709"/>
      <c r="EI231" s="1709"/>
      <c r="EJ231" s="1709"/>
      <c r="EK231" s="1709"/>
      <c r="EL231" s="1709"/>
      <c r="EM231" s="1709"/>
      <c r="EN231" s="1709"/>
      <c r="EO231" s="1709"/>
      <c r="EP231" s="1709"/>
      <c r="EQ231" s="1709"/>
      <c r="ER231" s="1709"/>
      <c r="ES231" s="1709"/>
      <c r="ET231" s="1709"/>
      <c r="EU231" s="1709"/>
      <c r="EV231" s="1709"/>
      <c r="EW231" s="1709"/>
      <c r="EX231" s="1709"/>
      <c r="EY231" s="1709"/>
      <c r="EZ231" s="1709"/>
      <c r="FA231" s="1709"/>
      <c r="FB231" s="1709"/>
      <c r="FC231" s="1709"/>
      <c r="FD231" s="1709"/>
      <c r="FE231" s="1709"/>
      <c r="FF231" s="1709"/>
      <c r="FG231" s="1709"/>
      <c r="FH231" s="1709"/>
      <c r="FI231" s="1709"/>
      <c r="FJ231" s="1709"/>
      <c r="FK231" s="1709"/>
      <c r="FL231" s="1709"/>
      <c r="FM231" s="1709"/>
      <c r="FN231" s="1709"/>
      <c r="FO231" s="1709"/>
      <c r="FP231" s="1709"/>
      <c r="FQ231" s="1709"/>
      <c r="FR231" s="1709"/>
      <c r="FS231" s="1709"/>
      <c r="FT231" s="1709"/>
      <c r="FU231" s="1709"/>
      <c r="FV231" s="1709"/>
      <c r="FW231" s="1709"/>
      <c r="FX231" s="1709"/>
      <c r="FY231" s="1709"/>
      <c r="FZ231" s="1709"/>
      <c r="GA231" s="1709"/>
      <c r="GB231" s="1709"/>
      <c r="GC231" s="1709"/>
      <c r="GD231" s="1709"/>
      <c r="GE231" s="1709"/>
      <c r="GF231" s="1709"/>
      <c r="GG231" s="1709"/>
      <c r="GH231" s="1709"/>
      <c r="GI231" s="1709"/>
      <c r="GJ231" s="1709"/>
      <c r="GK231" s="1709"/>
      <c r="GL231" s="1709"/>
      <c r="GM231" s="1709"/>
      <c r="GN231" s="1709"/>
      <c r="GO231" s="1709"/>
      <c r="GP231" s="1709"/>
      <c r="GQ231" s="1709"/>
      <c r="GR231" s="1709"/>
      <c r="GS231" s="1709"/>
      <c r="GT231" s="1709"/>
      <c r="GU231" s="1709"/>
      <c r="GV231" s="1709"/>
      <c r="GW231" s="1709"/>
      <c r="GX231" s="1709"/>
      <c r="GY231" s="1709"/>
      <c r="GZ231" s="1709"/>
      <c r="HA231" s="1709"/>
      <c r="HB231" s="1709"/>
      <c r="HC231" s="1709"/>
      <c r="HD231" s="1709"/>
      <c r="HE231" s="1709"/>
      <c r="HF231" s="1709"/>
      <c r="HG231" s="1709"/>
      <c r="HH231" s="1709"/>
      <c r="HI231" s="1709"/>
      <c r="HJ231" s="1709"/>
      <c r="HK231" s="1709"/>
      <c r="HL231" s="1709"/>
      <c r="HM231" s="1709"/>
      <c r="HN231" s="1709"/>
      <c r="HO231" s="1709"/>
      <c r="HP231" s="1709"/>
      <c r="HQ231" s="1709"/>
      <c r="HR231" s="1709"/>
      <c r="HS231" s="1709"/>
      <c r="HT231" s="1709"/>
      <c r="HU231" s="1709"/>
      <c r="HV231" s="1709"/>
      <c r="HW231" s="1709"/>
      <c r="HX231" s="1709"/>
      <c r="HY231" s="1709"/>
      <c r="HZ231" s="1709"/>
      <c r="IA231" s="1709"/>
      <c r="IB231" s="1709"/>
      <c r="IC231" s="1709"/>
      <c r="ID231" s="1709"/>
      <c r="IE231" s="1709"/>
      <c r="IF231" s="1709"/>
      <c r="IG231" s="1709"/>
      <c r="IH231" s="1709"/>
      <c r="II231" s="1709"/>
      <c r="IJ231" s="1709"/>
      <c r="IK231" s="1709"/>
      <c r="IL231" s="1709"/>
      <c r="IM231" s="1709"/>
      <c r="IN231" s="1709"/>
      <c r="IO231" s="1709"/>
      <c r="IP231" s="1709"/>
      <c r="IQ231" s="1709"/>
      <c r="IR231" s="1709"/>
      <c r="IS231" s="1709"/>
      <c r="IT231" s="1709"/>
      <c r="IU231" s="1709"/>
      <c r="IV231" s="1709"/>
      <c r="IW231" s="1709"/>
      <c r="IX231" s="1709"/>
      <c r="IY231" s="1709"/>
      <c r="IZ231" s="1709"/>
      <c r="JA231" s="1709"/>
      <c r="JB231" s="1709"/>
      <c r="JC231" s="1709"/>
      <c r="JD231" s="1709"/>
      <c r="JE231" s="1709"/>
      <c r="JF231" s="1709"/>
      <c r="JG231" s="1709"/>
      <c r="JH231" s="1709"/>
      <c r="JI231" s="1709"/>
      <c r="JJ231" s="1709"/>
      <c r="JK231" s="1709"/>
      <c r="JL231" s="1709"/>
      <c r="JM231" s="1709"/>
      <c r="JN231" s="1709"/>
      <c r="JO231" s="1709"/>
      <c r="JP231" s="1709"/>
      <c r="JQ231" s="1709"/>
      <c r="JR231" s="1709"/>
      <c r="JS231" s="1709"/>
      <c r="JT231" s="1709"/>
      <c r="JU231" s="1709"/>
      <c r="JV231" s="1709"/>
      <c r="JW231" s="1709"/>
      <c r="JX231" s="1709"/>
      <c r="JY231" s="1709"/>
      <c r="JZ231" s="1709"/>
      <c r="KA231" s="1709"/>
      <c r="KB231" s="1709"/>
      <c r="KC231" s="1709"/>
      <c r="KD231" s="1709"/>
      <c r="KE231" s="1709"/>
      <c r="KF231" s="1709"/>
      <c r="KG231" s="1709"/>
      <c r="KH231" s="1709"/>
      <c r="KI231" s="1709"/>
      <c r="KJ231" s="1709"/>
      <c r="KK231" s="1709"/>
      <c r="KL231" s="1709"/>
      <c r="KM231" s="1709"/>
      <c r="KN231" s="1709"/>
      <c r="KO231" s="1709"/>
      <c r="KP231" s="1709"/>
      <c r="KQ231" s="1709"/>
      <c r="KR231" s="1709"/>
      <c r="KS231" s="1709"/>
      <c r="KT231" s="1709"/>
      <c r="KU231" s="1709"/>
      <c r="KV231" s="1709"/>
      <c r="KW231" s="1709"/>
      <c r="KX231" s="1709"/>
      <c r="KY231" s="1709"/>
      <c r="KZ231" s="1709"/>
      <c r="LA231" s="1709"/>
      <c r="LB231" s="1709"/>
      <c r="LC231" s="1709"/>
      <c r="LD231" s="1709"/>
      <c r="LE231" s="1709"/>
      <c r="LF231" s="1709"/>
      <c r="LG231" s="1709"/>
      <c r="LH231" s="1709"/>
      <c r="LI231" s="1709"/>
      <c r="LJ231" s="1709"/>
      <c r="LK231" s="1709"/>
      <c r="LL231" s="1709"/>
      <c r="LM231" s="1709"/>
      <c r="LN231" s="1709"/>
      <c r="LO231" s="1709"/>
      <c r="LP231" s="1709"/>
      <c r="LQ231" s="1709"/>
      <c r="LR231" s="1709"/>
      <c r="LS231" s="1709"/>
      <c r="LT231" s="1709"/>
      <c r="LU231" s="1709"/>
      <c r="LV231" s="1709"/>
      <c r="LW231" s="1709"/>
      <c r="LX231" s="1709"/>
      <c r="LY231" s="1709"/>
      <c r="LZ231" s="1709"/>
      <c r="MA231" s="1709"/>
      <c r="MB231" s="1709"/>
      <c r="MC231" s="1709"/>
      <c r="MD231" s="1709"/>
      <c r="ME231" s="1709"/>
      <c r="MF231" s="1709"/>
      <c r="MG231" s="1709"/>
      <c r="MH231" s="1709"/>
      <c r="MI231" s="1709"/>
      <c r="MJ231" s="1709"/>
      <c r="MK231" s="1709"/>
      <c r="ML231" s="1709"/>
      <c r="MM231" s="1709"/>
      <c r="MN231" s="1709"/>
      <c r="MO231" s="1709"/>
      <c r="MP231" s="1709"/>
      <c r="MQ231" s="1709"/>
      <c r="MR231" s="1709"/>
      <c r="MS231" s="1709"/>
      <c r="MT231" s="1709"/>
      <c r="MU231" s="1709"/>
      <c r="MV231" s="1709"/>
      <c r="MW231" s="1709"/>
      <c r="MX231" s="1709"/>
      <c r="MY231" s="1709"/>
      <c r="MZ231" s="1709"/>
      <c r="NA231" s="1709"/>
      <c r="NB231" s="1709"/>
      <c r="NC231" s="1709"/>
      <c r="ND231" s="1709"/>
      <c r="NE231" s="1709"/>
      <c r="NF231" s="1709"/>
      <c r="NG231" s="1709"/>
      <c r="NH231" s="1709"/>
      <c r="NI231" s="1709"/>
      <c r="NJ231" s="1709"/>
      <c r="NK231" s="1709"/>
      <c r="NL231" s="1709"/>
      <c r="NM231" s="1709"/>
      <c r="NN231" s="1709"/>
      <c r="NO231" s="1709"/>
      <c r="NP231" s="1709"/>
      <c r="NQ231" s="1709"/>
      <c r="NR231" s="1709"/>
      <c r="NS231" s="1709"/>
      <c r="NT231" s="1709"/>
      <c r="NU231" s="1709"/>
      <c r="NV231" s="1709"/>
      <c r="NW231" s="1709"/>
      <c r="NX231" s="1709"/>
      <c r="NY231" s="1709"/>
      <c r="NZ231" s="1709"/>
      <c r="OA231" s="1709"/>
      <c r="OB231" s="1709"/>
      <c r="OC231" s="1709"/>
      <c r="OD231" s="1709"/>
      <c r="OE231" s="1709"/>
      <c r="OF231" s="1709"/>
      <c r="OG231" s="1709"/>
      <c r="OH231" s="1709"/>
      <c r="OI231" s="1709"/>
      <c r="OJ231" s="1709"/>
      <c r="OK231" s="1709"/>
      <c r="OL231" s="1709"/>
      <c r="OM231" s="1709"/>
      <c r="ON231" s="1709"/>
      <c r="OO231" s="1709"/>
      <c r="OP231" s="1709"/>
      <c r="OQ231" s="1709"/>
      <c r="OR231" s="1709"/>
      <c r="OS231" s="1709"/>
      <c r="OT231" s="1709"/>
      <c r="OU231" s="1709"/>
      <c r="OV231" s="1709"/>
      <c r="OW231" s="1709"/>
      <c r="OX231" s="1709"/>
      <c r="OY231" s="1709"/>
      <c r="OZ231" s="1709"/>
      <c r="PA231" s="1709"/>
      <c r="PB231" s="1709"/>
      <c r="PC231" s="1709"/>
      <c r="PD231" s="1709"/>
      <c r="PE231" s="1709"/>
      <c r="PF231" s="1709"/>
      <c r="PG231" s="1709"/>
      <c r="PH231" s="1709"/>
      <c r="PI231" s="1709"/>
      <c r="PJ231" s="1709"/>
      <c r="PK231" s="1709"/>
      <c r="PL231" s="1709"/>
      <c r="PM231" s="1709"/>
      <c r="PN231" s="1709"/>
      <c r="PO231" s="1709"/>
      <c r="PP231" s="1709"/>
      <c r="PQ231" s="1709"/>
      <c r="PR231" s="1709"/>
      <c r="PS231" s="1709"/>
      <c r="PT231" s="1709"/>
      <c r="PU231" s="1709"/>
      <c r="PV231" s="1709"/>
      <c r="PW231" s="1709"/>
      <c r="PX231" s="1709"/>
      <c r="PY231" s="1709"/>
      <c r="PZ231" s="1709"/>
      <c r="QA231" s="1709"/>
      <c r="QB231" s="1709"/>
      <c r="QC231" s="1709"/>
      <c r="QD231" s="1709"/>
      <c r="QE231" s="1709"/>
      <c r="QF231" s="1709"/>
      <c r="QG231" s="1709"/>
      <c r="QH231" s="1709"/>
      <c r="QI231" s="1709"/>
      <c r="QJ231" s="1709"/>
      <c r="QK231" s="1709"/>
      <c r="QL231" s="1709"/>
      <c r="QM231" s="1709"/>
      <c r="QN231" s="1709"/>
      <c r="QO231" s="1709"/>
      <c r="QP231" s="1709"/>
      <c r="QQ231" s="1709"/>
      <c r="QR231" s="1709"/>
      <c r="QS231" s="1709"/>
      <c r="QT231" s="1709"/>
      <c r="QU231" s="1709"/>
      <c r="QV231" s="1709"/>
      <c r="QW231" s="1709"/>
      <c r="QX231" s="1709"/>
      <c r="QY231" s="1709"/>
      <c r="QZ231" s="1709"/>
      <c r="RA231" s="1709"/>
      <c r="RB231" s="1709"/>
      <c r="RC231" s="1709"/>
      <c r="RD231" s="1709"/>
      <c r="RE231" s="1709"/>
      <c r="RF231" s="1709"/>
      <c r="RG231" s="1709"/>
      <c r="RH231" s="1709"/>
      <c r="RI231" s="1709"/>
      <c r="RJ231" s="1709"/>
      <c r="RK231" s="1709"/>
      <c r="RL231" s="1709"/>
      <c r="RM231" s="1709"/>
      <c r="RN231" s="1709"/>
      <c r="RO231" s="1709"/>
      <c r="RP231" s="1709"/>
      <c r="RQ231" s="1709"/>
      <c r="RR231" s="1709"/>
      <c r="RS231" s="1709"/>
      <c r="RT231" s="1709"/>
      <c r="RU231" s="1709"/>
      <c r="RV231" s="1709"/>
      <c r="RW231" s="1709"/>
      <c r="RX231" s="1709"/>
      <c r="RY231" s="1709"/>
      <c r="RZ231" s="1709"/>
      <c r="SA231" s="1709"/>
      <c r="SB231" s="1709"/>
      <c r="SC231" s="1709"/>
      <c r="SD231" s="1709"/>
      <c r="SE231" s="1709"/>
      <c r="SF231" s="1709"/>
      <c r="SG231" s="1709"/>
      <c r="SH231" s="1709"/>
      <c r="SI231" s="1709"/>
      <c r="SJ231" s="1709"/>
      <c r="SK231" s="1709"/>
      <c r="SL231" s="1709"/>
      <c r="SM231" s="1709"/>
      <c r="SN231" s="1709"/>
      <c r="SO231" s="1709"/>
      <c r="SP231" s="1709"/>
      <c r="SQ231" s="1709"/>
      <c r="SR231" s="1709"/>
      <c r="SS231" s="1709"/>
      <c r="ST231" s="1709"/>
      <c r="SU231" s="1709"/>
      <c r="SV231" s="1709"/>
      <c r="SW231" s="1709"/>
      <c r="SX231" s="1709"/>
      <c r="SY231" s="1709"/>
      <c r="SZ231" s="1709"/>
      <c r="TA231" s="1709"/>
      <c r="TB231" s="1709"/>
      <c r="TC231" s="1709"/>
      <c r="TD231" s="1709"/>
      <c r="TE231" s="1709"/>
      <c r="TF231" s="1709"/>
      <c r="TG231" s="1709"/>
      <c r="TH231" s="1709"/>
      <c r="TI231" s="1709"/>
      <c r="TJ231" s="1709"/>
      <c r="TK231" s="1709"/>
      <c r="TL231" s="1709"/>
      <c r="TM231" s="1709"/>
      <c r="TN231" s="1709"/>
      <c r="TO231" s="1709"/>
      <c r="TP231" s="1709"/>
      <c r="TQ231" s="1709"/>
      <c r="TR231" s="1709"/>
      <c r="TS231" s="1709"/>
      <c r="TT231" s="1709"/>
      <c r="TU231" s="1709"/>
      <c r="TV231" s="1709"/>
      <c r="TW231" s="1709"/>
      <c r="TX231" s="1709"/>
      <c r="TY231" s="1709"/>
      <c r="TZ231" s="1709"/>
      <c r="UA231" s="1709"/>
      <c r="UB231" s="1709"/>
      <c r="UC231" s="1709"/>
      <c r="UD231" s="1709"/>
      <c r="UE231" s="1709"/>
      <c r="UF231" s="1709"/>
      <c r="UG231" s="1709"/>
      <c r="UH231" s="1709"/>
      <c r="UI231" s="1709"/>
      <c r="UJ231" s="1709"/>
      <c r="UK231" s="1709"/>
      <c r="UL231" s="1709"/>
      <c r="UM231" s="1709"/>
      <c r="UN231" s="1709"/>
      <c r="UO231" s="1709"/>
      <c r="UP231" s="1709"/>
      <c r="UQ231" s="1709"/>
      <c r="UR231" s="1709"/>
      <c r="US231" s="1709"/>
      <c r="UT231" s="1709"/>
      <c r="UU231" s="1709"/>
      <c r="UV231" s="1709"/>
      <c r="UW231" s="1709"/>
      <c r="UX231" s="1709"/>
      <c r="UY231" s="1709"/>
      <c r="UZ231" s="1709"/>
      <c r="VA231" s="1709"/>
      <c r="VB231" s="1709"/>
      <c r="VC231" s="1709"/>
      <c r="VD231" s="1709"/>
      <c r="VE231" s="1709"/>
      <c r="VF231" s="1709"/>
      <c r="VG231" s="1709"/>
      <c r="VH231" s="1709"/>
      <c r="VI231" s="1709"/>
      <c r="VJ231" s="1709"/>
      <c r="VK231" s="1709"/>
      <c r="VL231" s="1709"/>
      <c r="VM231" s="1709"/>
      <c r="VN231" s="1709"/>
      <c r="VO231" s="1709"/>
      <c r="VP231" s="1709"/>
      <c r="VQ231" s="1709"/>
      <c r="VR231" s="1709"/>
      <c r="VS231" s="1709"/>
      <c r="VT231" s="1709"/>
      <c r="VU231" s="1709"/>
      <c r="VV231" s="1709"/>
      <c r="VW231" s="1709"/>
      <c r="VX231" s="1709"/>
      <c r="VY231" s="1709"/>
      <c r="VZ231" s="1709"/>
      <c r="WA231" s="1709"/>
      <c r="WB231" s="1709"/>
      <c r="WC231" s="1709"/>
      <c r="WD231" s="1709"/>
      <c r="WE231" s="1709"/>
      <c r="WF231" s="1709"/>
      <c r="WG231" s="1709"/>
      <c r="WH231" s="1709"/>
      <c r="WI231" s="1709"/>
      <c r="WJ231" s="1709"/>
      <c r="WK231" s="1709"/>
      <c r="WL231" s="1709"/>
      <c r="WM231" s="1709"/>
      <c r="WN231" s="1709"/>
      <c r="WO231" s="1709"/>
      <c r="WP231" s="1709"/>
      <c r="WQ231" s="1709"/>
      <c r="WR231" s="1709"/>
      <c r="WS231" s="1709"/>
      <c r="WT231" s="1709"/>
      <c r="WU231" s="1709"/>
      <c r="WV231" s="1709"/>
      <c r="WW231" s="1709"/>
      <c r="WX231" s="1709"/>
      <c r="WY231" s="1709"/>
      <c r="WZ231" s="1709"/>
      <c r="XA231" s="1709"/>
      <c r="XB231" s="1709"/>
      <c r="XC231" s="1709"/>
      <c r="XD231" s="1709"/>
      <c r="XE231" s="1709"/>
      <c r="XF231" s="1709"/>
      <c r="XG231" s="1709"/>
      <c r="XH231" s="1709"/>
      <c r="XI231" s="1709"/>
      <c r="XJ231" s="1709"/>
      <c r="XK231" s="1709"/>
      <c r="XL231" s="1709"/>
      <c r="XM231" s="1709"/>
      <c r="XN231" s="1709"/>
      <c r="XO231" s="1709"/>
      <c r="XP231" s="1709"/>
      <c r="XQ231" s="1709"/>
      <c r="XR231" s="1709"/>
      <c r="XS231" s="1709"/>
      <c r="XT231" s="1709"/>
      <c r="XU231" s="1709"/>
      <c r="XV231" s="1709"/>
      <c r="XW231" s="1709"/>
      <c r="XX231" s="1709"/>
      <c r="XY231" s="1709"/>
      <c r="XZ231" s="1709"/>
      <c r="YA231" s="1709"/>
      <c r="YB231" s="1709"/>
      <c r="YC231" s="1709"/>
      <c r="YD231" s="1709"/>
      <c r="YE231" s="1709"/>
      <c r="YF231" s="1709"/>
      <c r="YG231" s="1709"/>
      <c r="YH231" s="1709"/>
      <c r="YI231" s="1709"/>
      <c r="YJ231" s="1709"/>
      <c r="YK231" s="1709"/>
      <c r="YL231" s="1709"/>
      <c r="YM231" s="1709"/>
      <c r="YN231" s="1709"/>
      <c r="YO231" s="1709"/>
      <c r="YP231" s="1709"/>
      <c r="YQ231" s="1709"/>
      <c r="YR231" s="1709"/>
      <c r="YS231" s="1709"/>
      <c r="YT231" s="1709"/>
      <c r="YU231" s="1709"/>
      <c r="YV231" s="1709"/>
      <c r="YW231" s="1709"/>
      <c r="YX231" s="1709"/>
      <c r="YY231" s="1709"/>
      <c r="YZ231" s="1709"/>
      <c r="ZA231" s="1709"/>
      <c r="ZB231" s="1709"/>
      <c r="ZC231" s="1709"/>
      <c r="ZD231" s="1709"/>
      <c r="ZE231" s="1709"/>
      <c r="ZF231" s="1709"/>
      <c r="ZG231" s="1709"/>
      <c r="ZH231" s="1709"/>
      <c r="ZI231" s="1709"/>
      <c r="ZJ231" s="1709"/>
      <c r="ZK231" s="1709"/>
      <c r="ZL231" s="1709"/>
      <c r="ZM231" s="1709"/>
      <c r="ZN231" s="1709"/>
      <c r="ZO231" s="1709"/>
      <c r="ZP231" s="1709"/>
      <c r="ZQ231" s="1709"/>
      <c r="ZR231" s="1709"/>
      <c r="ZS231" s="1709"/>
      <c r="ZT231" s="1709"/>
      <c r="ZU231" s="1709"/>
      <c r="ZV231" s="1709"/>
      <c r="ZW231" s="1709"/>
      <c r="ZX231" s="1709"/>
      <c r="ZY231" s="1709"/>
      <c r="ZZ231" s="1709"/>
      <c r="AAA231" s="1709"/>
      <c r="AAB231" s="1709"/>
      <c r="AAC231" s="1709"/>
      <c r="AAD231" s="1709"/>
      <c r="AAE231" s="1709"/>
      <c r="AAF231" s="1709"/>
      <c r="AAG231" s="1709"/>
      <c r="AAH231" s="1709"/>
      <c r="AAI231" s="1709"/>
      <c r="AAJ231" s="1709"/>
      <c r="AAK231" s="1709"/>
      <c r="AAL231" s="1709"/>
      <c r="AAM231" s="1709"/>
      <c r="AAN231" s="1709"/>
      <c r="AAO231" s="1709"/>
      <c r="AAP231" s="1709"/>
      <c r="AAQ231" s="1709"/>
      <c r="AAR231" s="1709"/>
      <c r="AAS231" s="1709"/>
      <c r="AAT231" s="1709"/>
      <c r="AAU231" s="1709"/>
      <c r="AAV231" s="1709"/>
      <c r="AAW231" s="1709"/>
      <c r="AAX231" s="1709"/>
      <c r="AAY231" s="1709"/>
      <c r="AAZ231" s="1709"/>
      <c r="ABA231" s="1709"/>
      <c r="ABB231" s="1709"/>
      <c r="ABC231" s="1709"/>
      <c r="ABD231" s="1709"/>
      <c r="ABE231" s="1709"/>
      <c r="ABF231" s="1709"/>
      <c r="ABG231" s="1709"/>
      <c r="ABH231" s="1709"/>
      <c r="ABI231" s="1709"/>
      <c r="ABJ231" s="1709"/>
      <c r="ABK231" s="1709"/>
      <c r="ABL231" s="1709"/>
      <c r="ABM231" s="1709"/>
      <c r="ABN231" s="1709"/>
      <c r="ABO231" s="1709"/>
      <c r="ABP231" s="1709"/>
      <c r="ABQ231" s="1709"/>
      <c r="ABR231" s="1709"/>
      <c r="ABS231" s="1709"/>
      <c r="ABT231" s="1709"/>
      <c r="ABU231" s="1709"/>
      <c r="ABV231" s="1709"/>
      <c r="ABW231" s="1709"/>
      <c r="ABX231" s="1709"/>
      <c r="ABY231" s="1709"/>
      <c r="ABZ231" s="1709"/>
      <c r="ACA231" s="1709"/>
      <c r="ACB231" s="1709"/>
      <c r="ACC231" s="1709"/>
      <c r="ACD231" s="1709"/>
      <c r="ACE231" s="1709"/>
      <c r="ACF231" s="1709"/>
      <c r="ACG231" s="1709"/>
      <c r="ACH231" s="1709"/>
      <c r="ACI231" s="1709"/>
      <c r="ACJ231" s="1709"/>
      <c r="ACK231" s="1709"/>
      <c r="ACL231" s="1709"/>
      <c r="ACM231" s="1709"/>
      <c r="ACN231" s="1709"/>
      <c r="ACO231" s="1709"/>
      <c r="ACP231" s="1709"/>
      <c r="ACQ231" s="1709"/>
      <c r="ACR231" s="1709"/>
      <c r="ACS231" s="1709"/>
      <c r="ACT231" s="1709"/>
      <c r="ACU231" s="1709"/>
      <c r="ACV231" s="1709"/>
      <c r="ACW231" s="1709"/>
      <c r="ACX231" s="1709"/>
      <c r="ACY231" s="1709"/>
      <c r="ACZ231" s="1709"/>
      <c r="ADA231" s="1709"/>
      <c r="ADB231" s="1709"/>
      <c r="ADC231" s="1709"/>
      <c r="ADD231" s="1709"/>
      <c r="ADE231" s="1709"/>
      <c r="ADF231" s="1709"/>
      <c r="ADG231" s="1709"/>
      <c r="ADH231" s="1709"/>
      <c r="ADI231" s="1709"/>
      <c r="ADJ231" s="1709"/>
      <c r="ADK231" s="1709"/>
      <c r="ADL231" s="1709"/>
      <c r="ADM231" s="1709"/>
      <c r="ADN231" s="1709"/>
      <c r="ADO231" s="1709"/>
      <c r="ADP231" s="1709"/>
      <c r="ADQ231" s="1709"/>
      <c r="ADR231" s="1709"/>
      <c r="ADS231" s="1709"/>
      <c r="ADT231" s="1709"/>
      <c r="ADU231" s="1709"/>
      <c r="ADV231" s="1709"/>
      <c r="ADW231" s="1709"/>
      <c r="ADX231" s="1709"/>
      <c r="ADY231" s="1709"/>
      <c r="ADZ231" s="1709"/>
      <c r="AEA231" s="1709"/>
      <c r="AEB231" s="1709"/>
      <c r="AEC231" s="1709"/>
      <c r="AED231" s="1709"/>
      <c r="AEE231" s="1709"/>
      <c r="AEF231" s="1709"/>
      <c r="AEG231" s="1709"/>
      <c r="AEH231" s="1709"/>
      <c r="AEI231" s="1709"/>
      <c r="AEJ231" s="1709"/>
      <c r="AEK231" s="1709"/>
      <c r="AEL231" s="1709"/>
      <c r="AEM231" s="1709"/>
      <c r="AEN231" s="1709"/>
      <c r="AEO231" s="1709"/>
      <c r="AEP231" s="1709"/>
      <c r="AEQ231" s="1709"/>
      <c r="AER231" s="1709"/>
      <c r="AES231" s="1709"/>
      <c r="AET231" s="1709"/>
      <c r="AEU231" s="1709"/>
      <c r="AEV231" s="1709"/>
      <c r="AEW231" s="1709"/>
      <c r="AEX231" s="1709"/>
      <c r="AEY231" s="1709"/>
      <c r="AEZ231" s="1709"/>
      <c r="AFA231" s="1709"/>
      <c r="AFB231" s="1709"/>
      <c r="AFC231" s="1709"/>
      <c r="AFD231" s="1709"/>
      <c r="AFE231" s="1709"/>
      <c r="AFF231" s="1709"/>
      <c r="AFG231" s="1709"/>
      <c r="AFH231" s="1709"/>
      <c r="AFI231" s="1709"/>
      <c r="AFJ231" s="1709"/>
      <c r="AFK231" s="1709"/>
      <c r="AFL231" s="1709"/>
      <c r="AFM231" s="1709"/>
      <c r="AFN231" s="1709"/>
      <c r="AFO231" s="1709"/>
      <c r="AFP231" s="1709"/>
      <c r="AFQ231" s="1709"/>
      <c r="AFR231" s="1709"/>
      <c r="AFS231" s="1709"/>
      <c r="AFT231" s="1709"/>
      <c r="AFU231" s="1709"/>
      <c r="AFV231" s="1709"/>
      <c r="AFW231" s="1709"/>
      <c r="AFX231" s="1709"/>
      <c r="AFY231" s="1709"/>
      <c r="AFZ231" s="1709"/>
      <c r="AGA231" s="1709"/>
      <c r="AGB231" s="1709"/>
      <c r="AGC231" s="1709"/>
      <c r="AGD231" s="1709"/>
      <c r="AGE231" s="1709"/>
      <c r="AGF231" s="1709"/>
      <c r="AGG231" s="1709"/>
      <c r="AGH231" s="1709"/>
      <c r="AGI231" s="1709"/>
      <c r="AGJ231" s="1709"/>
      <c r="AGK231" s="1709"/>
      <c r="AGL231" s="1709"/>
      <c r="AGM231" s="1709"/>
      <c r="AGN231" s="1709"/>
      <c r="AGO231" s="1709"/>
      <c r="AGP231" s="1709"/>
      <c r="AGQ231" s="1709"/>
      <c r="AGR231" s="1709"/>
      <c r="AGS231" s="1709"/>
      <c r="AGT231" s="1709"/>
      <c r="AGU231" s="1709"/>
      <c r="AGV231" s="1709"/>
      <c r="AGW231" s="1709"/>
      <c r="AGX231" s="1709"/>
      <c r="AGY231" s="1709"/>
      <c r="AGZ231" s="1709"/>
      <c r="AHA231" s="1709"/>
      <c r="AHB231" s="1709"/>
      <c r="AHC231" s="1709"/>
      <c r="AHD231" s="1709"/>
      <c r="AHE231" s="1709"/>
      <c r="AHF231" s="1709"/>
      <c r="AHG231" s="1709"/>
      <c r="AHH231" s="1709"/>
      <c r="AHI231" s="1709"/>
      <c r="AHJ231" s="1709"/>
      <c r="AHK231" s="1709"/>
      <c r="AHL231" s="1709"/>
      <c r="AHM231" s="1709"/>
      <c r="AHN231" s="1709"/>
      <c r="AHO231" s="1709"/>
      <c r="AHP231" s="1709"/>
      <c r="AHQ231" s="1709"/>
      <c r="AHR231" s="1709"/>
      <c r="AHS231" s="1709"/>
      <c r="AHT231" s="1709"/>
      <c r="AHU231" s="1709"/>
      <c r="AHV231" s="1709"/>
      <c r="AHW231" s="1709"/>
      <c r="AHX231" s="1709"/>
      <c r="AHY231" s="1709"/>
      <c r="AHZ231" s="1709"/>
      <c r="AIA231" s="1709"/>
      <c r="AIB231" s="1709"/>
      <c r="AIC231" s="1709"/>
      <c r="AID231" s="1709"/>
      <c r="AIE231" s="1709"/>
      <c r="AIF231" s="1709"/>
      <c r="AIG231" s="1709"/>
      <c r="AIH231" s="1709"/>
      <c r="AII231" s="1709"/>
      <c r="AIJ231" s="1709"/>
      <c r="AIK231" s="1709"/>
      <c r="AIL231" s="1709"/>
      <c r="AIM231" s="1709"/>
      <c r="AIN231" s="1709"/>
      <c r="AIO231" s="1709"/>
      <c r="AIP231" s="1709"/>
      <c r="AIQ231" s="1709"/>
      <c r="AIR231" s="1709"/>
      <c r="AIS231" s="1709"/>
      <c r="AIT231" s="1709"/>
      <c r="AIU231" s="1709"/>
      <c r="AIV231" s="1709"/>
      <c r="AIW231" s="1709"/>
      <c r="AIX231" s="1709"/>
      <c r="AIY231" s="1709"/>
      <c r="AIZ231" s="1709"/>
      <c r="AJA231" s="1709"/>
      <c r="AJB231" s="1709"/>
      <c r="AJC231" s="1709"/>
      <c r="AJD231" s="1709"/>
      <c r="AJE231" s="1709"/>
      <c r="AJF231" s="1709"/>
      <c r="AJG231" s="1709"/>
      <c r="AJH231" s="1709"/>
      <c r="AJI231" s="1709"/>
      <c r="AJJ231" s="1709"/>
      <c r="AJK231" s="1709"/>
      <c r="AJL231" s="1709"/>
      <c r="AJM231" s="1709"/>
      <c r="AJN231" s="1709"/>
      <c r="AJO231" s="1709"/>
      <c r="AJP231" s="1709"/>
      <c r="AJQ231" s="1709"/>
      <c r="AJR231" s="1709"/>
      <c r="AJS231" s="1709"/>
      <c r="AJT231" s="1709"/>
      <c r="AJU231" s="1709"/>
      <c r="AJV231" s="1709"/>
      <c r="AJW231" s="1709"/>
      <c r="AJX231" s="1709"/>
      <c r="AJY231" s="1709"/>
      <c r="AJZ231" s="1709"/>
      <c r="AKA231" s="1709"/>
      <c r="AKB231" s="1709"/>
      <c r="AKC231" s="1709"/>
      <c r="AKD231" s="1709"/>
      <c r="AKE231" s="1709"/>
      <c r="AKF231" s="1709"/>
      <c r="AKG231" s="1709"/>
      <c r="AKH231" s="1709"/>
      <c r="AKI231" s="1709"/>
      <c r="AKJ231" s="1709"/>
      <c r="AKK231" s="1709"/>
      <c r="AKL231" s="1709"/>
      <c r="AKM231" s="1709"/>
      <c r="AKN231" s="1709"/>
      <c r="AKO231" s="1709"/>
      <c r="AKP231" s="1709"/>
      <c r="AKQ231" s="1709"/>
      <c r="AKR231" s="1709"/>
      <c r="AKS231" s="1709"/>
      <c r="AKT231" s="1709"/>
      <c r="AKU231" s="1709"/>
      <c r="AKV231" s="1709"/>
      <c r="AKW231" s="1709"/>
      <c r="AKX231" s="1709"/>
      <c r="AKY231" s="1709"/>
      <c r="AKZ231" s="1709"/>
      <c r="ALA231" s="1709"/>
      <c r="ALB231" s="1709"/>
      <c r="ALC231" s="1709"/>
      <c r="ALD231" s="1709"/>
      <c r="ALE231" s="1709"/>
      <c r="ALF231" s="1709"/>
      <c r="ALG231" s="1709"/>
      <c r="ALH231" s="1709"/>
      <c r="ALI231" s="1709"/>
      <c r="ALJ231" s="1709"/>
      <c r="ALK231" s="1709"/>
      <c r="ALL231" s="1709"/>
      <c r="ALM231" s="1709"/>
      <c r="ALN231" s="1709"/>
      <c r="ALO231" s="1709"/>
      <c r="ALP231" s="1709"/>
      <c r="ALQ231" s="1709"/>
      <c r="ALR231" s="1709"/>
      <c r="ALS231" s="1709"/>
      <c r="ALT231" s="1709"/>
      <c r="ALU231" s="1709"/>
      <c r="ALV231" s="1709"/>
      <c r="ALW231" s="1709"/>
      <c r="ALX231" s="1709"/>
      <c r="ALY231" s="1709"/>
      <c r="ALZ231" s="1709"/>
      <c r="AMA231" s="1709"/>
      <c r="AMB231" s="1709"/>
      <c r="AMC231" s="1709"/>
      <c r="AMD231" s="1709"/>
      <c r="AME231" s="1709"/>
      <c r="AMF231" s="1709"/>
      <c r="AMG231" s="1709"/>
      <c r="AMH231" s="1709"/>
      <c r="AMI231" s="1709"/>
      <c r="AMJ231" s="1709"/>
      <c r="AMK231" s="1709"/>
      <c r="AML231" s="1709"/>
      <c r="AMM231" s="1709"/>
      <c r="AMN231" s="1709"/>
      <c r="AMO231" s="1709"/>
      <c r="AMP231" s="1709"/>
      <c r="AMQ231" s="1709"/>
      <c r="AMR231" s="1709"/>
      <c r="AMS231" s="1709"/>
      <c r="AMT231" s="1709"/>
      <c r="AMU231" s="1709"/>
      <c r="AMV231" s="1709"/>
      <c r="AMW231" s="1709"/>
      <c r="AMX231" s="1709"/>
      <c r="AMY231" s="1709"/>
      <c r="AMZ231" s="1709"/>
      <c r="ANA231" s="1709"/>
      <c r="ANB231" s="1709"/>
      <c r="ANC231" s="1709"/>
      <c r="AND231" s="1709"/>
      <c r="ANE231" s="1709"/>
      <c r="ANF231" s="1709"/>
      <c r="ANG231" s="1709"/>
      <c r="ANH231" s="1709"/>
      <c r="ANI231" s="1709"/>
      <c r="ANJ231" s="1709"/>
      <c r="ANK231" s="1709"/>
      <c r="ANL231" s="1709"/>
      <c r="ANM231" s="1709"/>
      <c r="ANN231" s="1709"/>
      <c r="ANO231" s="1709"/>
      <c r="ANP231" s="1709"/>
      <c r="ANQ231" s="1709"/>
      <c r="ANR231" s="1709"/>
      <c r="ANS231" s="1709"/>
      <c r="ANT231" s="1709"/>
      <c r="ANU231" s="1709"/>
      <c r="ANV231" s="1709"/>
      <c r="ANW231" s="1709"/>
      <c r="ANX231" s="1709"/>
      <c r="ANY231" s="1709"/>
      <c r="ANZ231" s="1709"/>
      <c r="AOA231" s="1709"/>
      <c r="AOB231" s="1709"/>
      <c r="AOC231" s="1709"/>
      <c r="AOD231" s="1709"/>
      <c r="AOE231" s="1709"/>
      <c r="AOF231" s="1709"/>
      <c r="AOG231" s="1709"/>
      <c r="AOH231" s="1709"/>
      <c r="AOI231" s="1709"/>
      <c r="AOJ231" s="1709"/>
      <c r="AOK231" s="1709"/>
      <c r="AOL231" s="1709"/>
      <c r="AOM231" s="1709"/>
      <c r="AON231" s="1709"/>
      <c r="AOO231" s="1709"/>
      <c r="AOP231" s="1709"/>
      <c r="AOQ231" s="1709"/>
      <c r="AOR231" s="1709"/>
      <c r="AOS231" s="1709"/>
      <c r="AOT231" s="1709"/>
      <c r="AOU231" s="1709"/>
      <c r="AOV231" s="1709"/>
      <c r="AOW231" s="1709"/>
      <c r="AOX231" s="1709"/>
      <c r="AOY231" s="1709"/>
      <c r="AOZ231" s="1709"/>
      <c r="APA231" s="1709"/>
      <c r="APB231" s="1709"/>
      <c r="APC231" s="1709"/>
      <c r="APD231" s="1709"/>
      <c r="APE231" s="1709"/>
      <c r="APF231" s="1709"/>
      <c r="APG231" s="1709"/>
      <c r="APH231" s="1709"/>
      <c r="API231" s="1709"/>
      <c r="APJ231" s="1709"/>
      <c r="APK231" s="1709"/>
      <c r="APL231" s="1709"/>
      <c r="APM231" s="1709"/>
      <c r="APN231" s="1709"/>
      <c r="APO231" s="1709"/>
      <c r="APP231" s="1709"/>
      <c r="APQ231" s="1709"/>
      <c r="APR231" s="1709"/>
      <c r="APS231" s="1709"/>
      <c r="APT231" s="1709"/>
      <c r="APU231" s="1709"/>
      <c r="APV231" s="1709"/>
      <c r="APW231" s="1709"/>
      <c r="APX231" s="1709"/>
      <c r="APY231" s="1709"/>
      <c r="APZ231" s="1709"/>
      <c r="AQA231" s="1709"/>
      <c r="AQB231" s="1709"/>
      <c r="AQC231" s="1709"/>
      <c r="AQD231" s="1709"/>
      <c r="AQE231" s="1709"/>
      <c r="AQF231" s="1709"/>
      <c r="AQG231" s="1709"/>
      <c r="AQH231" s="1709"/>
      <c r="AQI231" s="1709"/>
      <c r="AQJ231" s="1709"/>
      <c r="AQK231" s="1709"/>
      <c r="AQL231" s="1709"/>
      <c r="AQM231" s="1709"/>
      <c r="AQN231" s="1709"/>
      <c r="AQO231" s="1709"/>
      <c r="AQP231" s="1709"/>
      <c r="AQQ231" s="1709"/>
      <c r="AQR231" s="1709"/>
      <c r="AQS231" s="1709"/>
      <c r="AQT231" s="1709"/>
      <c r="AQU231" s="1709"/>
      <c r="AQV231" s="1709"/>
      <c r="AQW231" s="1709"/>
      <c r="AQX231" s="1709"/>
      <c r="AQY231" s="1709"/>
      <c r="AQZ231" s="1709"/>
      <c r="ARA231" s="1709"/>
      <c r="ARB231" s="1709"/>
      <c r="ARC231" s="1709"/>
      <c r="ARD231" s="1709"/>
      <c r="ARE231" s="1709"/>
      <c r="ARF231" s="1709"/>
      <c r="ARG231" s="1709"/>
      <c r="ARH231" s="1709"/>
      <c r="ARI231" s="1709"/>
      <c r="ARJ231" s="1709"/>
      <c r="ARK231" s="1709"/>
      <c r="ARL231" s="1709"/>
      <c r="ARM231" s="1709"/>
      <c r="ARN231" s="1709"/>
      <c r="ARO231" s="1709"/>
      <c r="ARP231" s="1709"/>
      <c r="ARQ231" s="1709"/>
      <c r="ARR231" s="1709"/>
      <c r="ARS231" s="1709"/>
      <c r="ART231" s="1709"/>
      <c r="ARU231" s="1709"/>
      <c r="ARV231" s="1709"/>
      <c r="ARW231" s="1709"/>
      <c r="ARX231" s="1709"/>
      <c r="ARY231" s="1709"/>
      <c r="ARZ231" s="1709"/>
      <c r="ASA231" s="1709"/>
      <c r="ASB231" s="1709"/>
      <c r="ASC231" s="1709"/>
      <c r="ASD231" s="1709"/>
      <c r="ASE231" s="1709"/>
      <c r="ASF231" s="1709"/>
      <c r="ASG231" s="1709"/>
      <c r="ASH231" s="1709"/>
      <c r="ASI231" s="1709"/>
      <c r="ASJ231" s="1709"/>
      <c r="ASK231" s="1709"/>
      <c r="ASL231" s="1709"/>
      <c r="ASM231" s="1709"/>
      <c r="ASN231" s="1709"/>
      <c r="ASO231" s="1709"/>
      <c r="ASP231" s="1709"/>
      <c r="ASQ231" s="1709"/>
      <c r="ASR231" s="1709"/>
      <c r="ASS231" s="1709"/>
      <c r="AST231" s="1709"/>
      <c r="ASU231" s="1709"/>
      <c r="ASV231" s="1709"/>
      <c r="ASW231" s="1709"/>
      <c r="ASX231" s="1709"/>
      <c r="ASY231" s="1709"/>
      <c r="ASZ231" s="1709"/>
      <c r="ATA231" s="1709"/>
      <c r="ATB231" s="1709"/>
      <c r="ATC231" s="1709"/>
      <c r="ATD231" s="1709"/>
      <c r="ATE231" s="1709"/>
      <c r="ATF231" s="1709"/>
      <c r="ATG231" s="1709"/>
      <c r="ATH231" s="1709"/>
      <c r="ATI231" s="1709"/>
      <c r="ATJ231" s="1709"/>
      <c r="ATK231" s="1709"/>
      <c r="ATL231" s="1709"/>
      <c r="ATM231" s="1709"/>
      <c r="ATN231" s="1709"/>
      <c r="ATO231" s="1709"/>
      <c r="ATP231" s="1709"/>
      <c r="ATQ231" s="1709"/>
      <c r="ATR231" s="1709"/>
      <c r="ATS231" s="1709"/>
      <c r="ATT231" s="1709"/>
      <c r="ATU231" s="1709"/>
      <c r="ATV231" s="1709"/>
      <c r="ATW231" s="1709"/>
      <c r="ATX231" s="1709"/>
      <c r="ATY231" s="1709"/>
      <c r="ATZ231" s="1709"/>
      <c r="AUA231" s="1709"/>
      <c r="AUB231" s="1709"/>
      <c r="AUC231" s="1709"/>
      <c r="AUD231" s="1709"/>
      <c r="AUE231" s="1709"/>
      <c r="AUF231" s="1709"/>
      <c r="AUG231" s="1709"/>
      <c r="AUH231" s="1709"/>
      <c r="AUI231" s="1709"/>
      <c r="AUJ231" s="1709"/>
      <c r="AUK231" s="1709"/>
      <c r="AUL231" s="1709"/>
      <c r="AUM231" s="1709"/>
      <c r="AUN231" s="1709"/>
      <c r="AUO231" s="1709"/>
      <c r="AUP231" s="1709"/>
      <c r="AUQ231" s="1709"/>
      <c r="AUR231" s="1709"/>
      <c r="AUS231" s="1709"/>
      <c r="AUT231" s="1709"/>
      <c r="AUU231" s="1709"/>
      <c r="AUV231" s="1709"/>
      <c r="AUW231" s="1709"/>
      <c r="AUX231" s="1709"/>
      <c r="AUY231" s="1709"/>
      <c r="AUZ231" s="1709"/>
      <c r="AVA231" s="1709"/>
      <c r="AVB231" s="1709"/>
      <c r="AVC231" s="1709"/>
      <c r="AVD231" s="1709"/>
      <c r="AVE231" s="1709"/>
      <c r="AVF231" s="1709"/>
      <c r="AVG231" s="1709"/>
      <c r="AVH231" s="1709"/>
      <c r="AVI231" s="1709"/>
      <c r="AVJ231" s="1709"/>
      <c r="AVK231" s="1709"/>
      <c r="AVL231" s="1709"/>
      <c r="AVM231" s="1709"/>
      <c r="AVN231" s="1709"/>
      <c r="AVO231" s="1709"/>
      <c r="AVP231" s="1709"/>
      <c r="AVQ231" s="1709"/>
      <c r="AVR231" s="1709"/>
      <c r="AVS231" s="1709"/>
      <c r="AVT231" s="1709"/>
      <c r="AVU231" s="1709"/>
      <c r="AVV231" s="1709"/>
      <c r="AVW231" s="1709"/>
      <c r="AVX231" s="1709"/>
      <c r="AVY231" s="1709"/>
      <c r="AVZ231" s="1709"/>
      <c r="AWA231" s="1709"/>
      <c r="AWB231" s="1709"/>
      <c r="AWC231" s="1709"/>
      <c r="AWD231" s="1709"/>
      <c r="AWE231" s="1709"/>
      <c r="AWF231" s="1709"/>
      <c r="AWG231" s="1709"/>
      <c r="AWH231" s="1709"/>
      <c r="AWI231" s="1709"/>
      <c r="AWJ231" s="1709"/>
      <c r="AWK231" s="1709"/>
      <c r="AWL231" s="1709"/>
      <c r="AWM231" s="1709"/>
      <c r="AWN231" s="1709"/>
      <c r="AWO231" s="1709"/>
      <c r="AWP231" s="1709"/>
      <c r="AWQ231" s="1709"/>
      <c r="AWR231" s="1709"/>
      <c r="AWS231" s="1709"/>
      <c r="AWT231" s="1709"/>
      <c r="AWU231" s="1709"/>
      <c r="AWV231" s="1709"/>
      <c r="AWW231" s="1709"/>
      <c r="AWX231" s="1709"/>
      <c r="AWY231" s="1709"/>
      <c r="AWZ231" s="1709"/>
      <c r="AXA231" s="1709"/>
      <c r="AXB231" s="1709"/>
      <c r="AXC231" s="1709"/>
      <c r="AXD231" s="1709"/>
      <c r="AXE231" s="1709"/>
      <c r="AXF231" s="1709"/>
      <c r="AXG231" s="1709"/>
      <c r="AXH231" s="1709"/>
      <c r="AXI231" s="1709"/>
      <c r="AXJ231" s="1709"/>
    </row>
    <row r="232" spans="1:1310" s="1710" customFormat="1" ht="23.25" customHeight="1">
      <c r="A232" s="1711"/>
      <c r="B232" s="3693" t="s">
        <v>1826</v>
      </c>
      <c r="C232" s="3693"/>
      <c r="D232" s="3693"/>
      <c r="E232" s="3693"/>
      <c r="F232" s="1713"/>
      <c r="G232" s="3693" t="s">
        <v>1827</v>
      </c>
      <c r="H232" s="3693"/>
      <c r="I232" s="3693"/>
      <c r="J232" s="1713"/>
      <c r="K232" s="3694" t="s">
        <v>1828</v>
      </c>
      <c r="L232" s="3694"/>
      <c r="M232" s="3694"/>
      <c r="N232" s="1713"/>
      <c r="O232" s="3693" t="s">
        <v>1829</v>
      </c>
      <c r="P232" s="3693"/>
      <c r="Q232" s="1713"/>
      <c r="R232" s="88"/>
      <c r="S232" s="88"/>
      <c r="T232" s="88"/>
      <c r="U232" s="88"/>
      <c r="V232" s="88"/>
      <c r="W232" s="88"/>
      <c r="X232" s="88"/>
      <c r="Y232" s="88"/>
      <c r="Z232" s="88"/>
      <c r="AA232" s="88"/>
      <c r="AB232" s="88"/>
      <c r="AC232" s="88"/>
      <c r="AD232" s="1709"/>
      <c r="AE232" s="1709"/>
      <c r="AF232" s="1709"/>
      <c r="AG232" s="1709"/>
      <c r="AH232" s="1709"/>
      <c r="AI232" s="1709"/>
      <c r="AJ232" s="1709"/>
      <c r="AK232" s="1709"/>
      <c r="AL232" s="1709"/>
      <c r="AM232" s="1709"/>
      <c r="AN232" s="1709"/>
      <c r="AO232" s="1709"/>
      <c r="AP232" s="1709"/>
      <c r="AQ232" s="1709"/>
      <c r="AR232" s="1709"/>
      <c r="AS232" s="1709"/>
      <c r="AT232" s="1709"/>
      <c r="AU232" s="1709"/>
      <c r="AV232" s="1709"/>
      <c r="AW232" s="1709"/>
      <c r="AX232" s="1709"/>
      <c r="AY232" s="1709"/>
      <c r="AZ232" s="1709"/>
      <c r="BA232" s="1709"/>
      <c r="BB232" s="1709"/>
      <c r="BC232" s="1709"/>
      <c r="BD232" s="1709"/>
      <c r="BE232" s="1709"/>
      <c r="BF232" s="1709"/>
      <c r="BG232" s="1709"/>
      <c r="BH232" s="1709"/>
      <c r="BI232" s="1709"/>
      <c r="BJ232" s="1709"/>
      <c r="BK232" s="1709"/>
      <c r="BL232" s="1709"/>
      <c r="BM232" s="1709"/>
      <c r="BN232" s="1709"/>
      <c r="BO232" s="1709"/>
      <c r="BP232" s="1709"/>
      <c r="BQ232" s="1709"/>
      <c r="BR232" s="1709"/>
      <c r="BS232" s="1709"/>
      <c r="BT232" s="1709"/>
      <c r="BU232" s="1709"/>
      <c r="BV232" s="1709"/>
      <c r="BW232" s="1709"/>
      <c r="BX232" s="1709"/>
      <c r="BY232" s="1709"/>
      <c r="BZ232" s="1709"/>
      <c r="CA232" s="1709"/>
      <c r="CB232" s="1709"/>
      <c r="CC232" s="1709"/>
      <c r="CD232" s="1709"/>
      <c r="CE232" s="1709"/>
      <c r="CF232" s="1709"/>
      <c r="CG232" s="1709"/>
      <c r="CH232" s="1709"/>
      <c r="CI232" s="1709"/>
      <c r="CJ232" s="1709"/>
      <c r="CK232" s="1709"/>
      <c r="CL232" s="1709"/>
      <c r="CM232" s="1709"/>
      <c r="CN232" s="1709"/>
      <c r="CO232" s="1709"/>
      <c r="CP232" s="1709"/>
      <c r="CQ232" s="1709"/>
      <c r="CR232" s="1709"/>
      <c r="CS232" s="1709"/>
      <c r="CT232" s="1709"/>
      <c r="CU232" s="1709"/>
      <c r="CV232" s="1709"/>
      <c r="CW232" s="1709"/>
      <c r="CX232" s="1709"/>
      <c r="CY232" s="1709"/>
      <c r="CZ232" s="1709"/>
      <c r="DA232" s="1709"/>
      <c r="DB232" s="1709"/>
      <c r="DC232" s="1709"/>
      <c r="DD232" s="1709"/>
      <c r="DE232" s="1709"/>
      <c r="DF232" s="1709"/>
      <c r="DG232" s="1709"/>
      <c r="DH232" s="1709"/>
      <c r="DI232" s="1709"/>
      <c r="DJ232" s="1709"/>
      <c r="DK232" s="1709"/>
      <c r="DL232" s="1709"/>
      <c r="DM232" s="1709"/>
      <c r="DN232" s="1709"/>
      <c r="DO232" s="1709"/>
      <c r="DP232" s="1709"/>
      <c r="DQ232" s="1709"/>
      <c r="DR232" s="1709"/>
      <c r="DS232" s="1709"/>
      <c r="DT232" s="1709"/>
      <c r="DU232" s="1709"/>
      <c r="DV232" s="1709"/>
      <c r="DW232" s="1709"/>
      <c r="DX232" s="1709"/>
      <c r="DY232" s="1709"/>
      <c r="DZ232" s="1709"/>
      <c r="EA232" s="1709"/>
      <c r="EB232" s="1709"/>
      <c r="EC232" s="1709"/>
      <c r="ED232" s="1709"/>
      <c r="EE232" s="1709"/>
      <c r="EF232" s="1709"/>
      <c r="EG232" s="1709"/>
      <c r="EH232" s="1709"/>
      <c r="EI232" s="1709"/>
      <c r="EJ232" s="1709"/>
      <c r="EK232" s="1709"/>
      <c r="EL232" s="1709"/>
      <c r="EM232" s="1709"/>
      <c r="EN232" s="1709"/>
      <c r="EO232" s="1709"/>
      <c r="EP232" s="1709"/>
      <c r="EQ232" s="1709"/>
      <c r="ER232" s="1709"/>
      <c r="ES232" s="1709"/>
      <c r="ET232" s="1709"/>
      <c r="EU232" s="1709"/>
      <c r="EV232" s="1709"/>
      <c r="EW232" s="1709"/>
      <c r="EX232" s="1709"/>
      <c r="EY232" s="1709"/>
      <c r="EZ232" s="1709"/>
      <c r="FA232" s="1709"/>
      <c r="FB232" s="1709"/>
      <c r="FC232" s="1709"/>
      <c r="FD232" s="1709"/>
      <c r="FE232" s="1709"/>
      <c r="FF232" s="1709"/>
      <c r="FG232" s="1709"/>
      <c r="FH232" s="1709"/>
      <c r="FI232" s="1709"/>
      <c r="FJ232" s="1709"/>
      <c r="FK232" s="1709"/>
      <c r="FL232" s="1709"/>
      <c r="FM232" s="1709"/>
      <c r="FN232" s="1709"/>
      <c r="FO232" s="1709"/>
      <c r="FP232" s="1709"/>
      <c r="FQ232" s="1709"/>
      <c r="FR232" s="1709"/>
      <c r="FS232" s="1709"/>
      <c r="FT232" s="1709"/>
      <c r="FU232" s="1709"/>
      <c r="FV232" s="1709"/>
      <c r="FW232" s="1709"/>
      <c r="FX232" s="1709"/>
      <c r="FY232" s="1709"/>
      <c r="FZ232" s="1709"/>
      <c r="GA232" s="1709"/>
      <c r="GB232" s="1709"/>
      <c r="GC232" s="1709"/>
      <c r="GD232" s="1709"/>
      <c r="GE232" s="1709"/>
      <c r="GF232" s="1709"/>
      <c r="GG232" s="1709"/>
      <c r="GH232" s="1709"/>
      <c r="GI232" s="1709"/>
      <c r="GJ232" s="1709"/>
      <c r="GK232" s="1709"/>
      <c r="GL232" s="1709"/>
      <c r="GM232" s="1709"/>
      <c r="GN232" s="1709"/>
      <c r="GO232" s="1709"/>
      <c r="GP232" s="1709"/>
      <c r="GQ232" s="1709"/>
      <c r="GR232" s="1709"/>
      <c r="GS232" s="1709"/>
      <c r="GT232" s="1709"/>
      <c r="GU232" s="1709"/>
      <c r="GV232" s="1709"/>
      <c r="GW232" s="1709"/>
      <c r="GX232" s="1709"/>
      <c r="GY232" s="1709"/>
      <c r="GZ232" s="1709"/>
      <c r="HA232" s="1709"/>
      <c r="HB232" s="1709"/>
      <c r="HC232" s="1709"/>
      <c r="HD232" s="1709"/>
      <c r="HE232" s="1709"/>
      <c r="HF232" s="1709"/>
      <c r="HG232" s="1709"/>
      <c r="HH232" s="1709"/>
      <c r="HI232" s="1709"/>
      <c r="HJ232" s="1709"/>
      <c r="HK232" s="1709"/>
      <c r="HL232" s="1709"/>
      <c r="HM232" s="1709"/>
      <c r="HN232" s="1709"/>
      <c r="HO232" s="1709"/>
      <c r="HP232" s="1709"/>
      <c r="HQ232" s="1709"/>
      <c r="HR232" s="1709"/>
      <c r="HS232" s="1709"/>
      <c r="HT232" s="1709"/>
      <c r="HU232" s="1709"/>
      <c r="HV232" s="1709"/>
      <c r="HW232" s="1709"/>
      <c r="HX232" s="1709"/>
      <c r="HY232" s="1709"/>
      <c r="HZ232" s="1709"/>
      <c r="IA232" s="1709"/>
      <c r="IB232" s="1709"/>
      <c r="IC232" s="1709"/>
      <c r="ID232" s="1709"/>
      <c r="IE232" s="1709"/>
      <c r="IF232" s="1709"/>
      <c r="IG232" s="1709"/>
      <c r="IH232" s="1709"/>
      <c r="II232" s="1709"/>
      <c r="IJ232" s="1709"/>
      <c r="IK232" s="1709"/>
      <c r="IL232" s="1709"/>
      <c r="IM232" s="1709"/>
      <c r="IN232" s="1709"/>
      <c r="IO232" s="1709"/>
      <c r="IP232" s="1709"/>
      <c r="IQ232" s="1709"/>
      <c r="IR232" s="1709"/>
      <c r="IS232" s="1709"/>
      <c r="IT232" s="1709"/>
      <c r="IU232" s="1709"/>
      <c r="IV232" s="1709"/>
      <c r="IW232" s="1709"/>
      <c r="IX232" s="1709"/>
      <c r="IY232" s="1709"/>
      <c r="IZ232" s="1709"/>
      <c r="JA232" s="1709"/>
      <c r="JB232" s="1709"/>
      <c r="JC232" s="1709"/>
      <c r="JD232" s="1709"/>
      <c r="JE232" s="1709"/>
      <c r="JF232" s="1709"/>
      <c r="JG232" s="1709"/>
      <c r="JH232" s="1709"/>
      <c r="JI232" s="1709"/>
      <c r="JJ232" s="1709"/>
      <c r="JK232" s="1709"/>
      <c r="JL232" s="1709"/>
      <c r="JM232" s="1709"/>
      <c r="JN232" s="1709"/>
      <c r="JO232" s="1709"/>
      <c r="JP232" s="1709"/>
      <c r="JQ232" s="1709"/>
      <c r="JR232" s="1709"/>
      <c r="JS232" s="1709"/>
      <c r="JT232" s="1709"/>
      <c r="JU232" s="1709"/>
      <c r="JV232" s="1709"/>
      <c r="JW232" s="1709"/>
      <c r="JX232" s="1709"/>
      <c r="JY232" s="1709"/>
      <c r="JZ232" s="1709"/>
      <c r="KA232" s="1709"/>
      <c r="KB232" s="1709"/>
      <c r="KC232" s="1709"/>
      <c r="KD232" s="1709"/>
      <c r="KE232" s="1709"/>
      <c r="KF232" s="1709"/>
      <c r="KG232" s="1709"/>
      <c r="KH232" s="1709"/>
      <c r="KI232" s="1709"/>
      <c r="KJ232" s="1709"/>
      <c r="KK232" s="1709"/>
      <c r="KL232" s="1709"/>
      <c r="KM232" s="1709"/>
      <c r="KN232" s="1709"/>
      <c r="KO232" s="1709"/>
      <c r="KP232" s="1709"/>
      <c r="KQ232" s="1709"/>
      <c r="KR232" s="1709"/>
      <c r="KS232" s="1709"/>
      <c r="KT232" s="1709"/>
      <c r="KU232" s="1709"/>
      <c r="KV232" s="1709"/>
      <c r="KW232" s="1709"/>
      <c r="KX232" s="1709"/>
      <c r="KY232" s="1709"/>
      <c r="KZ232" s="1709"/>
      <c r="LA232" s="1709"/>
      <c r="LB232" s="1709"/>
      <c r="LC232" s="1709"/>
      <c r="LD232" s="1709"/>
      <c r="LE232" s="1709"/>
      <c r="LF232" s="1709"/>
      <c r="LG232" s="1709"/>
      <c r="LH232" s="1709"/>
      <c r="LI232" s="1709"/>
      <c r="LJ232" s="1709"/>
      <c r="LK232" s="1709"/>
      <c r="LL232" s="1709"/>
      <c r="LM232" s="1709"/>
      <c r="LN232" s="1709"/>
      <c r="LO232" s="1709"/>
      <c r="LP232" s="1709"/>
      <c r="LQ232" s="1709"/>
      <c r="LR232" s="1709"/>
      <c r="LS232" s="1709"/>
      <c r="LT232" s="1709"/>
      <c r="LU232" s="1709"/>
      <c r="LV232" s="1709"/>
      <c r="LW232" s="1709"/>
      <c r="LX232" s="1709"/>
      <c r="LY232" s="1709"/>
      <c r="LZ232" s="1709"/>
      <c r="MA232" s="1709"/>
      <c r="MB232" s="1709"/>
      <c r="MC232" s="1709"/>
      <c r="MD232" s="1709"/>
      <c r="ME232" s="1709"/>
      <c r="MF232" s="1709"/>
      <c r="MG232" s="1709"/>
      <c r="MH232" s="1709"/>
      <c r="MI232" s="1709"/>
      <c r="MJ232" s="1709"/>
      <c r="MK232" s="1709"/>
      <c r="ML232" s="1709"/>
      <c r="MM232" s="1709"/>
      <c r="MN232" s="1709"/>
      <c r="MO232" s="1709"/>
      <c r="MP232" s="1709"/>
      <c r="MQ232" s="1709"/>
      <c r="MR232" s="1709"/>
      <c r="MS232" s="1709"/>
      <c r="MT232" s="1709"/>
      <c r="MU232" s="1709"/>
      <c r="MV232" s="1709"/>
      <c r="MW232" s="1709"/>
      <c r="MX232" s="1709"/>
      <c r="MY232" s="1709"/>
      <c r="MZ232" s="1709"/>
      <c r="NA232" s="1709"/>
      <c r="NB232" s="1709"/>
      <c r="NC232" s="1709"/>
      <c r="ND232" s="1709"/>
      <c r="NE232" s="1709"/>
      <c r="NF232" s="1709"/>
      <c r="NG232" s="1709"/>
      <c r="NH232" s="1709"/>
      <c r="NI232" s="1709"/>
      <c r="NJ232" s="1709"/>
      <c r="NK232" s="1709"/>
      <c r="NL232" s="1709"/>
      <c r="NM232" s="1709"/>
      <c r="NN232" s="1709"/>
      <c r="NO232" s="1709"/>
      <c r="NP232" s="1709"/>
      <c r="NQ232" s="1709"/>
      <c r="NR232" s="1709"/>
      <c r="NS232" s="1709"/>
      <c r="NT232" s="1709"/>
      <c r="NU232" s="1709"/>
      <c r="NV232" s="1709"/>
      <c r="NW232" s="1709"/>
      <c r="NX232" s="1709"/>
      <c r="NY232" s="1709"/>
      <c r="NZ232" s="1709"/>
      <c r="OA232" s="1709"/>
      <c r="OB232" s="1709"/>
      <c r="OC232" s="1709"/>
      <c r="OD232" s="1709"/>
      <c r="OE232" s="1709"/>
      <c r="OF232" s="1709"/>
      <c r="OG232" s="1709"/>
      <c r="OH232" s="1709"/>
      <c r="OI232" s="1709"/>
      <c r="OJ232" s="1709"/>
      <c r="OK232" s="1709"/>
      <c r="OL232" s="1709"/>
      <c r="OM232" s="1709"/>
      <c r="ON232" s="1709"/>
      <c r="OO232" s="1709"/>
      <c r="OP232" s="1709"/>
      <c r="OQ232" s="1709"/>
      <c r="OR232" s="1709"/>
      <c r="OS232" s="1709"/>
      <c r="OT232" s="1709"/>
      <c r="OU232" s="1709"/>
      <c r="OV232" s="1709"/>
      <c r="OW232" s="1709"/>
      <c r="OX232" s="1709"/>
      <c r="OY232" s="1709"/>
      <c r="OZ232" s="1709"/>
      <c r="PA232" s="1709"/>
      <c r="PB232" s="1709"/>
      <c r="PC232" s="1709"/>
      <c r="PD232" s="1709"/>
      <c r="PE232" s="1709"/>
      <c r="PF232" s="1709"/>
      <c r="PG232" s="1709"/>
      <c r="PH232" s="1709"/>
      <c r="PI232" s="1709"/>
      <c r="PJ232" s="1709"/>
      <c r="PK232" s="1709"/>
      <c r="PL232" s="1709"/>
      <c r="PM232" s="1709"/>
      <c r="PN232" s="1709"/>
      <c r="PO232" s="1709"/>
      <c r="PP232" s="1709"/>
      <c r="PQ232" s="1709"/>
      <c r="PR232" s="1709"/>
      <c r="PS232" s="1709"/>
      <c r="PT232" s="1709"/>
      <c r="PU232" s="1709"/>
      <c r="PV232" s="1709"/>
      <c r="PW232" s="1709"/>
      <c r="PX232" s="1709"/>
      <c r="PY232" s="1709"/>
      <c r="PZ232" s="1709"/>
      <c r="QA232" s="1709"/>
      <c r="QB232" s="1709"/>
      <c r="QC232" s="1709"/>
      <c r="QD232" s="1709"/>
      <c r="QE232" s="1709"/>
      <c r="QF232" s="1709"/>
      <c r="QG232" s="1709"/>
      <c r="QH232" s="1709"/>
      <c r="QI232" s="1709"/>
      <c r="QJ232" s="1709"/>
      <c r="QK232" s="1709"/>
      <c r="QL232" s="1709"/>
      <c r="QM232" s="1709"/>
      <c r="QN232" s="1709"/>
      <c r="QO232" s="1709"/>
      <c r="QP232" s="1709"/>
      <c r="QQ232" s="1709"/>
      <c r="QR232" s="1709"/>
      <c r="QS232" s="1709"/>
      <c r="QT232" s="1709"/>
      <c r="QU232" s="1709"/>
      <c r="QV232" s="1709"/>
      <c r="QW232" s="1709"/>
      <c r="QX232" s="1709"/>
      <c r="QY232" s="1709"/>
      <c r="QZ232" s="1709"/>
      <c r="RA232" s="1709"/>
      <c r="RB232" s="1709"/>
      <c r="RC232" s="1709"/>
      <c r="RD232" s="1709"/>
      <c r="RE232" s="1709"/>
      <c r="RF232" s="1709"/>
      <c r="RG232" s="1709"/>
      <c r="RH232" s="1709"/>
      <c r="RI232" s="1709"/>
      <c r="RJ232" s="1709"/>
      <c r="RK232" s="1709"/>
      <c r="RL232" s="1709"/>
      <c r="RM232" s="1709"/>
      <c r="RN232" s="1709"/>
      <c r="RO232" s="1709"/>
      <c r="RP232" s="1709"/>
      <c r="RQ232" s="1709"/>
      <c r="RR232" s="1709"/>
      <c r="RS232" s="1709"/>
      <c r="RT232" s="1709"/>
      <c r="RU232" s="1709"/>
      <c r="RV232" s="1709"/>
      <c r="RW232" s="1709"/>
      <c r="RX232" s="1709"/>
      <c r="RY232" s="1709"/>
      <c r="RZ232" s="1709"/>
      <c r="SA232" s="1709"/>
      <c r="SB232" s="1709"/>
      <c r="SC232" s="1709"/>
      <c r="SD232" s="1709"/>
      <c r="SE232" s="1709"/>
      <c r="SF232" s="1709"/>
      <c r="SG232" s="1709"/>
      <c r="SH232" s="1709"/>
      <c r="SI232" s="1709"/>
      <c r="SJ232" s="1709"/>
      <c r="SK232" s="1709"/>
      <c r="SL232" s="1709"/>
      <c r="SM232" s="1709"/>
      <c r="SN232" s="1709"/>
      <c r="SO232" s="1709"/>
      <c r="SP232" s="1709"/>
      <c r="SQ232" s="1709"/>
      <c r="SR232" s="1709"/>
      <c r="SS232" s="1709"/>
      <c r="ST232" s="1709"/>
      <c r="SU232" s="1709"/>
      <c r="SV232" s="1709"/>
      <c r="SW232" s="1709"/>
      <c r="SX232" s="1709"/>
      <c r="SY232" s="1709"/>
      <c r="SZ232" s="1709"/>
      <c r="TA232" s="1709"/>
      <c r="TB232" s="1709"/>
      <c r="TC232" s="1709"/>
      <c r="TD232" s="1709"/>
      <c r="TE232" s="1709"/>
      <c r="TF232" s="1709"/>
      <c r="TG232" s="1709"/>
      <c r="TH232" s="1709"/>
      <c r="TI232" s="1709"/>
      <c r="TJ232" s="1709"/>
      <c r="TK232" s="1709"/>
      <c r="TL232" s="1709"/>
      <c r="TM232" s="1709"/>
      <c r="TN232" s="1709"/>
      <c r="TO232" s="1709"/>
      <c r="TP232" s="1709"/>
      <c r="TQ232" s="1709"/>
      <c r="TR232" s="1709"/>
      <c r="TS232" s="1709"/>
      <c r="TT232" s="1709"/>
      <c r="TU232" s="1709"/>
      <c r="TV232" s="1709"/>
      <c r="TW232" s="1709"/>
      <c r="TX232" s="1709"/>
      <c r="TY232" s="1709"/>
      <c r="TZ232" s="1709"/>
      <c r="UA232" s="1709"/>
      <c r="UB232" s="1709"/>
      <c r="UC232" s="1709"/>
      <c r="UD232" s="1709"/>
      <c r="UE232" s="1709"/>
      <c r="UF232" s="1709"/>
      <c r="UG232" s="1709"/>
      <c r="UH232" s="1709"/>
      <c r="UI232" s="1709"/>
      <c r="UJ232" s="1709"/>
      <c r="UK232" s="1709"/>
      <c r="UL232" s="1709"/>
      <c r="UM232" s="1709"/>
      <c r="UN232" s="1709"/>
      <c r="UO232" s="1709"/>
      <c r="UP232" s="1709"/>
      <c r="UQ232" s="1709"/>
      <c r="UR232" s="1709"/>
      <c r="US232" s="1709"/>
      <c r="UT232" s="1709"/>
      <c r="UU232" s="1709"/>
      <c r="UV232" s="1709"/>
      <c r="UW232" s="1709"/>
      <c r="UX232" s="1709"/>
      <c r="UY232" s="1709"/>
      <c r="UZ232" s="1709"/>
      <c r="VA232" s="1709"/>
      <c r="VB232" s="1709"/>
      <c r="VC232" s="1709"/>
      <c r="VD232" s="1709"/>
      <c r="VE232" s="1709"/>
      <c r="VF232" s="1709"/>
      <c r="VG232" s="1709"/>
      <c r="VH232" s="1709"/>
      <c r="VI232" s="1709"/>
      <c r="VJ232" s="1709"/>
      <c r="VK232" s="1709"/>
      <c r="VL232" s="1709"/>
      <c r="VM232" s="1709"/>
      <c r="VN232" s="1709"/>
      <c r="VO232" s="1709"/>
      <c r="VP232" s="1709"/>
      <c r="VQ232" s="1709"/>
      <c r="VR232" s="1709"/>
      <c r="VS232" s="1709"/>
      <c r="VT232" s="1709"/>
      <c r="VU232" s="1709"/>
      <c r="VV232" s="1709"/>
      <c r="VW232" s="1709"/>
      <c r="VX232" s="1709"/>
      <c r="VY232" s="1709"/>
      <c r="VZ232" s="1709"/>
      <c r="WA232" s="1709"/>
      <c r="WB232" s="1709"/>
      <c r="WC232" s="1709"/>
      <c r="WD232" s="1709"/>
      <c r="WE232" s="1709"/>
      <c r="WF232" s="1709"/>
      <c r="WG232" s="1709"/>
      <c r="WH232" s="1709"/>
      <c r="WI232" s="1709"/>
      <c r="WJ232" s="1709"/>
      <c r="WK232" s="1709"/>
      <c r="WL232" s="1709"/>
      <c r="WM232" s="1709"/>
      <c r="WN232" s="1709"/>
      <c r="WO232" s="1709"/>
      <c r="WP232" s="1709"/>
      <c r="WQ232" s="1709"/>
      <c r="WR232" s="1709"/>
      <c r="WS232" s="1709"/>
      <c r="WT232" s="1709"/>
      <c r="WU232" s="1709"/>
      <c r="WV232" s="1709"/>
      <c r="WW232" s="1709"/>
      <c r="WX232" s="1709"/>
      <c r="WY232" s="1709"/>
      <c r="WZ232" s="1709"/>
      <c r="XA232" s="1709"/>
      <c r="XB232" s="1709"/>
      <c r="XC232" s="1709"/>
      <c r="XD232" s="1709"/>
      <c r="XE232" s="1709"/>
      <c r="XF232" s="1709"/>
      <c r="XG232" s="1709"/>
      <c r="XH232" s="1709"/>
      <c r="XI232" s="1709"/>
      <c r="XJ232" s="1709"/>
      <c r="XK232" s="1709"/>
      <c r="XL232" s="1709"/>
      <c r="XM232" s="1709"/>
      <c r="XN232" s="1709"/>
      <c r="XO232" s="1709"/>
      <c r="XP232" s="1709"/>
      <c r="XQ232" s="1709"/>
      <c r="XR232" s="1709"/>
      <c r="XS232" s="1709"/>
      <c r="XT232" s="1709"/>
      <c r="XU232" s="1709"/>
      <c r="XV232" s="1709"/>
      <c r="XW232" s="1709"/>
      <c r="XX232" s="1709"/>
      <c r="XY232" s="1709"/>
      <c r="XZ232" s="1709"/>
      <c r="YA232" s="1709"/>
      <c r="YB232" s="1709"/>
      <c r="YC232" s="1709"/>
      <c r="YD232" s="1709"/>
      <c r="YE232" s="1709"/>
      <c r="YF232" s="1709"/>
      <c r="YG232" s="1709"/>
      <c r="YH232" s="1709"/>
      <c r="YI232" s="1709"/>
      <c r="YJ232" s="1709"/>
      <c r="YK232" s="1709"/>
      <c r="YL232" s="1709"/>
      <c r="YM232" s="1709"/>
      <c r="YN232" s="1709"/>
      <c r="YO232" s="1709"/>
      <c r="YP232" s="1709"/>
      <c r="YQ232" s="1709"/>
      <c r="YR232" s="1709"/>
      <c r="YS232" s="1709"/>
      <c r="YT232" s="1709"/>
      <c r="YU232" s="1709"/>
      <c r="YV232" s="1709"/>
      <c r="YW232" s="1709"/>
      <c r="YX232" s="1709"/>
      <c r="YY232" s="1709"/>
      <c r="YZ232" s="1709"/>
      <c r="ZA232" s="1709"/>
      <c r="ZB232" s="1709"/>
      <c r="ZC232" s="1709"/>
      <c r="ZD232" s="1709"/>
      <c r="ZE232" s="1709"/>
      <c r="ZF232" s="1709"/>
      <c r="ZG232" s="1709"/>
      <c r="ZH232" s="1709"/>
      <c r="ZI232" s="1709"/>
      <c r="ZJ232" s="1709"/>
      <c r="ZK232" s="1709"/>
      <c r="ZL232" s="1709"/>
      <c r="ZM232" s="1709"/>
      <c r="ZN232" s="1709"/>
      <c r="ZO232" s="1709"/>
      <c r="ZP232" s="1709"/>
      <c r="ZQ232" s="1709"/>
      <c r="ZR232" s="1709"/>
      <c r="ZS232" s="1709"/>
      <c r="ZT232" s="1709"/>
      <c r="ZU232" s="1709"/>
      <c r="ZV232" s="1709"/>
      <c r="ZW232" s="1709"/>
      <c r="ZX232" s="1709"/>
      <c r="ZY232" s="1709"/>
      <c r="ZZ232" s="1709"/>
      <c r="AAA232" s="1709"/>
      <c r="AAB232" s="1709"/>
      <c r="AAC232" s="1709"/>
      <c r="AAD232" s="1709"/>
      <c r="AAE232" s="1709"/>
      <c r="AAF232" s="1709"/>
      <c r="AAG232" s="1709"/>
      <c r="AAH232" s="1709"/>
      <c r="AAI232" s="1709"/>
      <c r="AAJ232" s="1709"/>
      <c r="AAK232" s="1709"/>
      <c r="AAL232" s="1709"/>
      <c r="AAM232" s="1709"/>
      <c r="AAN232" s="1709"/>
      <c r="AAO232" s="1709"/>
      <c r="AAP232" s="1709"/>
      <c r="AAQ232" s="1709"/>
      <c r="AAR232" s="1709"/>
      <c r="AAS232" s="1709"/>
      <c r="AAT232" s="1709"/>
      <c r="AAU232" s="1709"/>
      <c r="AAV232" s="1709"/>
      <c r="AAW232" s="1709"/>
      <c r="AAX232" s="1709"/>
      <c r="AAY232" s="1709"/>
      <c r="AAZ232" s="1709"/>
      <c r="ABA232" s="1709"/>
      <c r="ABB232" s="1709"/>
      <c r="ABC232" s="1709"/>
      <c r="ABD232" s="1709"/>
      <c r="ABE232" s="1709"/>
      <c r="ABF232" s="1709"/>
      <c r="ABG232" s="1709"/>
      <c r="ABH232" s="1709"/>
      <c r="ABI232" s="1709"/>
      <c r="ABJ232" s="1709"/>
      <c r="ABK232" s="1709"/>
      <c r="ABL232" s="1709"/>
      <c r="ABM232" s="1709"/>
      <c r="ABN232" s="1709"/>
      <c r="ABO232" s="1709"/>
      <c r="ABP232" s="1709"/>
      <c r="ABQ232" s="1709"/>
      <c r="ABR232" s="1709"/>
      <c r="ABS232" s="1709"/>
      <c r="ABT232" s="1709"/>
      <c r="ABU232" s="1709"/>
      <c r="ABV232" s="1709"/>
      <c r="ABW232" s="1709"/>
      <c r="ABX232" s="1709"/>
      <c r="ABY232" s="1709"/>
      <c r="ABZ232" s="1709"/>
      <c r="ACA232" s="1709"/>
      <c r="ACB232" s="1709"/>
      <c r="ACC232" s="1709"/>
      <c r="ACD232" s="1709"/>
      <c r="ACE232" s="1709"/>
      <c r="ACF232" s="1709"/>
      <c r="ACG232" s="1709"/>
      <c r="ACH232" s="1709"/>
      <c r="ACI232" s="1709"/>
      <c r="ACJ232" s="1709"/>
      <c r="ACK232" s="1709"/>
      <c r="ACL232" s="1709"/>
      <c r="ACM232" s="1709"/>
      <c r="ACN232" s="1709"/>
      <c r="ACO232" s="1709"/>
      <c r="ACP232" s="1709"/>
      <c r="ACQ232" s="1709"/>
      <c r="ACR232" s="1709"/>
      <c r="ACS232" s="1709"/>
      <c r="ACT232" s="1709"/>
      <c r="ACU232" s="1709"/>
      <c r="ACV232" s="1709"/>
      <c r="ACW232" s="1709"/>
      <c r="ACX232" s="1709"/>
      <c r="ACY232" s="1709"/>
      <c r="ACZ232" s="1709"/>
      <c r="ADA232" s="1709"/>
      <c r="ADB232" s="1709"/>
      <c r="ADC232" s="1709"/>
      <c r="ADD232" s="1709"/>
      <c r="ADE232" s="1709"/>
      <c r="ADF232" s="1709"/>
      <c r="ADG232" s="1709"/>
      <c r="ADH232" s="1709"/>
      <c r="ADI232" s="1709"/>
      <c r="ADJ232" s="1709"/>
      <c r="ADK232" s="1709"/>
      <c r="ADL232" s="1709"/>
      <c r="ADM232" s="1709"/>
      <c r="ADN232" s="1709"/>
      <c r="ADO232" s="1709"/>
      <c r="ADP232" s="1709"/>
      <c r="ADQ232" s="1709"/>
      <c r="ADR232" s="1709"/>
      <c r="ADS232" s="1709"/>
      <c r="ADT232" s="1709"/>
      <c r="ADU232" s="1709"/>
      <c r="ADV232" s="1709"/>
      <c r="ADW232" s="1709"/>
      <c r="ADX232" s="1709"/>
      <c r="ADY232" s="1709"/>
      <c r="ADZ232" s="1709"/>
      <c r="AEA232" s="1709"/>
      <c r="AEB232" s="1709"/>
      <c r="AEC232" s="1709"/>
      <c r="AED232" s="1709"/>
      <c r="AEE232" s="1709"/>
      <c r="AEF232" s="1709"/>
      <c r="AEG232" s="1709"/>
      <c r="AEH232" s="1709"/>
      <c r="AEI232" s="1709"/>
      <c r="AEJ232" s="1709"/>
      <c r="AEK232" s="1709"/>
      <c r="AEL232" s="1709"/>
      <c r="AEM232" s="1709"/>
      <c r="AEN232" s="1709"/>
      <c r="AEO232" s="1709"/>
      <c r="AEP232" s="1709"/>
      <c r="AEQ232" s="1709"/>
      <c r="AER232" s="1709"/>
      <c r="AES232" s="1709"/>
      <c r="AET232" s="1709"/>
      <c r="AEU232" s="1709"/>
      <c r="AEV232" s="1709"/>
      <c r="AEW232" s="1709"/>
      <c r="AEX232" s="1709"/>
      <c r="AEY232" s="1709"/>
      <c r="AEZ232" s="1709"/>
      <c r="AFA232" s="1709"/>
      <c r="AFB232" s="1709"/>
      <c r="AFC232" s="1709"/>
      <c r="AFD232" s="1709"/>
      <c r="AFE232" s="1709"/>
      <c r="AFF232" s="1709"/>
      <c r="AFG232" s="1709"/>
      <c r="AFH232" s="1709"/>
      <c r="AFI232" s="1709"/>
      <c r="AFJ232" s="1709"/>
      <c r="AFK232" s="1709"/>
      <c r="AFL232" s="1709"/>
      <c r="AFM232" s="1709"/>
      <c r="AFN232" s="1709"/>
      <c r="AFO232" s="1709"/>
      <c r="AFP232" s="1709"/>
      <c r="AFQ232" s="1709"/>
      <c r="AFR232" s="1709"/>
      <c r="AFS232" s="1709"/>
      <c r="AFT232" s="1709"/>
      <c r="AFU232" s="1709"/>
      <c r="AFV232" s="1709"/>
      <c r="AFW232" s="1709"/>
      <c r="AFX232" s="1709"/>
      <c r="AFY232" s="1709"/>
      <c r="AFZ232" s="1709"/>
      <c r="AGA232" s="1709"/>
      <c r="AGB232" s="1709"/>
      <c r="AGC232" s="1709"/>
      <c r="AGD232" s="1709"/>
      <c r="AGE232" s="1709"/>
      <c r="AGF232" s="1709"/>
      <c r="AGG232" s="1709"/>
      <c r="AGH232" s="1709"/>
      <c r="AGI232" s="1709"/>
      <c r="AGJ232" s="1709"/>
      <c r="AGK232" s="1709"/>
      <c r="AGL232" s="1709"/>
      <c r="AGM232" s="1709"/>
      <c r="AGN232" s="1709"/>
      <c r="AGO232" s="1709"/>
      <c r="AGP232" s="1709"/>
      <c r="AGQ232" s="1709"/>
      <c r="AGR232" s="1709"/>
      <c r="AGS232" s="1709"/>
      <c r="AGT232" s="1709"/>
      <c r="AGU232" s="1709"/>
      <c r="AGV232" s="1709"/>
      <c r="AGW232" s="1709"/>
      <c r="AGX232" s="1709"/>
      <c r="AGY232" s="1709"/>
      <c r="AGZ232" s="1709"/>
      <c r="AHA232" s="1709"/>
      <c r="AHB232" s="1709"/>
      <c r="AHC232" s="1709"/>
      <c r="AHD232" s="1709"/>
      <c r="AHE232" s="1709"/>
      <c r="AHF232" s="1709"/>
      <c r="AHG232" s="1709"/>
      <c r="AHH232" s="1709"/>
      <c r="AHI232" s="1709"/>
      <c r="AHJ232" s="1709"/>
      <c r="AHK232" s="1709"/>
      <c r="AHL232" s="1709"/>
      <c r="AHM232" s="1709"/>
      <c r="AHN232" s="1709"/>
      <c r="AHO232" s="1709"/>
      <c r="AHP232" s="1709"/>
      <c r="AHQ232" s="1709"/>
      <c r="AHR232" s="1709"/>
      <c r="AHS232" s="1709"/>
      <c r="AHT232" s="1709"/>
      <c r="AHU232" s="1709"/>
      <c r="AHV232" s="1709"/>
      <c r="AHW232" s="1709"/>
      <c r="AHX232" s="1709"/>
      <c r="AHY232" s="1709"/>
      <c r="AHZ232" s="1709"/>
      <c r="AIA232" s="1709"/>
      <c r="AIB232" s="1709"/>
      <c r="AIC232" s="1709"/>
      <c r="AID232" s="1709"/>
      <c r="AIE232" s="1709"/>
      <c r="AIF232" s="1709"/>
      <c r="AIG232" s="1709"/>
      <c r="AIH232" s="1709"/>
      <c r="AII232" s="1709"/>
      <c r="AIJ232" s="1709"/>
      <c r="AIK232" s="1709"/>
      <c r="AIL232" s="1709"/>
      <c r="AIM232" s="1709"/>
      <c r="AIN232" s="1709"/>
      <c r="AIO232" s="1709"/>
      <c r="AIP232" s="1709"/>
      <c r="AIQ232" s="1709"/>
      <c r="AIR232" s="1709"/>
      <c r="AIS232" s="1709"/>
      <c r="AIT232" s="1709"/>
      <c r="AIU232" s="1709"/>
      <c r="AIV232" s="1709"/>
      <c r="AIW232" s="1709"/>
      <c r="AIX232" s="1709"/>
      <c r="AIY232" s="1709"/>
      <c r="AIZ232" s="1709"/>
      <c r="AJA232" s="1709"/>
      <c r="AJB232" s="1709"/>
      <c r="AJC232" s="1709"/>
      <c r="AJD232" s="1709"/>
      <c r="AJE232" s="1709"/>
      <c r="AJF232" s="1709"/>
      <c r="AJG232" s="1709"/>
      <c r="AJH232" s="1709"/>
      <c r="AJI232" s="1709"/>
      <c r="AJJ232" s="1709"/>
      <c r="AJK232" s="1709"/>
      <c r="AJL232" s="1709"/>
      <c r="AJM232" s="1709"/>
      <c r="AJN232" s="1709"/>
      <c r="AJO232" s="1709"/>
      <c r="AJP232" s="1709"/>
      <c r="AJQ232" s="1709"/>
      <c r="AJR232" s="1709"/>
      <c r="AJS232" s="1709"/>
      <c r="AJT232" s="1709"/>
      <c r="AJU232" s="1709"/>
      <c r="AJV232" s="1709"/>
      <c r="AJW232" s="1709"/>
      <c r="AJX232" s="1709"/>
      <c r="AJY232" s="1709"/>
      <c r="AJZ232" s="1709"/>
      <c r="AKA232" s="1709"/>
      <c r="AKB232" s="1709"/>
      <c r="AKC232" s="1709"/>
      <c r="AKD232" s="1709"/>
      <c r="AKE232" s="1709"/>
      <c r="AKF232" s="1709"/>
      <c r="AKG232" s="1709"/>
      <c r="AKH232" s="1709"/>
      <c r="AKI232" s="1709"/>
      <c r="AKJ232" s="1709"/>
      <c r="AKK232" s="1709"/>
      <c r="AKL232" s="1709"/>
      <c r="AKM232" s="1709"/>
      <c r="AKN232" s="1709"/>
      <c r="AKO232" s="1709"/>
      <c r="AKP232" s="1709"/>
      <c r="AKQ232" s="1709"/>
      <c r="AKR232" s="1709"/>
      <c r="AKS232" s="1709"/>
      <c r="AKT232" s="1709"/>
      <c r="AKU232" s="1709"/>
      <c r="AKV232" s="1709"/>
      <c r="AKW232" s="1709"/>
      <c r="AKX232" s="1709"/>
      <c r="AKY232" s="1709"/>
      <c r="AKZ232" s="1709"/>
      <c r="ALA232" s="1709"/>
      <c r="ALB232" s="1709"/>
      <c r="ALC232" s="1709"/>
      <c r="ALD232" s="1709"/>
      <c r="ALE232" s="1709"/>
      <c r="ALF232" s="1709"/>
      <c r="ALG232" s="1709"/>
      <c r="ALH232" s="1709"/>
      <c r="ALI232" s="1709"/>
      <c r="ALJ232" s="1709"/>
      <c r="ALK232" s="1709"/>
      <c r="ALL232" s="1709"/>
      <c r="ALM232" s="1709"/>
      <c r="ALN232" s="1709"/>
      <c r="ALO232" s="1709"/>
      <c r="ALP232" s="1709"/>
      <c r="ALQ232" s="1709"/>
      <c r="ALR232" s="1709"/>
      <c r="ALS232" s="1709"/>
      <c r="ALT232" s="1709"/>
      <c r="ALU232" s="1709"/>
      <c r="ALV232" s="1709"/>
      <c r="ALW232" s="1709"/>
      <c r="ALX232" s="1709"/>
      <c r="ALY232" s="1709"/>
      <c r="ALZ232" s="1709"/>
      <c r="AMA232" s="1709"/>
      <c r="AMB232" s="1709"/>
      <c r="AMC232" s="1709"/>
      <c r="AMD232" s="1709"/>
      <c r="AME232" s="1709"/>
      <c r="AMF232" s="1709"/>
      <c r="AMG232" s="1709"/>
      <c r="AMH232" s="1709"/>
      <c r="AMI232" s="1709"/>
      <c r="AMJ232" s="1709"/>
      <c r="AMK232" s="1709"/>
      <c r="AML232" s="1709"/>
      <c r="AMM232" s="1709"/>
      <c r="AMN232" s="1709"/>
      <c r="AMO232" s="1709"/>
      <c r="AMP232" s="1709"/>
      <c r="AMQ232" s="1709"/>
      <c r="AMR232" s="1709"/>
      <c r="AMS232" s="1709"/>
      <c r="AMT232" s="1709"/>
      <c r="AMU232" s="1709"/>
      <c r="AMV232" s="1709"/>
      <c r="AMW232" s="1709"/>
      <c r="AMX232" s="1709"/>
      <c r="AMY232" s="1709"/>
      <c r="AMZ232" s="1709"/>
      <c r="ANA232" s="1709"/>
      <c r="ANB232" s="1709"/>
      <c r="ANC232" s="1709"/>
      <c r="AND232" s="1709"/>
      <c r="ANE232" s="1709"/>
      <c r="ANF232" s="1709"/>
      <c r="ANG232" s="1709"/>
      <c r="ANH232" s="1709"/>
      <c r="ANI232" s="1709"/>
      <c r="ANJ232" s="1709"/>
      <c r="ANK232" s="1709"/>
      <c r="ANL232" s="1709"/>
      <c r="ANM232" s="1709"/>
      <c r="ANN232" s="1709"/>
      <c r="ANO232" s="1709"/>
      <c r="ANP232" s="1709"/>
      <c r="ANQ232" s="1709"/>
      <c r="ANR232" s="1709"/>
      <c r="ANS232" s="1709"/>
      <c r="ANT232" s="1709"/>
      <c r="ANU232" s="1709"/>
      <c r="ANV232" s="1709"/>
      <c r="ANW232" s="1709"/>
      <c r="ANX232" s="1709"/>
      <c r="ANY232" s="1709"/>
      <c r="ANZ232" s="1709"/>
      <c r="AOA232" s="1709"/>
      <c r="AOB232" s="1709"/>
      <c r="AOC232" s="1709"/>
      <c r="AOD232" s="1709"/>
      <c r="AOE232" s="1709"/>
      <c r="AOF232" s="1709"/>
      <c r="AOG232" s="1709"/>
      <c r="AOH232" s="1709"/>
      <c r="AOI232" s="1709"/>
      <c r="AOJ232" s="1709"/>
      <c r="AOK232" s="1709"/>
      <c r="AOL232" s="1709"/>
      <c r="AOM232" s="1709"/>
      <c r="AON232" s="1709"/>
      <c r="AOO232" s="1709"/>
      <c r="AOP232" s="1709"/>
      <c r="AOQ232" s="1709"/>
      <c r="AOR232" s="1709"/>
      <c r="AOS232" s="1709"/>
      <c r="AOT232" s="1709"/>
      <c r="AOU232" s="1709"/>
      <c r="AOV232" s="1709"/>
      <c r="AOW232" s="1709"/>
      <c r="AOX232" s="1709"/>
      <c r="AOY232" s="1709"/>
      <c r="AOZ232" s="1709"/>
      <c r="APA232" s="1709"/>
      <c r="APB232" s="1709"/>
      <c r="APC232" s="1709"/>
      <c r="APD232" s="1709"/>
      <c r="APE232" s="1709"/>
      <c r="APF232" s="1709"/>
      <c r="APG232" s="1709"/>
      <c r="APH232" s="1709"/>
      <c r="API232" s="1709"/>
      <c r="APJ232" s="1709"/>
      <c r="APK232" s="1709"/>
      <c r="APL232" s="1709"/>
      <c r="APM232" s="1709"/>
      <c r="APN232" s="1709"/>
      <c r="APO232" s="1709"/>
      <c r="APP232" s="1709"/>
      <c r="APQ232" s="1709"/>
      <c r="APR232" s="1709"/>
      <c r="APS232" s="1709"/>
      <c r="APT232" s="1709"/>
      <c r="APU232" s="1709"/>
      <c r="APV232" s="1709"/>
      <c r="APW232" s="1709"/>
      <c r="APX232" s="1709"/>
      <c r="APY232" s="1709"/>
      <c r="APZ232" s="1709"/>
      <c r="AQA232" s="1709"/>
      <c r="AQB232" s="1709"/>
      <c r="AQC232" s="1709"/>
      <c r="AQD232" s="1709"/>
      <c r="AQE232" s="1709"/>
      <c r="AQF232" s="1709"/>
      <c r="AQG232" s="1709"/>
      <c r="AQH232" s="1709"/>
      <c r="AQI232" s="1709"/>
      <c r="AQJ232" s="1709"/>
      <c r="AQK232" s="1709"/>
      <c r="AQL232" s="1709"/>
      <c r="AQM232" s="1709"/>
      <c r="AQN232" s="1709"/>
      <c r="AQO232" s="1709"/>
      <c r="AQP232" s="1709"/>
      <c r="AQQ232" s="1709"/>
      <c r="AQR232" s="1709"/>
      <c r="AQS232" s="1709"/>
      <c r="AQT232" s="1709"/>
      <c r="AQU232" s="1709"/>
      <c r="AQV232" s="1709"/>
      <c r="AQW232" s="1709"/>
      <c r="AQX232" s="1709"/>
      <c r="AQY232" s="1709"/>
      <c r="AQZ232" s="1709"/>
      <c r="ARA232" s="1709"/>
      <c r="ARB232" s="1709"/>
      <c r="ARC232" s="1709"/>
      <c r="ARD232" s="1709"/>
      <c r="ARE232" s="1709"/>
      <c r="ARF232" s="1709"/>
      <c r="ARG232" s="1709"/>
      <c r="ARH232" s="1709"/>
      <c r="ARI232" s="1709"/>
      <c r="ARJ232" s="1709"/>
      <c r="ARK232" s="1709"/>
      <c r="ARL232" s="1709"/>
      <c r="ARM232" s="1709"/>
      <c r="ARN232" s="1709"/>
      <c r="ARO232" s="1709"/>
      <c r="ARP232" s="1709"/>
      <c r="ARQ232" s="1709"/>
      <c r="ARR232" s="1709"/>
      <c r="ARS232" s="1709"/>
      <c r="ART232" s="1709"/>
      <c r="ARU232" s="1709"/>
      <c r="ARV232" s="1709"/>
      <c r="ARW232" s="1709"/>
      <c r="ARX232" s="1709"/>
      <c r="ARY232" s="1709"/>
      <c r="ARZ232" s="1709"/>
      <c r="ASA232" s="1709"/>
      <c r="ASB232" s="1709"/>
      <c r="ASC232" s="1709"/>
      <c r="ASD232" s="1709"/>
      <c r="ASE232" s="1709"/>
      <c r="ASF232" s="1709"/>
      <c r="ASG232" s="1709"/>
      <c r="ASH232" s="1709"/>
      <c r="ASI232" s="1709"/>
      <c r="ASJ232" s="1709"/>
      <c r="ASK232" s="1709"/>
      <c r="ASL232" s="1709"/>
      <c r="ASM232" s="1709"/>
      <c r="ASN232" s="1709"/>
      <c r="ASO232" s="1709"/>
      <c r="ASP232" s="1709"/>
      <c r="ASQ232" s="1709"/>
      <c r="ASR232" s="1709"/>
      <c r="ASS232" s="1709"/>
      <c r="AST232" s="1709"/>
      <c r="ASU232" s="1709"/>
      <c r="ASV232" s="1709"/>
      <c r="ASW232" s="1709"/>
      <c r="ASX232" s="1709"/>
      <c r="ASY232" s="1709"/>
      <c r="ASZ232" s="1709"/>
      <c r="ATA232" s="1709"/>
      <c r="ATB232" s="1709"/>
      <c r="ATC232" s="1709"/>
      <c r="ATD232" s="1709"/>
      <c r="ATE232" s="1709"/>
      <c r="ATF232" s="1709"/>
      <c r="ATG232" s="1709"/>
      <c r="ATH232" s="1709"/>
      <c r="ATI232" s="1709"/>
      <c r="ATJ232" s="1709"/>
      <c r="ATK232" s="1709"/>
      <c r="ATL232" s="1709"/>
      <c r="ATM232" s="1709"/>
      <c r="ATN232" s="1709"/>
      <c r="ATO232" s="1709"/>
      <c r="ATP232" s="1709"/>
      <c r="ATQ232" s="1709"/>
      <c r="ATR232" s="1709"/>
      <c r="ATS232" s="1709"/>
      <c r="ATT232" s="1709"/>
      <c r="ATU232" s="1709"/>
      <c r="ATV232" s="1709"/>
      <c r="ATW232" s="1709"/>
      <c r="ATX232" s="1709"/>
      <c r="ATY232" s="1709"/>
      <c r="ATZ232" s="1709"/>
      <c r="AUA232" s="1709"/>
      <c r="AUB232" s="1709"/>
      <c r="AUC232" s="1709"/>
      <c r="AUD232" s="1709"/>
      <c r="AUE232" s="1709"/>
      <c r="AUF232" s="1709"/>
      <c r="AUG232" s="1709"/>
      <c r="AUH232" s="1709"/>
      <c r="AUI232" s="1709"/>
      <c r="AUJ232" s="1709"/>
      <c r="AUK232" s="1709"/>
      <c r="AUL232" s="1709"/>
      <c r="AUM232" s="1709"/>
      <c r="AUN232" s="1709"/>
      <c r="AUO232" s="1709"/>
      <c r="AUP232" s="1709"/>
      <c r="AUQ232" s="1709"/>
      <c r="AUR232" s="1709"/>
      <c r="AUS232" s="1709"/>
      <c r="AUT232" s="1709"/>
      <c r="AUU232" s="1709"/>
      <c r="AUV232" s="1709"/>
      <c r="AUW232" s="1709"/>
      <c r="AUX232" s="1709"/>
      <c r="AUY232" s="1709"/>
      <c r="AUZ232" s="1709"/>
      <c r="AVA232" s="1709"/>
      <c r="AVB232" s="1709"/>
      <c r="AVC232" s="1709"/>
      <c r="AVD232" s="1709"/>
      <c r="AVE232" s="1709"/>
      <c r="AVF232" s="1709"/>
      <c r="AVG232" s="1709"/>
      <c r="AVH232" s="1709"/>
      <c r="AVI232" s="1709"/>
      <c r="AVJ232" s="1709"/>
      <c r="AVK232" s="1709"/>
      <c r="AVL232" s="1709"/>
      <c r="AVM232" s="1709"/>
      <c r="AVN232" s="1709"/>
      <c r="AVO232" s="1709"/>
      <c r="AVP232" s="1709"/>
      <c r="AVQ232" s="1709"/>
      <c r="AVR232" s="1709"/>
      <c r="AVS232" s="1709"/>
      <c r="AVT232" s="1709"/>
      <c r="AVU232" s="1709"/>
      <c r="AVV232" s="1709"/>
      <c r="AVW232" s="1709"/>
      <c r="AVX232" s="1709"/>
      <c r="AVY232" s="1709"/>
      <c r="AVZ232" s="1709"/>
      <c r="AWA232" s="1709"/>
      <c r="AWB232" s="1709"/>
      <c r="AWC232" s="1709"/>
      <c r="AWD232" s="1709"/>
      <c r="AWE232" s="1709"/>
      <c r="AWF232" s="1709"/>
      <c r="AWG232" s="1709"/>
      <c r="AWH232" s="1709"/>
      <c r="AWI232" s="1709"/>
      <c r="AWJ232" s="1709"/>
      <c r="AWK232" s="1709"/>
      <c r="AWL232" s="1709"/>
      <c r="AWM232" s="1709"/>
      <c r="AWN232" s="1709"/>
      <c r="AWO232" s="1709"/>
      <c r="AWP232" s="1709"/>
      <c r="AWQ232" s="1709"/>
      <c r="AWR232" s="1709"/>
      <c r="AWS232" s="1709"/>
      <c r="AWT232" s="1709"/>
      <c r="AWU232" s="1709"/>
      <c r="AWV232" s="1709"/>
      <c r="AWW232" s="1709"/>
      <c r="AWX232" s="1709"/>
      <c r="AWY232" s="1709"/>
      <c r="AWZ232" s="1709"/>
      <c r="AXA232" s="1709"/>
      <c r="AXB232" s="1709"/>
      <c r="AXC232" s="1709"/>
      <c r="AXD232" s="1709"/>
      <c r="AXE232" s="1709"/>
      <c r="AXF232" s="1709"/>
      <c r="AXG232" s="1709"/>
      <c r="AXH232" s="1709"/>
      <c r="AXI232" s="1709"/>
      <c r="AXJ232" s="1709"/>
    </row>
    <row r="233" spans="1:1310" s="1710" customFormat="1" ht="23.25" customHeight="1">
      <c r="A233" s="1711"/>
      <c r="B233" s="1714"/>
      <c r="C233" s="1714"/>
      <c r="D233" s="1714"/>
      <c r="E233" s="1714"/>
      <c r="F233" s="1713"/>
      <c r="G233" s="1715"/>
      <c r="H233" s="1715"/>
      <c r="I233" s="1715"/>
      <c r="J233" s="1716"/>
      <c r="K233" s="1715"/>
      <c r="L233" s="1715"/>
      <c r="M233" s="1715"/>
      <c r="N233" s="1716"/>
      <c r="O233" s="3693" t="s">
        <v>1830</v>
      </c>
      <c r="P233" s="3693"/>
      <c r="Q233" s="1716"/>
      <c r="R233" s="88"/>
      <c r="S233" s="88"/>
      <c r="T233" s="88"/>
      <c r="U233" s="88"/>
      <c r="V233" s="88"/>
      <c r="W233" s="88"/>
      <c r="X233" s="88"/>
      <c r="Y233" s="88"/>
      <c r="Z233" s="88"/>
      <c r="AA233" s="88"/>
      <c r="AB233" s="88"/>
      <c r="AC233" s="88"/>
      <c r="AD233" s="1709"/>
      <c r="AE233" s="1709"/>
      <c r="AF233" s="1709"/>
      <c r="AG233" s="1709"/>
      <c r="AH233" s="1709"/>
      <c r="AI233" s="1709"/>
      <c r="AJ233" s="1709"/>
      <c r="AK233" s="1709"/>
      <c r="AL233" s="1709"/>
      <c r="AM233" s="1709"/>
      <c r="AN233" s="1709"/>
      <c r="AO233" s="1709"/>
      <c r="AP233" s="1709"/>
      <c r="AQ233" s="1709"/>
      <c r="AR233" s="1709"/>
      <c r="AS233" s="1709"/>
      <c r="AT233" s="1709"/>
      <c r="AU233" s="1709"/>
      <c r="AV233" s="1709"/>
      <c r="AW233" s="1709"/>
      <c r="AX233" s="1709"/>
      <c r="AY233" s="1709"/>
      <c r="AZ233" s="1709"/>
      <c r="BA233" s="1709"/>
      <c r="BB233" s="1709"/>
      <c r="BC233" s="1709"/>
      <c r="BD233" s="1709"/>
      <c r="BE233" s="1709"/>
      <c r="BF233" s="1709"/>
      <c r="BG233" s="1709"/>
      <c r="BH233" s="1709"/>
      <c r="BI233" s="1709"/>
      <c r="BJ233" s="1709"/>
      <c r="BK233" s="1709"/>
      <c r="BL233" s="1709"/>
      <c r="BM233" s="1709"/>
      <c r="BN233" s="1709"/>
      <c r="BO233" s="1709"/>
      <c r="BP233" s="1709"/>
      <c r="BQ233" s="1709"/>
      <c r="BR233" s="1709"/>
      <c r="BS233" s="1709"/>
      <c r="BT233" s="1709"/>
      <c r="BU233" s="1709"/>
      <c r="BV233" s="1709"/>
      <c r="BW233" s="1709"/>
      <c r="BX233" s="1709"/>
      <c r="BY233" s="1709"/>
      <c r="BZ233" s="1709"/>
      <c r="CA233" s="1709"/>
      <c r="CB233" s="1709"/>
      <c r="CC233" s="1709"/>
      <c r="CD233" s="1709"/>
      <c r="CE233" s="1709"/>
      <c r="CF233" s="1709"/>
      <c r="CG233" s="1709"/>
      <c r="CH233" s="1709"/>
      <c r="CI233" s="1709"/>
      <c r="CJ233" s="1709"/>
      <c r="CK233" s="1709"/>
      <c r="CL233" s="1709"/>
      <c r="CM233" s="1709"/>
      <c r="CN233" s="1709"/>
      <c r="CO233" s="1709"/>
      <c r="CP233" s="1709"/>
      <c r="CQ233" s="1709"/>
      <c r="CR233" s="1709"/>
      <c r="CS233" s="1709"/>
      <c r="CT233" s="1709"/>
      <c r="CU233" s="1709"/>
      <c r="CV233" s="1709"/>
      <c r="CW233" s="1709"/>
      <c r="CX233" s="1709"/>
      <c r="CY233" s="1709"/>
      <c r="CZ233" s="1709"/>
      <c r="DA233" s="1709"/>
      <c r="DB233" s="1709"/>
      <c r="DC233" s="1709"/>
      <c r="DD233" s="1709"/>
      <c r="DE233" s="1709"/>
      <c r="DF233" s="1709"/>
      <c r="DG233" s="1709"/>
      <c r="DH233" s="1709"/>
      <c r="DI233" s="1709"/>
      <c r="DJ233" s="1709"/>
      <c r="DK233" s="1709"/>
      <c r="DL233" s="1709"/>
      <c r="DM233" s="1709"/>
      <c r="DN233" s="1709"/>
      <c r="DO233" s="1709"/>
      <c r="DP233" s="1709"/>
      <c r="DQ233" s="1709"/>
      <c r="DR233" s="1709"/>
      <c r="DS233" s="1709"/>
      <c r="DT233" s="1709"/>
      <c r="DU233" s="1709"/>
      <c r="DV233" s="1709"/>
      <c r="DW233" s="1709"/>
      <c r="DX233" s="1709"/>
      <c r="DY233" s="1709"/>
      <c r="DZ233" s="1709"/>
      <c r="EA233" s="1709"/>
      <c r="EB233" s="1709"/>
      <c r="EC233" s="1709"/>
      <c r="ED233" s="1709"/>
      <c r="EE233" s="1709"/>
      <c r="EF233" s="1709"/>
      <c r="EG233" s="1709"/>
      <c r="EH233" s="1709"/>
      <c r="EI233" s="1709"/>
      <c r="EJ233" s="1709"/>
      <c r="EK233" s="1709"/>
      <c r="EL233" s="1709"/>
      <c r="EM233" s="1709"/>
      <c r="EN233" s="1709"/>
      <c r="EO233" s="1709"/>
      <c r="EP233" s="1709"/>
      <c r="EQ233" s="1709"/>
      <c r="ER233" s="1709"/>
      <c r="ES233" s="1709"/>
      <c r="ET233" s="1709"/>
      <c r="EU233" s="1709"/>
      <c r="EV233" s="1709"/>
      <c r="EW233" s="1709"/>
      <c r="EX233" s="1709"/>
      <c r="EY233" s="1709"/>
      <c r="EZ233" s="1709"/>
      <c r="FA233" s="1709"/>
      <c r="FB233" s="1709"/>
      <c r="FC233" s="1709"/>
      <c r="FD233" s="1709"/>
      <c r="FE233" s="1709"/>
      <c r="FF233" s="1709"/>
      <c r="FG233" s="1709"/>
      <c r="FH233" s="1709"/>
      <c r="FI233" s="1709"/>
      <c r="FJ233" s="1709"/>
      <c r="FK233" s="1709"/>
      <c r="FL233" s="1709"/>
      <c r="FM233" s="1709"/>
      <c r="FN233" s="1709"/>
      <c r="FO233" s="1709"/>
      <c r="FP233" s="1709"/>
      <c r="FQ233" s="1709"/>
      <c r="FR233" s="1709"/>
      <c r="FS233" s="1709"/>
      <c r="FT233" s="1709"/>
      <c r="FU233" s="1709"/>
      <c r="FV233" s="1709"/>
      <c r="FW233" s="1709"/>
      <c r="FX233" s="1709"/>
      <c r="FY233" s="1709"/>
      <c r="FZ233" s="1709"/>
      <c r="GA233" s="1709"/>
      <c r="GB233" s="1709"/>
      <c r="GC233" s="1709"/>
      <c r="GD233" s="1709"/>
      <c r="GE233" s="1709"/>
      <c r="GF233" s="1709"/>
      <c r="GG233" s="1709"/>
      <c r="GH233" s="1709"/>
      <c r="GI233" s="1709"/>
      <c r="GJ233" s="1709"/>
      <c r="GK233" s="1709"/>
      <c r="GL233" s="1709"/>
      <c r="GM233" s="1709"/>
      <c r="GN233" s="1709"/>
      <c r="GO233" s="1709"/>
      <c r="GP233" s="1709"/>
      <c r="GQ233" s="1709"/>
      <c r="GR233" s="1709"/>
      <c r="GS233" s="1709"/>
      <c r="GT233" s="1709"/>
      <c r="GU233" s="1709"/>
      <c r="GV233" s="1709"/>
      <c r="GW233" s="1709"/>
      <c r="GX233" s="1709"/>
      <c r="GY233" s="1709"/>
      <c r="GZ233" s="1709"/>
      <c r="HA233" s="1709"/>
      <c r="HB233" s="1709"/>
      <c r="HC233" s="1709"/>
      <c r="HD233" s="1709"/>
      <c r="HE233" s="1709"/>
      <c r="HF233" s="1709"/>
      <c r="HG233" s="1709"/>
      <c r="HH233" s="1709"/>
      <c r="HI233" s="1709"/>
      <c r="HJ233" s="1709"/>
      <c r="HK233" s="1709"/>
      <c r="HL233" s="1709"/>
      <c r="HM233" s="1709"/>
      <c r="HN233" s="1709"/>
      <c r="HO233" s="1709"/>
      <c r="HP233" s="1709"/>
      <c r="HQ233" s="1709"/>
      <c r="HR233" s="1709"/>
      <c r="HS233" s="1709"/>
      <c r="HT233" s="1709"/>
      <c r="HU233" s="1709"/>
      <c r="HV233" s="1709"/>
      <c r="HW233" s="1709"/>
      <c r="HX233" s="1709"/>
      <c r="HY233" s="1709"/>
      <c r="HZ233" s="1709"/>
      <c r="IA233" s="1709"/>
      <c r="IB233" s="1709"/>
      <c r="IC233" s="1709"/>
      <c r="ID233" s="1709"/>
      <c r="IE233" s="1709"/>
      <c r="IF233" s="1709"/>
      <c r="IG233" s="1709"/>
      <c r="IH233" s="1709"/>
      <c r="II233" s="1709"/>
      <c r="IJ233" s="1709"/>
      <c r="IK233" s="1709"/>
      <c r="IL233" s="1709"/>
      <c r="IM233" s="1709"/>
      <c r="IN233" s="1709"/>
      <c r="IO233" s="1709"/>
      <c r="IP233" s="1709"/>
      <c r="IQ233" s="1709"/>
      <c r="IR233" s="1709"/>
      <c r="IS233" s="1709"/>
      <c r="IT233" s="1709"/>
      <c r="IU233" s="1709"/>
      <c r="IV233" s="1709"/>
      <c r="IW233" s="1709"/>
      <c r="IX233" s="1709"/>
      <c r="IY233" s="1709"/>
      <c r="IZ233" s="1709"/>
      <c r="JA233" s="1709"/>
      <c r="JB233" s="1709"/>
      <c r="JC233" s="1709"/>
      <c r="JD233" s="1709"/>
      <c r="JE233" s="1709"/>
      <c r="JF233" s="1709"/>
      <c r="JG233" s="1709"/>
      <c r="JH233" s="1709"/>
      <c r="JI233" s="1709"/>
      <c r="JJ233" s="1709"/>
      <c r="JK233" s="1709"/>
      <c r="JL233" s="1709"/>
      <c r="JM233" s="1709"/>
      <c r="JN233" s="1709"/>
      <c r="JO233" s="1709"/>
      <c r="JP233" s="1709"/>
      <c r="JQ233" s="1709"/>
      <c r="JR233" s="1709"/>
      <c r="JS233" s="1709"/>
      <c r="JT233" s="1709"/>
      <c r="JU233" s="1709"/>
      <c r="JV233" s="1709"/>
      <c r="JW233" s="1709"/>
      <c r="JX233" s="1709"/>
      <c r="JY233" s="1709"/>
      <c r="JZ233" s="1709"/>
      <c r="KA233" s="1709"/>
      <c r="KB233" s="1709"/>
      <c r="KC233" s="1709"/>
      <c r="KD233" s="1709"/>
      <c r="KE233" s="1709"/>
      <c r="KF233" s="1709"/>
      <c r="KG233" s="1709"/>
      <c r="KH233" s="1709"/>
      <c r="KI233" s="1709"/>
      <c r="KJ233" s="1709"/>
      <c r="KK233" s="1709"/>
      <c r="KL233" s="1709"/>
      <c r="KM233" s="1709"/>
      <c r="KN233" s="1709"/>
      <c r="KO233" s="1709"/>
      <c r="KP233" s="1709"/>
      <c r="KQ233" s="1709"/>
      <c r="KR233" s="1709"/>
      <c r="KS233" s="1709"/>
      <c r="KT233" s="1709"/>
      <c r="KU233" s="1709"/>
      <c r="KV233" s="1709"/>
      <c r="KW233" s="1709"/>
      <c r="KX233" s="1709"/>
      <c r="KY233" s="1709"/>
      <c r="KZ233" s="1709"/>
      <c r="LA233" s="1709"/>
      <c r="LB233" s="1709"/>
      <c r="LC233" s="1709"/>
      <c r="LD233" s="1709"/>
      <c r="LE233" s="1709"/>
      <c r="LF233" s="1709"/>
      <c r="LG233" s="1709"/>
      <c r="LH233" s="1709"/>
      <c r="LI233" s="1709"/>
      <c r="LJ233" s="1709"/>
      <c r="LK233" s="1709"/>
      <c r="LL233" s="1709"/>
      <c r="LM233" s="1709"/>
      <c r="LN233" s="1709"/>
      <c r="LO233" s="1709"/>
      <c r="LP233" s="1709"/>
      <c r="LQ233" s="1709"/>
      <c r="LR233" s="1709"/>
      <c r="LS233" s="1709"/>
      <c r="LT233" s="1709"/>
      <c r="LU233" s="1709"/>
      <c r="LV233" s="1709"/>
      <c r="LW233" s="1709"/>
      <c r="LX233" s="1709"/>
      <c r="LY233" s="1709"/>
      <c r="LZ233" s="1709"/>
      <c r="MA233" s="1709"/>
      <c r="MB233" s="1709"/>
      <c r="MC233" s="1709"/>
      <c r="MD233" s="1709"/>
      <c r="ME233" s="1709"/>
      <c r="MF233" s="1709"/>
      <c r="MG233" s="1709"/>
      <c r="MH233" s="1709"/>
      <c r="MI233" s="1709"/>
      <c r="MJ233" s="1709"/>
      <c r="MK233" s="1709"/>
      <c r="ML233" s="1709"/>
      <c r="MM233" s="1709"/>
      <c r="MN233" s="1709"/>
      <c r="MO233" s="1709"/>
      <c r="MP233" s="1709"/>
      <c r="MQ233" s="1709"/>
      <c r="MR233" s="1709"/>
      <c r="MS233" s="1709"/>
      <c r="MT233" s="1709"/>
      <c r="MU233" s="1709"/>
      <c r="MV233" s="1709"/>
      <c r="MW233" s="1709"/>
      <c r="MX233" s="1709"/>
      <c r="MY233" s="1709"/>
      <c r="MZ233" s="1709"/>
      <c r="NA233" s="1709"/>
      <c r="NB233" s="1709"/>
      <c r="NC233" s="1709"/>
      <c r="ND233" s="1709"/>
      <c r="NE233" s="1709"/>
      <c r="NF233" s="1709"/>
      <c r="NG233" s="1709"/>
      <c r="NH233" s="1709"/>
      <c r="NI233" s="1709"/>
      <c r="NJ233" s="1709"/>
      <c r="NK233" s="1709"/>
      <c r="NL233" s="1709"/>
      <c r="NM233" s="1709"/>
      <c r="NN233" s="1709"/>
      <c r="NO233" s="1709"/>
      <c r="NP233" s="1709"/>
      <c r="NQ233" s="1709"/>
      <c r="NR233" s="1709"/>
      <c r="NS233" s="1709"/>
      <c r="NT233" s="1709"/>
      <c r="NU233" s="1709"/>
      <c r="NV233" s="1709"/>
      <c r="NW233" s="1709"/>
      <c r="NX233" s="1709"/>
      <c r="NY233" s="1709"/>
      <c r="NZ233" s="1709"/>
      <c r="OA233" s="1709"/>
      <c r="OB233" s="1709"/>
      <c r="OC233" s="1709"/>
      <c r="OD233" s="1709"/>
      <c r="OE233" s="1709"/>
      <c r="OF233" s="1709"/>
      <c r="OG233" s="1709"/>
      <c r="OH233" s="1709"/>
      <c r="OI233" s="1709"/>
      <c r="OJ233" s="1709"/>
      <c r="OK233" s="1709"/>
      <c r="OL233" s="1709"/>
      <c r="OM233" s="1709"/>
      <c r="ON233" s="1709"/>
      <c r="OO233" s="1709"/>
      <c r="OP233" s="1709"/>
      <c r="OQ233" s="1709"/>
      <c r="OR233" s="1709"/>
      <c r="OS233" s="1709"/>
      <c r="OT233" s="1709"/>
      <c r="OU233" s="1709"/>
      <c r="OV233" s="1709"/>
      <c r="OW233" s="1709"/>
      <c r="OX233" s="1709"/>
      <c r="OY233" s="1709"/>
      <c r="OZ233" s="1709"/>
      <c r="PA233" s="1709"/>
      <c r="PB233" s="1709"/>
      <c r="PC233" s="1709"/>
      <c r="PD233" s="1709"/>
      <c r="PE233" s="1709"/>
      <c r="PF233" s="1709"/>
      <c r="PG233" s="1709"/>
      <c r="PH233" s="1709"/>
      <c r="PI233" s="1709"/>
      <c r="PJ233" s="1709"/>
      <c r="PK233" s="1709"/>
      <c r="PL233" s="1709"/>
      <c r="PM233" s="1709"/>
      <c r="PN233" s="1709"/>
      <c r="PO233" s="1709"/>
      <c r="PP233" s="1709"/>
      <c r="PQ233" s="1709"/>
      <c r="PR233" s="1709"/>
      <c r="PS233" s="1709"/>
      <c r="PT233" s="1709"/>
      <c r="PU233" s="1709"/>
      <c r="PV233" s="1709"/>
      <c r="PW233" s="1709"/>
      <c r="PX233" s="1709"/>
      <c r="PY233" s="1709"/>
      <c r="PZ233" s="1709"/>
      <c r="QA233" s="1709"/>
      <c r="QB233" s="1709"/>
      <c r="QC233" s="1709"/>
      <c r="QD233" s="1709"/>
      <c r="QE233" s="1709"/>
      <c r="QF233" s="1709"/>
      <c r="QG233" s="1709"/>
      <c r="QH233" s="1709"/>
      <c r="QI233" s="1709"/>
      <c r="QJ233" s="1709"/>
      <c r="QK233" s="1709"/>
      <c r="QL233" s="1709"/>
      <c r="QM233" s="1709"/>
      <c r="QN233" s="1709"/>
      <c r="QO233" s="1709"/>
      <c r="QP233" s="1709"/>
      <c r="QQ233" s="1709"/>
      <c r="QR233" s="1709"/>
      <c r="QS233" s="1709"/>
      <c r="QT233" s="1709"/>
      <c r="QU233" s="1709"/>
      <c r="QV233" s="1709"/>
      <c r="QW233" s="1709"/>
      <c r="QX233" s="1709"/>
      <c r="QY233" s="1709"/>
      <c r="QZ233" s="1709"/>
      <c r="RA233" s="1709"/>
      <c r="RB233" s="1709"/>
      <c r="RC233" s="1709"/>
      <c r="RD233" s="1709"/>
      <c r="RE233" s="1709"/>
      <c r="RF233" s="1709"/>
      <c r="RG233" s="1709"/>
      <c r="RH233" s="1709"/>
      <c r="RI233" s="1709"/>
      <c r="RJ233" s="1709"/>
      <c r="RK233" s="1709"/>
      <c r="RL233" s="1709"/>
      <c r="RM233" s="1709"/>
      <c r="RN233" s="1709"/>
      <c r="RO233" s="1709"/>
      <c r="RP233" s="1709"/>
      <c r="RQ233" s="1709"/>
      <c r="RR233" s="1709"/>
      <c r="RS233" s="1709"/>
      <c r="RT233" s="1709"/>
      <c r="RU233" s="1709"/>
      <c r="RV233" s="1709"/>
      <c r="RW233" s="1709"/>
      <c r="RX233" s="1709"/>
      <c r="RY233" s="1709"/>
      <c r="RZ233" s="1709"/>
      <c r="SA233" s="1709"/>
      <c r="SB233" s="1709"/>
      <c r="SC233" s="1709"/>
      <c r="SD233" s="1709"/>
      <c r="SE233" s="1709"/>
      <c r="SF233" s="1709"/>
      <c r="SG233" s="1709"/>
      <c r="SH233" s="1709"/>
      <c r="SI233" s="1709"/>
      <c r="SJ233" s="1709"/>
      <c r="SK233" s="1709"/>
      <c r="SL233" s="1709"/>
      <c r="SM233" s="1709"/>
      <c r="SN233" s="1709"/>
      <c r="SO233" s="1709"/>
      <c r="SP233" s="1709"/>
      <c r="SQ233" s="1709"/>
      <c r="SR233" s="1709"/>
      <c r="SS233" s="1709"/>
      <c r="ST233" s="1709"/>
      <c r="SU233" s="1709"/>
      <c r="SV233" s="1709"/>
      <c r="SW233" s="1709"/>
      <c r="SX233" s="1709"/>
      <c r="SY233" s="1709"/>
      <c r="SZ233" s="1709"/>
      <c r="TA233" s="1709"/>
      <c r="TB233" s="1709"/>
      <c r="TC233" s="1709"/>
      <c r="TD233" s="1709"/>
      <c r="TE233" s="1709"/>
      <c r="TF233" s="1709"/>
      <c r="TG233" s="1709"/>
      <c r="TH233" s="1709"/>
      <c r="TI233" s="1709"/>
      <c r="TJ233" s="1709"/>
      <c r="TK233" s="1709"/>
      <c r="TL233" s="1709"/>
      <c r="TM233" s="1709"/>
      <c r="TN233" s="1709"/>
      <c r="TO233" s="1709"/>
      <c r="TP233" s="1709"/>
      <c r="TQ233" s="1709"/>
      <c r="TR233" s="1709"/>
      <c r="TS233" s="1709"/>
      <c r="TT233" s="1709"/>
      <c r="TU233" s="1709"/>
      <c r="TV233" s="1709"/>
      <c r="TW233" s="1709"/>
      <c r="TX233" s="1709"/>
      <c r="TY233" s="1709"/>
      <c r="TZ233" s="1709"/>
      <c r="UA233" s="1709"/>
      <c r="UB233" s="1709"/>
      <c r="UC233" s="1709"/>
      <c r="UD233" s="1709"/>
      <c r="UE233" s="1709"/>
      <c r="UF233" s="1709"/>
      <c r="UG233" s="1709"/>
      <c r="UH233" s="1709"/>
      <c r="UI233" s="1709"/>
      <c r="UJ233" s="1709"/>
      <c r="UK233" s="1709"/>
      <c r="UL233" s="1709"/>
      <c r="UM233" s="1709"/>
      <c r="UN233" s="1709"/>
      <c r="UO233" s="1709"/>
      <c r="UP233" s="1709"/>
      <c r="UQ233" s="1709"/>
      <c r="UR233" s="1709"/>
      <c r="US233" s="1709"/>
      <c r="UT233" s="1709"/>
      <c r="UU233" s="1709"/>
      <c r="UV233" s="1709"/>
      <c r="UW233" s="1709"/>
      <c r="UX233" s="1709"/>
      <c r="UY233" s="1709"/>
      <c r="UZ233" s="1709"/>
      <c r="VA233" s="1709"/>
      <c r="VB233" s="1709"/>
      <c r="VC233" s="1709"/>
      <c r="VD233" s="1709"/>
      <c r="VE233" s="1709"/>
      <c r="VF233" s="1709"/>
      <c r="VG233" s="1709"/>
      <c r="VH233" s="1709"/>
      <c r="VI233" s="1709"/>
      <c r="VJ233" s="1709"/>
      <c r="VK233" s="1709"/>
      <c r="VL233" s="1709"/>
      <c r="VM233" s="1709"/>
      <c r="VN233" s="1709"/>
      <c r="VO233" s="1709"/>
      <c r="VP233" s="1709"/>
      <c r="VQ233" s="1709"/>
      <c r="VR233" s="1709"/>
      <c r="VS233" s="1709"/>
      <c r="VT233" s="1709"/>
      <c r="VU233" s="1709"/>
      <c r="VV233" s="1709"/>
      <c r="VW233" s="1709"/>
      <c r="VX233" s="1709"/>
      <c r="VY233" s="1709"/>
      <c r="VZ233" s="1709"/>
      <c r="WA233" s="1709"/>
      <c r="WB233" s="1709"/>
      <c r="WC233" s="1709"/>
      <c r="WD233" s="1709"/>
      <c r="WE233" s="1709"/>
      <c r="WF233" s="1709"/>
      <c r="WG233" s="1709"/>
      <c r="WH233" s="1709"/>
      <c r="WI233" s="1709"/>
      <c r="WJ233" s="1709"/>
      <c r="WK233" s="1709"/>
      <c r="WL233" s="1709"/>
      <c r="WM233" s="1709"/>
      <c r="WN233" s="1709"/>
      <c r="WO233" s="1709"/>
      <c r="WP233" s="1709"/>
      <c r="WQ233" s="1709"/>
      <c r="WR233" s="1709"/>
      <c r="WS233" s="1709"/>
      <c r="WT233" s="1709"/>
      <c r="WU233" s="1709"/>
      <c r="WV233" s="1709"/>
      <c r="WW233" s="1709"/>
      <c r="WX233" s="1709"/>
      <c r="WY233" s="1709"/>
      <c r="WZ233" s="1709"/>
      <c r="XA233" s="1709"/>
      <c r="XB233" s="1709"/>
      <c r="XC233" s="1709"/>
      <c r="XD233" s="1709"/>
      <c r="XE233" s="1709"/>
      <c r="XF233" s="1709"/>
      <c r="XG233" s="1709"/>
      <c r="XH233" s="1709"/>
      <c r="XI233" s="1709"/>
      <c r="XJ233" s="1709"/>
      <c r="XK233" s="1709"/>
      <c r="XL233" s="1709"/>
      <c r="XM233" s="1709"/>
      <c r="XN233" s="1709"/>
      <c r="XO233" s="1709"/>
      <c r="XP233" s="1709"/>
      <c r="XQ233" s="1709"/>
      <c r="XR233" s="1709"/>
      <c r="XS233" s="1709"/>
      <c r="XT233" s="1709"/>
      <c r="XU233" s="1709"/>
      <c r="XV233" s="1709"/>
      <c r="XW233" s="1709"/>
      <c r="XX233" s="1709"/>
      <c r="XY233" s="1709"/>
      <c r="XZ233" s="1709"/>
      <c r="YA233" s="1709"/>
      <c r="YB233" s="1709"/>
      <c r="YC233" s="1709"/>
      <c r="YD233" s="1709"/>
      <c r="YE233" s="1709"/>
      <c r="YF233" s="1709"/>
      <c r="YG233" s="1709"/>
      <c r="YH233" s="1709"/>
      <c r="YI233" s="1709"/>
      <c r="YJ233" s="1709"/>
      <c r="YK233" s="1709"/>
      <c r="YL233" s="1709"/>
      <c r="YM233" s="1709"/>
      <c r="YN233" s="1709"/>
      <c r="YO233" s="1709"/>
      <c r="YP233" s="1709"/>
      <c r="YQ233" s="1709"/>
      <c r="YR233" s="1709"/>
      <c r="YS233" s="1709"/>
      <c r="YT233" s="1709"/>
      <c r="YU233" s="1709"/>
      <c r="YV233" s="1709"/>
      <c r="YW233" s="1709"/>
      <c r="YX233" s="1709"/>
      <c r="YY233" s="1709"/>
      <c r="YZ233" s="1709"/>
      <c r="ZA233" s="1709"/>
      <c r="ZB233" s="1709"/>
      <c r="ZC233" s="1709"/>
      <c r="ZD233" s="1709"/>
      <c r="ZE233" s="1709"/>
      <c r="ZF233" s="1709"/>
      <c r="ZG233" s="1709"/>
      <c r="ZH233" s="1709"/>
      <c r="ZI233" s="1709"/>
      <c r="ZJ233" s="1709"/>
      <c r="ZK233" s="1709"/>
      <c r="ZL233" s="1709"/>
      <c r="ZM233" s="1709"/>
      <c r="ZN233" s="1709"/>
      <c r="ZO233" s="1709"/>
      <c r="ZP233" s="1709"/>
      <c r="ZQ233" s="1709"/>
      <c r="ZR233" s="1709"/>
      <c r="ZS233" s="1709"/>
      <c r="ZT233" s="1709"/>
      <c r="ZU233" s="1709"/>
      <c r="ZV233" s="1709"/>
      <c r="ZW233" s="1709"/>
      <c r="ZX233" s="1709"/>
      <c r="ZY233" s="1709"/>
      <c r="ZZ233" s="1709"/>
      <c r="AAA233" s="1709"/>
      <c r="AAB233" s="1709"/>
      <c r="AAC233" s="1709"/>
      <c r="AAD233" s="1709"/>
      <c r="AAE233" s="1709"/>
      <c r="AAF233" s="1709"/>
      <c r="AAG233" s="1709"/>
      <c r="AAH233" s="1709"/>
      <c r="AAI233" s="1709"/>
      <c r="AAJ233" s="1709"/>
      <c r="AAK233" s="1709"/>
      <c r="AAL233" s="1709"/>
      <c r="AAM233" s="1709"/>
      <c r="AAN233" s="1709"/>
      <c r="AAO233" s="1709"/>
      <c r="AAP233" s="1709"/>
      <c r="AAQ233" s="1709"/>
      <c r="AAR233" s="1709"/>
      <c r="AAS233" s="1709"/>
      <c r="AAT233" s="1709"/>
      <c r="AAU233" s="1709"/>
      <c r="AAV233" s="1709"/>
      <c r="AAW233" s="1709"/>
      <c r="AAX233" s="1709"/>
      <c r="AAY233" s="1709"/>
      <c r="AAZ233" s="1709"/>
      <c r="ABA233" s="1709"/>
      <c r="ABB233" s="1709"/>
      <c r="ABC233" s="1709"/>
      <c r="ABD233" s="1709"/>
      <c r="ABE233" s="1709"/>
      <c r="ABF233" s="1709"/>
      <c r="ABG233" s="1709"/>
      <c r="ABH233" s="1709"/>
      <c r="ABI233" s="1709"/>
      <c r="ABJ233" s="1709"/>
      <c r="ABK233" s="1709"/>
      <c r="ABL233" s="1709"/>
      <c r="ABM233" s="1709"/>
      <c r="ABN233" s="1709"/>
      <c r="ABO233" s="1709"/>
      <c r="ABP233" s="1709"/>
      <c r="ABQ233" s="1709"/>
      <c r="ABR233" s="1709"/>
      <c r="ABS233" s="1709"/>
      <c r="ABT233" s="1709"/>
      <c r="ABU233" s="1709"/>
      <c r="ABV233" s="1709"/>
      <c r="ABW233" s="1709"/>
      <c r="ABX233" s="1709"/>
      <c r="ABY233" s="1709"/>
      <c r="ABZ233" s="1709"/>
      <c r="ACA233" s="1709"/>
      <c r="ACB233" s="1709"/>
      <c r="ACC233" s="1709"/>
      <c r="ACD233" s="1709"/>
      <c r="ACE233" s="1709"/>
      <c r="ACF233" s="1709"/>
      <c r="ACG233" s="1709"/>
      <c r="ACH233" s="1709"/>
      <c r="ACI233" s="1709"/>
      <c r="ACJ233" s="1709"/>
      <c r="ACK233" s="1709"/>
      <c r="ACL233" s="1709"/>
      <c r="ACM233" s="1709"/>
      <c r="ACN233" s="1709"/>
      <c r="ACO233" s="1709"/>
      <c r="ACP233" s="1709"/>
      <c r="ACQ233" s="1709"/>
      <c r="ACR233" s="1709"/>
      <c r="ACS233" s="1709"/>
      <c r="ACT233" s="1709"/>
      <c r="ACU233" s="1709"/>
      <c r="ACV233" s="1709"/>
      <c r="ACW233" s="1709"/>
      <c r="ACX233" s="1709"/>
      <c r="ACY233" s="1709"/>
      <c r="ACZ233" s="1709"/>
      <c r="ADA233" s="1709"/>
      <c r="ADB233" s="1709"/>
      <c r="ADC233" s="1709"/>
      <c r="ADD233" s="1709"/>
      <c r="ADE233" s="1709"/>
      <c r="ADF233" s="1709"/>
      <c r="ADG233" s="1709"/>
      <c r="ADH233" s="1709"/>
      <c r="ADI233" s="1709"/>
      <c r="ADJ233" s="1709"/>
      <c r="ADK233" s="1709"/>
      <c r="ADL233" s="1709"/>
      <c r="ADM233" s="1709"/>
      <c r="ADN233" s="1709"/>
      <c r="ADO233" s="1709"/>
      <c r="ADP233" s="1709"/>
      <c r="ADQ233" s="1709"/>
      <c r="ADR233" s="1709"/>
      <c r="ADS233" s="1709"/>
      <c r="ADT233" s="1709"/>
      <c r="ADU233" s="1709"/>
      <c r="ADV233" s="1709"/>
      <c r="ADW233" s="1709"/>
      <c r="ADX233" s="1709"/>
      <c r="ADY233" s="1709"/>
      <c r="ADZ233" s="1709"/>
      <c r="AEA233" s="1709"/>
      <c r="AEB233" s="1709"/>
      <c r="AEC233" s="1709"/>
      <c r="AED233" s="1709"/>
      <c r="AEE233" s="1709"/>
      <c r="AEF233" s="1709"/>
      <c r="AEG233" s="1709"/>
      <c r="AEH233" s="1709"/>
      <c r="AEI233" s="1709"/>
      <c r="AEJ233" s="1709"/>
      <c r="AEK233" s="1709"/>
      <c r="AEL233" s="1709"/>
      <c r="AEM233" s="1709"/>
      <c r="AEN233" s="1709"/>
      <c r="AEO233" s="1709"/>
      <c r="AEP233" s="1709"/>
      <c r="AEQ233" s="1709"/>
      <c r="AER233" s="1709"/>
      <c r="AES233" s="1709"/>
      <c r="AET233" s="1709"/>
      <c r="AEU233" s="1709"/>
      <c r="AEV233" s="1709"/>
      <c r="AEW233" s="1709"/>
      <c r="AEX233" s="1709"/>
      <c r="AEY233" s="1709"/>
      <c r="AEZ233" s="1709"/>
      <c r="AFA233" s="1709"/>
      <c r="AFB233" s="1709"/>
      <c r="AFC233" s="1709"/>
      <c r="AFD233" s="1709"/>
      <c r="AFE233" s="1709"/>
      <c r="AFF233" s="1709"/>
      <c r="AFG233" s="1709"/>
      <c r="AFH233" s="1709"/>
      <c r="AFI233" s="1709"/>
      <c r="AFJ233" s="1709"/>
      <c r="AFK233" s="1709"/>
      <c r="AFL233" s="1709"/>
      <c r="AFM233" s="1709"/>
      <c r="AFN233" s="1709"/>
      <c r="AFO233" s="1709"/>
      <c r="AFP233" s="1709"/>
      <c r="AFQ233" s="1709"/>
      <c r="AFR233" s="1709"/>
      <c r="AFS233" s="1709"/>
      <c r="AFT233" s="1709"/>
      <c r="AFU233" s="1709"/>
      <c r="AFV233" s="1709"/>
      <c r="AFW233" s="1709"/>
      <c r="AFX233" s="1709"/>
      <c r="AFY233" s="1709"/>
      <c r="AFZ233" s="1709"/>
      <c r="AGA233" s="1709"/>
      <c r="AGB233" s="1709"/>
      <c r="AGC233" s="1709"/>
      <c r="AGD233" s="1709"/>
      <c r="AGE233" s="1709"/>
      <c r="AGF233" s="1709"/>
      <c r="AGG233" s="1709"/>
      <c r="AGH233" s="1709"/>
      <c r="AGI233" s="1709"/>
      <c r="AGJ233" s="1709"/>
      <c r="AGK233" s="1709"/>
      <c r="AGL233" s="1709"/>
      <c r="AGM233" s="1709"/>
      <c r="AGN233" s="1709"/>
      <c r="AGO233" s="1709"/>
      <c r="AGP233" s="1709"/>
      <c r="AGQ233" s="1709"/>
      <c r="AGR233" s="1709"/>
      <c r="AGS233" s="1709"/>
      <c r="AGT233" s="1709"/>
      <c r="AGU233" s="1709"/>
      <c r="AGV233" s="1709"/>
      <c r="AGW233" s="1709"/>
      <c r="AGX233" s="1709"/>
      <c r="AGY233" s="1709"/>
      <c r="AGZ233" s="1709"/>
      <c r="AHA233" s="1709"/>
      <c r="AHB233" s="1709"/>
      <c r="AHC233" s="1709"/>
      <c r="AHD233" s="1709"/>
      <c r="AHE233" s="1709"/>
      <c r="AHF233" s="1709"/>
      <c r="AHG233" s="1709"/>
      <c r="AHH233" s="1709"/>
      <c r="AHI233" s="1709"/>
      <c r="AHJ233" s="1709"/>
      <c r="AHK233" s="1709"/>
      <c r="AHL233" s="1709"/>
      <c r="AHM233" s="1709"/>
      <c r="AHN233" s="1709"/>
      <c r="AHO233" s="1709"/>
      <c r="AHP233" s="1709"/>
      <c r="AHQ233" s="1709"/>
      <c r="AHR233" s="1709"/>
      <c r="AHS233" s="1709"/>
      <c r="AHT233" s="1709"/>
      <c r="AHU233" s="1709"/>
      <c r="AHV233" s="1709"/>
      <c r="AHW233" s="1709"/>
      <c r="AHX233" s="1709"/>
      <c r="AHY233" s="1709"/>
      <c r="AHZ233" s="1709"/>
      <c r="AIA233" s="1709"/>
      <c r="AIB233" s="1709"/>
      <c r="AIC233" s="1709"/>
      <c r="AID233" s="1709"/>
      <c r="AIE233" s="1709"/>
      <c r="AIF233" s="1709"/>
      <c r="AIG233" s="1709"/>
      <c r="AIH233" s="1709"/>
      <c r="AII233" s="1709"/>
      <c r="AIJ233" s="1709"/>
      <c r="AIK233" s="1709"/>
      <c r="AIL233" s="1709"/>
      <c r="AIM233" s="1709"/>
      <c r="AIN233" s="1709"/>
      <c r="AIO233" s="1709"/>
      <c r="AIP233" s="1709"/>
      <c r="AIQ233" s="1709"/>
      <c r="AIR233" s="1709"/>
      <c r="AIS233" s="1709"/>
      <c r="AIT233" s="1709"/>
      <c r="AIU233" s="1709"/>
      <c r="AIV233" s="1709"/>
      <c r="AIW233" s="1709"/>
      <c r="AIX233" s="1709"/>
      <c r="AIY233" s="1709"/>
      <c r="AIZ233" s="1709"/>
      <c r="AJA233" s="1709"/>
      <c r="AJB233" s="1709"/>
      <c r="AJC233" s="1709"/>
      <c r="AJD233" s="1709"/>
      <c r="AJE233" s="1709"/>
      <c r="AJF233" s="1709"/>
      <c r="AJG233" s="1709"/>
      <c r="AJH233" s="1709"/>
      <c r="AJI233" s="1709"/>
      <c r="AJJ233" s="1709"/>
      <c r="AJK233" s="1709"/>
      <c r="AJL233" s="1709"/>
      <c r="AJM233" s="1709"/>
      <c r="AJN233" s="1709"/>
      <c r="AJO233" s="1709"/>
      <c r="AJP233" s="1709"/>
      <c r="AJQ233" s="1709"/>
      <c r="AJR233" s="1709"/>
      <c r="AJS233" s="1709"/>
      <c r="AJT233" s="1709"/>
      <c r="AJU233" s="1709"/>
      <c r="AJV233" s="1709"/>
      <c r="AJW233" s="1709"/>
      <c r="AJX233" s="1709"/>
      <c r="AJY233" s="1709"/>
      <c r="AJZ233" s="1709"/>
      <c r="AKA233" s="1709"/>
      <c r="AKB233" s="1709"/>
      <c r="AKC233" s="1709"/>
      <c r="AKD233" s="1709"/>
      <c r="AKE233" s="1709"/>
      <c r="AKF233" s="1709"/>
      <c r="AKG233" s="1709"/>
      <c r="AKH233" s="1709"/>
      <c r="AKI233" s="1709"/>
      <c r="AKJ233" s="1709"/>
      <c r="AKK233" s="1709"/>
      <c r="AKL233" s="1709"/>
      <c r="AKM233" s="1709"/>
      <c r="AKN233" s="1709"/>
      <c r="AKO233" s="1709"/>
      <c r="AKP233" s="1709"/>
      <c r="AKQ233" s="1709"/>
      <c r="AKR233" s="1709"/>
      <c r="AKS233" s="1709"/>
      <c r="AKT233" s="1709"/>
      <c r="AKU233" s="1709"/>
      <c r="AKV233" s="1709"/>
      <c r="AKW233" s="1709"/>
      <c r="AKX233" s="1709"/>
      <c r="AKY233" s="1709"/>
      <c r="AKZ233" s="1709"/>
      <c r="ALA233" s="1709"/>
      <c r="ALB233" s="1709"/>
      <c r="ALC233" s="1709"/>
      <c r="ALD233" s="1709"/>
      <c r="ALE233" s="1709"/>
      <c r="ALF233" s="1709"/>
      <c r="ALG233" s="1709"/>
      <c r="ALH233" s="1709"/>
      <c r="ALI233" s="1709"/>
      <c r="ALJ233" s="1709"/>
      <c r="ALK233" s="1709"/>
      <c r="ALL233" s="1709"/>
      <c r="ALM233" s="1709"/>
      <c r="ALN233" s="1709"/>
      <c r="ALO233" s="1709"/>
      <c r="ALP233" s="1709"/>
      <c r="ALQ233" s="1709"/>
      <c r="ALR233" s="1709"/>
      <c r="ALS233" s="1709"/>
      <c r="ALT233" s="1709"/>
      <c r="ALU233" s="1709"/>
      <c r="ALV233" s="1709"/>
      <c r="ALW233" s="1709"/>
      <c r="ALX233" s="1709"/>
      <c r="ALY233" s="1709"/>
      <c r="ALZ233" s="1709"/>
      <c r="AMA233" s="1709"/>
      <c r="AMB233" s="1709"/>
      <c r="AMC233" s="1709"/>
      <c r="AMD233" s="1709"/>
      <c r="AME233" s="1709"/>
      <c r="AMF233" s="1709"/>
      <c r="AMG233" s="1709"/>
      <c r="AMH233" s="1709"/>
      <c r="AMI233" s="1709"/>
      <c r="AMJ233" s="1709"/>
      <c r="AMK233" s="1709"/>
      <c r="AML233" s="1709"/>
      <c r="AMM233" s="1709"/>
      <c r="AMN233" s="1709"/>
      <c r="AMO233" s="1709"/>
      <c r="AMP233" s="1709"/>
      <c r="AMQ233" s="1709"/>
      <c r="AMR233" s="1709"/>
      <c r="AMS233" s="1709"/>
      <c r="AMT233" s="1709"/>
      <c r="AMU233" s="1709"/>
      <c r="AMV233" s="1709"/>
      <c r="AMW233" s="1709"/>
      <c r="AMX233" s="1709"/>
      <c r="AMY233" s="1709"/>
      <c r="AMZ233" s="1709"/>
      <c r="ANA233" s="1709"/>
      <c r="ANB233" s="1709"/>
      <c r="ANC233" s="1709"/>
      <c r="AND233" s="1709"/>
      <c r="ANE233" s="1709"/>
      <c r="ANF233" s="1709"/>
      <c r="ANG233" s="1709"/>
      <c r="ANH233" s="1709"/>
      <c r="ANI233" s="1709"/>
      <c r="ANJ233" s="1709"/>
      <c r="ANK233" s="1709"/>
      <c r="ANL233" s="1709"/>
      <c r="ANM233" s="1709"/>
      <c r="ANN233" s="1709"/>
      <c r="ANO233" s="1709"/>
      <c r="ANP233" s="1709"/>
      <c r="ANQ233" s="1709"/>
      <c r="ANR233" s="1709"/>
      <c r="ANS233" s="1709"/>
      <c r="ANT233" s="1709"/>
      <c r="ANU233" s="1709"/>
      <c r="ANV233" s="1709"/>
      <c r="ANW233" s="1709"/>
      <c r="ANX233" s="1709"/>
      <c r="ANY233" s="1709"/>
      <c r="ANZ233" s="1709"/>
      <c r="AOA233" s="1709"/>
      <c r="AOB233" s="1709"/>
      <c r="AOC233" s="1709"/>
      <c r="AOD233" s="1709"/>
      <c r="AOE233" s="1709"/>
      <c r="AOF233" s="1709"/>
      <c r="AOG233" s="1709"/>
      <c r="AOH233" s="1709"/>
      <c r="AOI233" s="1709"/>
      <c r="AOJ233" s="1709"/>
      <c r="AOK233" s="1709"/>
      <c r="AOL233" s="1709"/>
      <c r="AOM233" s="1709"/>
      <c r="AON233" s="1709"/>
      <c r="AOO233" s="1709"/>
      <c r="AOP233" s="1709"/>
      <c r="AOQ233" s="1709"/>
      <c r="AOR233" s="1709"/>
      <c r="AOS233" s="1709"/>
      <c r="AOT233" s="1709"/>
      <c r="AOU233" s="1709"/>
      <c r="AOV233" s="1709"/>
      <c r="AOW233" s="1709"/>
      <c r="AOX233" s="1709"/>
      <c r="AOY233" s="1709"/>
      <c r="AOZ233" s="1709"/>
      <c r="APA233" s="1709"/>
      <c r="APB233" s="1709"/>
      <c r="APC233" s="1709"/>
      <c r="APD233" s="1709"/>
      <c r="APE233" s="1709"/>
      <c r="APF233" s="1709"/>
      <c r="APG233" s="1709"/>
      <c r="APH233" s="1709"/>
      <c r="API233" s="1709"/>
      <c r="APJ233" s="1709"/>
      <c r="APK233" s="1709"/>
      <c r="APL233" s="1709"/>
      <c r="APM233" s="1709"/>
      <c r="APN233" s="1709"/>
      <c r="APO233" s="1709"/>
      <c r="APP233" s="1709"/>
      <c r="APQ233" s="1709"/>
      <c r="APR233" s="1709"/>
      <c r="APS233" s="1709"/>
      <c r="APT233" s="1709"/>
      <c r="APU233" s="1709"/>
      <c r="APV233" s="1709"/>
      <c r="APW233" s="1709"/>
      <c r="APX233" s="1709"/>
      <c r="APY233" s="1709"/>
      <c r="APZ233" s="1709"/>
      <c r="AQA233" s="1709"/>
      <c r="AQB233" s="1709"/>
      <c r="AQC233" s="1709"/>
      <c r="AQD233" s="1709"/>
      <c r="AQE233" s="1709"/>
      <c r="AQF233" s="1709"/>
      <c r="AQG233" s="1709"/>
      <c r="AQH233" s="1709"/>
      <c r="AQI233" s="1709"/>
      <c r="AQJ233" s="1709"/>
      <c r="AQK233" s="1709"/>
      <c r="AQL233" s="1709"/>
      <c r="AQM233" s="1709"/>
      <c r="AQN233" s="1709"/>
      <c r="AQO233" s="1709"/>
      <c r="AQP233" s="1709"/>
      <c r="AQQ233" s="1709"/>
      <c r="AQR233" s="1709"/>
      <c r="AQS233" s="1709"/>
      <c r="AQT233" s="1709"/>
      <c r="AQU233" s="1709"/>
      <c r="AQV233" s="1709"/>
      <c r="AQW233" s="1709"/>
      <c r="AQX233" s="1709"/>
      <c r="AQY233" s="1709"/>
      <c r="AQZ233" s="1709"/>
      <c r="ARA233" s="1709"/>
      <c r="ARB233" s="1709"/>
      <c r="ARC233" s="1709"/>
      <c r="ARD233" s="1709"/>
      <c r="ARE233" s="1709"/>
      <c r="ARF233" s="1709"/>
      <c r="ARG233" s="1709"/>
      <c r="ARH233" s="1709"/>
      <c r="ARI233" s="1709"/>
      <c r="ARJ233" s="1709"/>
      <c r="ARK233" s="1709"/>
      <c r="ARL233" s="1709"/>
      <c r="ARM233" s="1709"/>
      <c r="ARN233" s="1709"/>
      <c r="ARO233" s="1709"/>
      <c r="ARP233" s="1709"/>
      <c r="ARQ233" s="1709"/>
      <c r="ARR233" s="1709"/>
      <c r="ARS233" s="1709"/>
      <c r="ART233" s="1709"/>
      <c r="ARU233" s="1709"/>
      <c r="ARV233" s="1709"/>
      <c r="ARW233" s="1709"/>
      <c r="ARX233" s="1709"/>
      <c r="ARY233" s="1709"/>
      <c r="ARZ233" s="1709"/>
      <c r="ASA233" s="1709"/>
      <c r="ASB233" s="1709"/>
      <c r="ASC233" s="1709"/>
      <c r="ASD233" s="1709"/>
      <c r="ASE233" s="1709"/>
      <c r="ASF233" s="1709"/>
      <c r="ASG233" s="1709"/>
      <c r="ASH233" s="1709"/>
      <c r="ASI233" s="1709"/>
      <c r="ASJ233" s="1709"/>
      <c r="ASK233" s="1709"/>
      <c r="ASL233" s="1709"/>
      <c r="ASM233" s="1709"/>
      <c r="ASN233" s="1709"/>
      <c r="ASO233" s="1709"/>
      <c r="ASP233" s="1709"/>
      <c r="ASQ233" s="1709"/>
      <c r="ASR233" s="1709"/>
      <c r="ASS233" s="1709"/>
      <c r="AST233" s="1709"/>
      <c r="ASU233" s="1709"/>
      <c r="ASV233" s="1709"/>
      <c r="ASW233" s="1709"/>
      <c r="ASX233" s="1709"/>
      <c r="ASY233" s="1709"/>
      <c r="ASZ233" s="1709"/>
      <c r="ATA233" s="1709"/>
      <c r="ATB233" s="1709"/>
      <c r="ATC233" s="1709"/>
      <c r="ATD233" s="1709"/>
      <c r="ATE233" s="1709"/>
      <c r="ATF233" s="1709"/>
      <c r="ATG233" s="1709"/>
      <c r="ATH233" s="1709"/>
      <c r="ATI233" s="1709"/>
      <c r="ATJ233" s="1709"/>
      <c r="ATK233" s="1709"/>
      <c r="ATL233" s="1709"/>
      <c r="ATM233" s="1709"/>
      <c r="ATN233" s="1709"/>
      <c r="ATO233" s="1709"/>
      <c r="ATP233" s="1709"/>
      <c r="ATQ233" s="1709"/>
      <c r="ATR233" s="1709"/>
      <c r="ATS233" s="1709"/>
      <c r="ATT233" s="1709"/>
      <c r="ATU233" s="1709"/>
      <c r="ATV233" s="1709"/>
      <c r="ATW233" s="1709"/>
      <c r="ATX233" s="1709"/>
      <c r="ATY233" s="1709"/>
      <c r="ATZ233" s="1709"/>
      <c r="AUA233" s="1709"/>
      <c r="AUB233" s="1709"/>
      <c r="AUC233" s="1709"/>
      <c r="AUD233" s="1709"/>
      <c r="AUE233" s="1709"/>
      <c r="AUF233" s="1709"/>
      <c r="AUG233" s="1709"/>
      <c r="AUH233" s="1709"/>
      <c r="AUI233" s="1709"/>
      <c r="AUJ233" s="1709"/>
      <c r="AUK233" s="1709"/>
      <c r="AUL233" s="1709"/>
      <c r="AUM233" s="1709"/>
      <c r="AUN233" s="1709"/>
      <c r="AUO233" s="1709"/>
      <c r="AUP233" s="1709"/>
      <c r="AUQ233" s="1709"/>
      <c r="AUR233" s="1709"/>
      <c r="AUS233" s="1709"/>
      <c r="AUT233" s="1709"/>
      <c r="AUU233" s="1709"/>
      <c r="AUV233" s="1709"/>
      <c r="AUW233" s="1709"/>
      <c r="AUX233" s="1709"/>
      <c r="AUY233" s="1709"/>
      <c r="AUZ233" s="1709"/>
      <c r="AVA233" s="1709"/>
      <c r="AVB233" s="1709"/>
      <c r="AVC233" s="1709"/>
      <c r="AVD233" s="1709"/>
      <c r="AVE233" s="1709"/>
      <c r="AVF233" s="1709"/>
      <c r="AVG233" s="1709"/>
      <c r="AVH233" s="1709"/>
      <c r="AVI233" s="1709"/>
      <c r="AVJ233" s="1709"/>
      <c r="AVK233" s="1709"/>
      <c r="AVL233" s="1709"/>
      <c r="AVM233" s="1709"/>
      <c r="AVN233" s="1709"/>
      <c r="AVO233" s="1709"/>
      <c r="AVP233" s="1709"/>
      <c r="AVQ233" s="1709"/>
      <c r="AVR233" s="1709"/>
      <c r="AVS233" s="1709"/>
      <c r="AVT233" s="1709"/>
      <c r="AVU233" s="1709"/>
      <c r="AVV233" s="1709"/>
      <c r="AVW233" s="1709"/>
      <c r="AVX233" s="1709"/>
      <c r="AVY233" s="1709"/>
      <c r="AVZ233" s="1709"/>
      <c r="AWA233" s="1709"/>
      <c r="AWB233" s="1709"/>
      <c r="AWC233" s="1709"/>
      <c r="AWD233" s="1709"/>
      <c r="AWE233" s="1709"/>
      <c r="AWF233" s="1709"/>
      <c r="AWG233" s="1709"/>
      <c r="AWH233" s="1709"/>
      <c r="AWI233" s="1709"/>
      <c r="AWJ233" s="1709"/>
      <c r="AWK233" s="1709"/>
      <c r="AWL233" s="1709"/>
      <c r="AWM233" s="1709"/>
      <c r="AWN233" s="1709"/>
      <c r="AWO233" s="1709"/>
      <c r="AWP233" s="1709"/>
      <c r="AWQ233" s="1709"/>
      <c r="AWR233" s="1709"/>
      <c r="AWS233" s="1709"/>
      <c r="AWT233" s="1709"/>
      <c r="AWU233" s="1709"/>
      <c r="AWV233" s="1709"/>
      <c r="AWW233" s="1709"/>
      <c r="AWX233" s="1709"/>
      <c r="AWY233" s="1709"/>
      <c r="AWZ233" s="1709"/>
      <c r="AXA233" s="1709"/>
      <c r="AXB233" s="1709"/>
      <c r="AXC233" s="1709"/>
      <c r="AXD233" s="1709"/>
      <c r="AXE233" s="1709"/>
      <c r="AXF233" s="1709"/>
      <c r="AXG233" s="1709"/>
      <c r="AXH233" s="1709"/>
      <c r="AXI233" s="1709"/>
      <c r="AXJ233" s="1709"/>
    </row>
    <row r="234" spans="1:1310" s="1710" customFormat="1" ht="23.25" customHeight="1">
      <c r="A234" s="1711"/>
      <c r="B234" s="1717"/>
      <c r="C234" s="1718"/>
      <c r="D234" s="1718"/>
      <c r="E234" s="1718"/>
      <c r="F234" s="1719"/>
      <c r="G234" s="1718"/>
      <c r="H234" s="1718"/>
      <c r="I234" s="1718"/>
      <c r="J234" s="1720"/>
      <c r="K234" s="1718"/>
      <c r="L234" s="1718"/>
      <c r="M234" s="1718"/>
      <c r="N234" s="1718"/>
      <c r="O234" s="1718"/>
      <c r="P234" s="1718"/>
      <c r="Q234" s="1718"/>
      <c r="R234" s="88"/>
      <c r="S234" s="88"/>
      <c r="T234" s="88"/>
      <c r="U234" s="88"/>
      <c r="V234" s="88"/>
      <c r="W234" s="88"/>
      <c r="X234" s="88"/>
      <c r="Y234" s="88"/>
      <c r="Z234" s="88"/>
      <c r="AA234" s="88"/>
      <c r="AB234" s="88"/>
      <c r="AC234" s="88"/>
      <c r="AD234" s="1709"/>
      <c r="AE234" s="1709"/>
      <c r="AF234" s="1709"/>
      <c r="AG234" s="1709"/>
      <c r="AH234" s="1709"/>
      <c r="AI234" s="1709"/>
      <c r="AJ234" s="1709"/>
      <c r="AK234" s="1709"/>
      <c r="AL234" s="1709"/>
      <c r="AM234" s="1709"/>
      <c r="AN234" s="1709"/>
      <c r="AO234" s="1709"/>
      <c r="AP234" s="1709"/>
      <c r="AQ234" s="1709"/>
      <c r="AR234" s="1709"/>
      <c r="AS234" s="1709"/>
      <c r="AT234" s="1709"/>
      <c r="AU234" s="1709"/>
      <c r="AV234" s="1709"/>
      <c r="AW234" s="1709"/>
      <c r="AX234" s="1709"/>
      <c r="AY234" s="1709"/>
      <c r="AZ234" s="1709"/>
      <c r="BA234" s="1709"/>
      <c r="BB234" s="1709"/>
      <c r="BC234" s="1709"/>
      <c r="BD234" s="1709"/>
      <c r="BE234" s="1709"/>
      <c r="BF234" s="1709"/>
      <c r="BG234" s="1709"/>
      <c r="BH234" s="1709"/>
      <c r="BI234" s="1709"/>
      <c r="BJ234" s="1709"/>
      <c r="BK234" s="1709"/>
      <c r="BL234" s="1709"/>
      <c r="BM234" s="1709"/>
      <c r="BN234" s="1709"/>
      <c r="BO234" s="1709"/>
      <c r="BP234" s="1709"/>
      <c r="BQ234" s="1709"/>
      <c r="BR234" s="1709"/>
      <c r="BS234" s="1709"/>
      <c r="BT234" s="1709"/>
      <c r="BU234" s="1709"/>
      <c r="BV234" s="1709"/>
      <c r="BW234" s="1709"/>
      <c r="BX234" s="1709"/>
      <c r="BY234" s="1709"/>
      <c r="BZ234" s="1709"/>
      <c r="CA234" s="1709"/>
      <c r="CB234" s="1709"/>
      <c r="CC234" s="1709"/>
      <c r="CD234" s="1709"/>
      <c r="CE234" s="1709"/>
      <c r="CF234" s="1709"/>
      <c r="CG234" s="1709"/>
      <c r="CH234" s="1709"/>
      <c r="CI234" s="1709"/>
      <c r="CJ234" s="1709"/>
      <c r="CK234" s="1709"/>
      <c r="CL234" s="1709"/>
      <c r="CM234" s="1709"/>
      <c r="CN234" s="1709"/>
      <c r="CO234" s="1709"/>
      <c r="CP234" s="1709"/>
      <c r="CQ234" s="1709"/>
      <c r="CR234" s="1709"/>
      <c r="CS234" s="1709"/>
      <c r="CT234" s="1709"/>
      <c r="CU234" s="1709"/>
      <c r="CV234" s="1709"/>
      <c r="CW234" s="1709"/>
      <c r="CX234" s="1709"/>
      <c r="CY234" s="1709"/>
      <c r="CZ234" s="1709"/>
      <c r="DA234" s="1709"/>
      <c r="DB234" s="1709"/>
      <c r="DC234" s="1709"/>
      <c r="DD234" s="1709"/>
      <c r="DE234" s="1709"/>
      <c r="DF234" s="1709"/>
      <c r="DG234" s="1709"/>
      <c r="DH234" s="1709"/>
      <c r="DI234" s="1709"/>
      <c r="DJ234" s="1709"/>
      <c r="DK234" s="1709"/>
      <c r="DL234" s="1709"/>
      <c r="DM234" s="1709"/>
      <c r="DN234" s="1709"/>
      <c r="DO234" s="1709"/>
      <c r="DP234" s="1709"/>
      <c r="DQ234" s="1709"/>
      <c r="DR234" s="1709"/>
      <c r="DS234" s="1709"/>
      <c r="DT234" s="1709"/>
      <c r="DU234" s="1709"/>
      <c r="DV234" s="1709"/>
      <c r="DW234" s="1709"/>
      <c r="DX234" s="1709"/>
      <c r="DY234" s="1709"/>
      <c r="DZ234" s="1709"/>
      <c r="EA234" s="1709"/>
      <c r="EB234" s="1709"/>
      <c r="EC234" s="1709"/>
      <c r="ED234" s="1709"/>
      <c r="EE234" s="1709"/>
      <c r="EF234" s="1709"/>
      <c r="EG234" s="1709"/>
      <c r="EH234" s="1709"/>
      <c r="EI234" s="1709"/>
      <c r="EJ234" s="1709"/>
      <c r="EK234" s="1709"/>
      <c r="EL234" s="1709"/>
      <c r="EM234" s="1709"/>
      <c r="EN234" s="1709"/>
      <c r="EO234" s="1709"/>
      <c r="EP234" s="1709"/>
      <c r="EQ234" s="1709"/>
      <c r="ER234" s="1709"/>
      <c r="ES234" s="1709"/>
      <c r="ET234" s="1709"/>
      <c r="EU234" s="1709"/>
      <c r="EV234" s="1709"/>
      <c r="EW234" s="1709"/>
      <c r="EX234" s="1709"/>
      <c r="EY234" s="1709"/>
      <c r="EZ234" s="1709"/>
      <c r="FA234" s="1709"/>
      <c r="FB234" s="1709"/>
      <c r="FC234" s="1709"/>
      <c r="FD234" s="1709"/>
      <c r="FE234" s="1709"/>
      <c r="FF234" s="1709"/>
      <c r="FG234" s="1709"/>
      <c r="FH234" s="1709"/>
      <c r="FI234" s="1709"/>
      <c r="FJ234" s="1709"/>
      <c r="FK234" s="1709"/>
      <c r="FL234" s="1709"/>
      <c r="FM234" s="1709"/>
      <c r="FN234" s="1709"/>
      <c r="FO234" s="1709"/>
      <c r="FP234" s="1709"/>
      <c r="FQ234" s="1709"/>
      <c r="FR234" s="1709"/>
      <c r="FS234" s="1709"/>
      <c r="FT234" s="1709"/>
      <c r="FU234" s="1709"/>
      <c r="FV234" s="1709"/>
      <c r="FW234" s="1709"/>
      <c r="FX234" s="1709"/>
      <c r="FY234" s="1709"/>
      <c r="FZ234" s="1709"/>
      <c r="GA234" s="1709"/>
      <c r="GB234" s="1709"/>
      <c r="GC234" s="1709"/>
      <c r="GD234" s="1709"/>
      <c r="GE234" s="1709"/>
      <c r="GF234" s="1709"/>
      <c r="GG234" s="1709"/>
      <c r="GH234" s="1709"/>
      <c r="GI234" s="1709"/>
      <c r="GJ234" s="1709"/>
      <c r="GK234" s="1709"/>
      <c r="GL234" s="1709"/>
      <c r="GM234" s="1709"/>
      <c r="GN234" s="1709"/>
      <c r="GO234" s="1709"/>
      <c r="GP234" s="1709"/>
      <c r="GQ234" s="1709"/>
      <c r="GR234" s="1709"/>
      <c r="GS234" s="1709"/>
      <c r="GT234" s="1709"/>
      <c r="GU234" s="1709"/>
      <c r="GV234" s="1709"/>
      <c r="GW234" s="1709"/>
      <c r="GX234" s="1709"/>
      <c r="GY234" s="1709"/>
      <c r="GZ234" s="1709"/>
      <c r="HA234" s="1709"/>
      <c r="HB234" s="1709"/>
      <c r="HC234" s="1709"/>
      <c r="HD234" s="1709"/>
      <c r="HE234" s="1709"/>
      <c r="HF234" s="1709"/>
      <c r="HG234" s="1709"/>
      <c r="HH234" s="1709"/>
      <c r="HI234" s="1709"/>
      <c r="HJ234" s="1709"/>
      <c r="HK234" s="1709"/>
      <c r="HL234" s="1709"/>
      <c r="HM234" s="1709"/>
      <c r="HN234" s="1709"/>
      <c r="HO234" s="1709"/>
      <c r="HP234" s="1709"/>
      <c r="HQ234" s="1709"/>
      <c r="HR234" s="1709"/>
      <c r="HS234" s="1709"/>
      <c r="HT234" s="1709"/>
      <c r="HU234" s="1709"/>
      <c r="HV234" s="1709"/>
      <c r="HW234" s="1709"/>
      <c r="HX234" s="1709"/>
      <c r="HY234" s="1709"/>
      <c r="HZ234" s="1709"/>
      <c r="IA234" s="1709"/>
      <c r="IB234" s="1709"/>
      <c r="IC234" s="1709"/>
      <c r="ID234" s="1709"/>
      <c r="IE234" s="1709"/>
      <c r="IF234" s="1709"/>
      <c r="IG234" s="1709"/>
      <c r="IH234" s="1709"/>
      <c r="II234" s="1709"/>
      <c r="IJ234" s="1709"/>
      <c r="IK234" s="1709"/>
      <c r="IL234" s="1709"/>
      <c r="IM234" s="1709"/>
      <c r="IN234" s="1709"/>
      <c r="IO234" s="1709"/>
      <c r="IP234" s="1709"/>
      <c r="IQ234" s="1709"/>
      <c r="IR234" s="1709"/>
      <c r="IS234" s="1709"/>
      <c r="IT234" s="1709"/>
      <c r="IU234" s="1709"/>
      <c r="IV234" s="1709"/>
      <c r="IW234" s="1709"/>
      <c r="IX234" s="1709"/>
      <c r="IY234" s="1709"/>
      <c r="IZ234" s="1709"/>
      <c r="JA234" s="1709"/>
      <c r="JB234" s="1709"/>
      <c r="JC234" s="1709"/>
      <c r="JD234" s="1709"/>
      <c r="JE234" s="1709"/>
      <c r="JF234" s="1709"/>
      <c r="JG234" s="1709"/>
      <c r="JH234" s="1709"/>
      <c r="JI234" s="1709"/>
      <c r="JJ234" s="1709"/>
      <c r="JK234" s="1709"/>
      <c r="JL234" s="1709"/>
      <c r="JM234" s="1709"/>
      <c r="JN234" s="1709"/>
      <c r="JO234" s="1709"/>
      <c r="JP234" s="1709"/>
      <c r="JQ234" s="1709"/>
      <c r="JR234" s="1709"/>
      <c r="JS234" s="1709"/>
      <c r="JT234" s="1709"/>
      <c r="JU234" s="1709"/>
      <c r="JV234" s="1709"/>
      <c r="JW234" s="1709"/>
      <c r="JX234" s="1709"/>
      <c r="JY234" s="1709"/>
      <c r="JZ234" s="1709"/>
      <c r="KA234" s="1709"/>
      <c r="KB234" s="1709"/>
      <c r="KC234" s="1709"/>
      <c r="KD234" s="1709"/>
      <c r="KE234" s="1709"/>
      <c r="KF234" s="1709"/>
      <c r="KG234" s="1709"/>
      <c r="KH234" s="1709"/>
      <c r="KI234" s="1709"/>
      <c r="KJ234" s="1709"/>
      <c r="KK234" s="1709"/>
      <c r="KL234" s="1709"/>
      <c r="KM234" s="1709"/>
      <c r="KN234" s="1709"/>
      <c r="KO234" s="1709"/>
      <c r="KP234" s="1709"/>
      <c r="KQ234" s="1709"/>
      <c r="KR234" s="1709"/>
      <c r="KS234" s="1709"/>
      <c r="KT234" s="1709"/>
      <c r="KU234" s="1709"/>
      <c r="KV234" s="1709"/>
      <c r="KW234" s="1709"/>
      <c r="KX234" s="1709"/>
      <c r="KY234" s="1709"/>
      <c r="KZ234" s="1709"/>
      <c r="LA234" s="1709"/>
      <c r="LB234" s="1709"/>
      <c r="LC234" s="1709"/>
      <c r="LD234" s="1709"/>
      <c r="LE234" s="1709"/>
      <c r="LF234" s="1709"/>
      <c r="LG234" s="1709"/>
      <c r="LH234" s="1709"/>
      <c r="LI234" s="1709"/>
      <c r="LJ234" s="1709"/>
      <c r="LK234" s="1709"/>
      <c r="LL234" s="1709"/>
      <c r="LM234" s="1709"/>
      <c r="LN234" s="1709"/>
      <c r="LO234" s="1709"/>
      <c r="LP234" s="1709"/>
      <c r="LQ234" s="1709"/>
      <c r="LR234" s="1709"/>
      <c r="LS234" s="1709"/>
      <c r="LT234" s="1709"/>
      <c r="LU234" s="1709"/>
      <c r="LV234" s="1709"/>
      <c r="LW234" s="1709"/>
      <c r="LX234" s="1709"/>
      <c r="LY234" s="1709"/>
      <c r="LZ234" s="1709"/>
      <c r="MA234" s="1709"/>
      <c r="MB234" s="1709"/>
      <c r="MC234" s="1709"/>
      <c r="MD234" s="1709"/>
      <c r="ME234" s="1709"/>
      <c r="MF234" s="1709"/>
      <c r="MG234" s="1709"/>
      <c r="MH234" s="1709"/>
      <c r="MI234" s="1709"/>
      <c r="MJ234" s="1709"/>
      <c r="MK234" s="1709"/>
      <c r="ML234" s="1709"/>
      <c r="MM234" s="1709"/>
      <c r="MN234" s="1709"/>
      <c r="MO234" s="1709"/>
      <c r="MP234" s="1709"/>
      <c r="MQ234" s="1709"/>
      <c r="MR234" s="1709"/>
      <c r="MS234" s="1709"/>
      <c r="MT234" s="1709"/>
      <c r="MU234" s="1709"/>
      <c r="MV234" s="1709"/>
      <c r="MW234" s="1709"/>
      <c r="MX234" s="1709"/>
      <c r="MY234" s="1709"/>
      <c r="MZ234" s="1709"/>
      <c r="NA234" s="1709"/>
      <c r="NB234" s="1709"/>
      <c r="NC234" s="1709"/>
      <c r="ND234" s="1709"/>
      <c r="NE234" s="1709"/>
      <c r="NF234" s="1709"/>
      <c r="NG234" s="1709"/>
      <c r="NH234" s="1709"/>
      <c r="NI234" s="1709"/>
      <c r="NJ234" s="1709"/>
      <c r="NK234" s="1709"/>
      <c r="NL234" s="1709"/>
      <c r="NM234" s="1709"/>
      <c r="NN234" s="1709"/>
      <c r="NO234" s="1709"/>
      <c r="NP234" s="1709"/>
      <c r="NQ234" s="1709"/>
      <c r="NR234" s="1709"/>
      <c r="NS234" s="1709"/>
      <c r="NT234" s="1709"/>
      <c r="NU234" s="1709"/>
      <c r="NV234" s="1709"/>
      <c r="NW234" s="1709"/>
      <c r="NX234" s="1709"/>
      <c r="NY234" s="1709"/>
      <c r="NZ234" s="1709"/>
      <c r="OA234" s="1709"/>
      <c r="OB234" s="1709"/>
      <c r="OC234" s="1709"/>
      <c r="OD234" s="1709"/>
      <c r="OE234" s="1709"/>
      <c r="OF234" s="1709"/>
      <c r="OG234" s="1709"/>
      <c r="OH234" s="1709"/>
      <c r="OI234" s="1709"/>
      <c r="OJ234" s="1709"/>
      <c r="OK234" s="1709"/>
      <c r="OL234" s="1709"/>
      <c r="OM234" s="1709"/>
      <c r="ON234" s="1709"/>
      <c r="OO234" s="1709"/>
      <c r="OP234" s="1709"/>
      <c r="OQ234" s="1709"/>
      <c r="OR234" s="1709"/>
      <c r="OS234" s="1709"/>
      <c r="OT234" s="1709"/>
      <c r="OU234" s="1709"/>
      <c r="OV234" s="1709"/>
      <c r="OW234" s="1709"/>
      <c r="OX234" s="1709"/>
      <c r="OY234" s="1709"/>
      <c r="OZ234" s="1709"/>
      <c r="PA234" s="1709"/>
      <c r="PB234" s="1709"/>
      <c r="PC234" s="1709"/>
      <c r="PD234" s="1709"/>
      <c r="PE234" s="1709"/>
      <c r="PF234" s="1709"/>
      <c r="PG234" s="1709"/>
      <c r="PH234" s="1709"/>
      <c r="PI234" s="1709"/>
      <c r="PJ234" s="1709"/>
      <c r="PK234" s="1709"/>
      <c r="PL234" s="1709"/>
      <c r="PM234" s="1709"/>
      <c r="PN234" s="1709"/>
      <c r="PO234" s="1709"/>
      <c r="PP234" s="1709"/>
      <c r="PQ234" s="1709"/>
      <c r="PR234" s="1709"/>
      <c r="PS234" s="1709"/>
      <c r="PT234" s="1709"/>
      <c r="PU234" s="1709"/>
      <c r="PV234" s="1709"/>
      <c r="PW234" s="1709"/>
      <c r="PX234" s="1709"/>
      <c r="PY234" s="1709"/>
      <c r="PZ234" s="1709"/>
      <c r="QA234" s="1709"/>
      <c r="QB234" s="1709"/>
      <c r="QC234" s="1709"/>
      <c r="QD234" s="1709"/>
      <c r="QE234" s="1709"/>
      <c r="QF234" s="1709"/>
      <c r="QG234" s="1709"/>
      <c r="QH234" s="1709"/>
      <c r="QI234" s="1709"/>
      <c r="QJ234" s="1709"/>
      <c r="QK234" s="1709"/>
      <c r="QL234" s="1709"/>
      <c r="QM234" s="1709"/>
      <c r="QN234" s="1709"/>
      <c r="QO234" s="1709"/>
      <c r="QP234" s="1709"/>
      <c r="QQ234" s="1709"/>
      <c r="QR234" s="1709"/>
      <c r="QS234" s="1709"/>
      <c r="QT234" s="1709"/>
      <c r="QU234" s="1709"/>
      <c r="QV234" s="1709"/>
      <c r="QW234" s="1709"/>
      <c r="QX234" s="1709"/>
      <c r="QY234" s="1709"/>
      <c r="QZ234" s="1709"/>
      <c r="RA234" s="1709"/>
      <c r="RB234" s="1709"/>
      <c r="RC234" s="1709"/>
      <c r="RD234" s="1709"/>
      <c r="RE234" s="1709"/>
      <c r="RF234" s="1709"/>
      <c r="RG234" s="1709"/>
      <c r="RH234" s="1709"/>
      <c r="RI234" s="1709"/>
      <c r="RJ234" s="1709"/>
      <c r="RK234" s="1709"/>
      <c r="RL234" s="1709"/>
      <c r="RM234" s="1709"/>
      <c r="RN234" s="1709"/>
      <c r="RO234" s="1709"/>
      <c r="RP234" s="1709"/>
      <c r="RQ234" s="1709"/>
      <c r="RR234" s="1709"/>
      <c r="RS234" s="1709"/>
      <c r="RT234" s="1709"/>
      <c r="RU234" s="1709"/>
      <c r="RV234" s="1709"/>
      <c r="RW234" s="1709"/>
      <c r="RX234" s="1709"/>
      <c r="RY234" s="1709"/>
      <c r="RZ234" s="1709"/>
      <c r="SA234" s="1709"/>
      <c r="SB234" s="1709"/>
      <c r="SC234" s="1709"/>
      <c r="SD234" s="1709"/>
      <c r="SE234" s="1709"/>
      <c r="SF234" s="1709"/>
      <c r="SG234" s="1709"/>
      <c r="SH234" s="1709"/>
      <c r="SI234" s="1709"/>
      <c r="SJ234" s="1709"/>
      <c r="SK234" s="1709"/>
      <c r="SL234" s="1709"/>
      <c r="SM234" s="1709"/>
      <c r="SN234" s="1709"/>
      <c r="SO234" s="1709"/>
      <c r="SP234" s="1709"/>
      <c r="SQ234" s="1709"/>
      <c r="SR234" s="1709"/>
      <c r="SS234" s="1709"/>
      <c r="ST234" s="1709"/>
      <c r="SU234" s="1709"/>
      <c r="SV234" s="1709"/>
      <c r="SW234" s="1709"/>
      <c r="SX234" s="1709"/>
      <c r="SY234" s="1709"/>
      <c r="SZ234" s="1709"/>
      <c r="TA234" s="1709"/>
      <c r="TB234" s="1709"/>
      <c r="TC234" s="1709"/>
      <c r="TD234" s="1709"/>
      <c r="TE234" s="1709"/>
      <c r="TF234" s="1709"/>
      <c r="TG234" s="1709"/>
      <c r="TH234" s="1709"/>
      <c r="TI234" s="1709"/>
      <c r="TJ234" s="1709"/>
      <c r="TK234" s="1709"/>
      <c r="TL234" s="1709"/>
      <c r="TM234" s="1709"/>
      <c r="TN234" s="1709"/>
      <c r="TO234" s="1709"/>
      <c r="TP234" s="1709"/>
      <c r="TQ234" s="1709"/>
      <c r="TR234" s="1709"/>
      <c r="TS234" s="1709"/>
      <c r="TT234" s="1709"/>
      <c r="TU234" s="1709"/>
      <c r="TV234" s="1709"/>
      <c r="TW234" s="1709"/>
      <c r="TX234" s="1709"/>
      <c r="TY234" s="1709"/>
      <c r="TZ234" s="1709"/>
      <c r="UA234" s="1709"/>
      <c r="UB234" s="1709"/>
      <c r="UC234" s="1709"/>
      <c r="UD234" s="1709"/>
      <c r="UE234" s="1709"/>
      <c r="UF234" s="1709"/>
      <c r="UG234" s="1709"/>
      <c r="UH234" s="1709"/>
      <c r="UI234" s="1709"/>
      <c r="UJ234" s="1709"/>
      <c r="UK234" s="1709"/>
      <c r="UL234" s="1709"/>
      <c r="UM234" s="1709"/>
      <c r="UN234" s="1709"/>
      <c r="UO234" s="1709"/>
      <c r="UP234" s="1709"/>
      <c r="UQ234" s="1709"/>
      <c r="UR234" s="1709"/>
      <c r="US234" s="1709"/>
      <c r="UT234" s="1709"/>
      <c r="UU234" s="1709"/>
      <c r="UV234" s="1709"/>
      <c r="UW234" s="1709"/>
      <c r="UX234" s="1709"/>
      <c r="UY234" s="1709"/>
      <c r="UZ234" s="1709"/>
      <c r="VA234" s="1709"/>
      <c r="VB234" s="1709"/>
      <c r="VC234" s="1709"/>
      <c r="VD234" s="1709"/>
      <c r="VE234" s="1709"/>
      <c r="VF234" s="1709"/>
      <c r="VG234" s="1709"/>
      <c r="VH234" s="1709"/>
      <c r="VI234" s="1709"/>
      <c r="VJ234" s="1709"/>
      <c r="VK234" s="1709"/>
      <c r="VL234" s="1709"/>
      <c r="VM234" s="1709"/>
      <c r="VN234" s="1709"/>
      <c r="VO234" s="1709"/>
      <c r="VP234" s="1709"/>
      <c r="VQ234" s="1709"/>
      <c r="VR234" s="1709"/>
      <c r="VS234" s="1709"/>
      <c r="VT234" s="1709"/>
      <c r="VU234" s="1709"/>
      <c r="VV234" s="1709"/>
      <c r="VW234" s="1709"/>
      <c r="VX234" s="1709"/>
      <c r="VY234" s="1709"/>
      <c r="VZ234" s="1709"/>
      <c r="WA234" s="1709"/>
      <c r="WB234" s="1709"/>
      <c r="WC234" s="1709"/>
      <c r="WD234" s="1709"/>
      <c r="WE234" s="1709"/>
      <c r="WF234" s="1709"/>
      <c r="WG234" s="1709"/>
      <c r="WH234" s="1709"/>
      <c r="WI234" s="1709"/>
      <c r="WJ234" s="1709"/>
      <c r="WK234" s="1709"/>
      <c r="WL234" s="1709"/>
      <c r="WM234" s="1709"/>
      <c r="WN234" s="1709"/>
      <c r="WO234" s="1709"/>
      <c r="WP234" s="1709"/>
      <c r="WQ234" s="1709"/>
      <c r="WR234" s="1709"/>
      <c r="WS234" s="1709"/>
      <c r="WT234" s="1709"/>
      <c r="WU234" s="1709"/>
      <c r="WV234" s="1709"/>
      <c r="WW234" s="1709"/>
      <c r="WX234" s="1709"/>
      <c r="WY234" s="1709"/>
      <c r="WZ234" s="1709"/>
      <c r="XA234" s="1709"/>
      <c r="XB234" s="1709"/>
      <c r="XC234" s="1709"/>
      <c r="XD234" s="1709"/>
      <c r="XE234" s="1709"/>
      <c r="XF234" s="1709"/>
      <c r="XG234" s="1709"/>
      <c r="XH234" s="1709"/>
      <c r="XI234" s="1709"/>
      <c r="XJ234" s="1709"/>
      <c r="XK234" s="1709"/>
      <c r="XL234" s="1709"/>
      <c r="XM234" s="1709"/>
      <c r="XN234" s="1709"/>
      <c r="XO234" s="1709"/>
      <c r="XP234" s="1709"/>
      <c r="XQ234" s="1709"/>
      <c r="XR234" s="1709"/>
      <c r="XS234" s="1709"/>
      <c r="XT234" s="1709"/>
      <c r="XU234" s="1709"/>
      <c r="XV234" s="1709"/>
      <c r="XW234" s="1709"/>
      <c r="XX234" s="1709"/>
      <c r="XY234" s="1709"/>
      <c r="XZ234" s="1709"/>
      <c r="YA234" s="1709"/>
      <c r="YB234" s="1709"/>
      <c r="YC234" s="1709"/>
      <c r="YD234" s="1709"/>
      <c r="YE234" s="1709"/>
      <c r="YF234" s="1709"/>
      <c r="YG234" s="1709"/>
      <c r="YH234" s="1709"/>
      <c r="YI234" s="1709"/>
      <c r="YJ234" s="1709"/>
      <c r="YK234" s="1709"/>
      <c r="YL234" s="1709"/>
      <c r="YM234" s="1709"/>
      <c r="YN234" s="1709"/>
      <c r="YO234" s="1709"/>
      <c r="YP234" s="1709"/>
      <c r="YQ234" s="1709"/>
      <c r="YR234" s="1709"/>
      <c r="YS234" s="1709"/>
      <c r="YT234" s="1709"/>
      <c r="YU234" s="1709"/>
      <c r="YV234" s="1709"/>
      <c r="YW234" s="1709"/>
      <c r="YX234" s="1709"/>
      <c r="YY234" s="1709"/>
      <c r="YZ234" s="1709"/>
      <c r="ZA234" s="1709"/>
      <c r="ZB234" s="1709"/>
      <c r="ZC234" s="1709"/>
      <c r="ZD234" s="1709"/>
      <c r="ZE234" s="1709"/>
      <c r="ZF234" s="1709"/>
      <c r="ZG234" s="1709"/>
      <c r="ZH234" s="1709"/>
      <c r="ZI234" s="1709"/>
      <c r="ZJ234" s="1709"/>
      <c r="ZK234" s="1709"/>
      <c r="ZL234" s="1709"/>
      <c r="ZM234" s="1709"/>
      <c r="ZN234" s="1709"/>
      <c r="ZO234" s="1709"/>
      <c r="ZP234" s="1709"/>
      <c r="ZQ234" s="1709"/>
      <c r="ZR234" s="1709"/>
      <c r="ZS234" s="1709"/>
      <c r="ZT234" s="1709"/>
      <c r="ZU234" s="1709"/>
      <c r="ZV234" s="1709"/>
      <c r="ZW234" s="1709"/>
      <c r="ZX234" s="1709"/>
      <c r="ZY234" s="1709"/>
      <c r="ZZ234" s="1709"/>
      <c r="AAA234" s="1709"/>
      <c r="AAB234" s="1709"/>
      <c r="AAC234" s="1709"/>
      <c r="AAD234" s="1709"/>
      <c r="AAE234" s="1709"/>
      <c r="AAF234" s="1709"/>
      <c r="AAG234" s="1709"/>
      <c r="AAH234" s="1709"/>
      <c r="AAI234" s="1709"/>
      <c r="AAJ234" s="1709"/>
      <c r="AAK234" s="1709"/>
      <c r="AAL234" s="1709"/>
      <c r="AAM234" s="1709"/>
      <c r="AAN234" s="1709"/>
      <c r="AAO234" s="1709"/>
      <c r="AAP234" s="1709"/>
      <c r="AAQ234" s="1709"/>
      <c r="AAR234" s="1709"/>
      <c r="AAS234" s="1709"/>
      <c r="AAT234" s="1709"/>
      <c r="AAU234" s="1709"/>
      <c r="AAV234" s="1709"/>
      <c r="AAW234" s="1709"/>
      <c r="AAX234" s="1709"/>
      <c r="AAY234" s="1709"/>
      <c r="AAZ234" s="1709"/>
      <c r="ABA234" s="1709"/>
      <c r="ABB234" s="1709"/>
      <c r="ABC234" s="1709"/>
      <c r="ABD234" s="1709"/>
      <c r="ABE234" s="1709"/>
      <c r="ABF234" s="1709"/>
      <c r="ABG234" s="1709"/>
      <c r="ABH234" s="1709"/>
      <c r="ABI234" s="1709"/>
      <c r="ABJ234" s="1709"/>
      <c r="ABK234" s="1709"/>
      <c r="ABL234" s="1709"/>
      <c r="ABM234" s="1709"/>
      <c r="ABN234" s="1709"/>
      <c r="ABO234" s="1709"/>
      <c r="ABP234" s="1709"/>
      <c r="ABQ234" s="1709"/>
      <c r="ABR234" s="1709"/>
      <c r="ABS234" s="1709"/>
      <c r="ABT234" s="1709"/>
      <c r="ABU234" s="1709"/>
      <c r="ABV234" s="1709"/>
      <c r="ABW234" s="1709"/>
      <c r="ABX234" s="1709"/>
      <c r="ABY234" s="1709"/>
      <c r="ABZ234" s="1709"/>
      <c r="ACA234" s="1709"/>
      <c r="ACB234" s="1709"/>
      <c r="ACC234" s="1709"/>
      <c r="ACD234" s="1709"/>
      <c r="ACE234" s="1709"/>
      <c r="ACF234" s="1709"/>
      <c r="ACG234" s="1709"/>
      <c r="ACH234" s="1709"/>
      <c r="ACI234" s="1709"/>
      <c r="ACJ234" s="1709"/>
      <c r="ACK234" s="1709"/>
      <c r="ACL234" s="1709"/>
      <c r="ACM234" s="1709"/>
      <c r="ACN234" s="1709"/>
      <c r="ACO234" s="1709"/>
      <c r="ACP234" s="1709"/>
      <c r="ACQ234" s="1709"/>
      <c r="ACR234" s="1709"/>
      <c r="ACS234" s="1709"/>
      <c r="ACT234" s="1709"/>
      <c r="ACU234" s="1709"/>
      <c r="ACV234" s="1709"/>
      <c r="ACW234" s="1709"/>
      <c r="ACX234" s="1709"/>
      <c r="ACY234" s="1709"/>
      <c r="ACZ234" s="1709"/>
      <c r="ADA234" s="1709"/>
      <c r="ADB234" s="1709"/>
      <c r="ADC234" s="1709"/>
      <c r="ADD234" s="1709"/>
      <c r="ADE234" s="1709"/>
      <c r="ADF234" s="1709"/>
      <c r="ADG234" s="1709"/>
      <c r="ADH234" s="1709"/>
      <c r="ADI234" s="1709"/>
      <c r="ADJ234" s="1709"/>
      <c r="ADK234" s="1709"/>
      <c r="ADL234" s="1709"/>
      <c r="ADM234" s="1709"/>
      <c r="ADN234" s="1709"/>
      <c r="ADO234" s="1709"/>
      <c r="ADP234" s="1709"/>
      <c r="ADQ234" s="1709"/>
      <c r="ADR234" s="1709"/>
      <c r="ADS234" s="1709"/>
      <c r="ADT234" s="1709"/>
      <c r="ADU234" s="1709"/>
      <c r="ADV234" s="1709"/>
      <c r="ADW234" s="1709"/>
      <c r="ADX234" s="1709"/>
      <c r="ADY234" s="1709"/>
      <c r="ADZ234" s="1709"/>
      <c r="AEA234" s="1709"/>
      <c r="AEB234" s="1709"/>
      <c r="AEC234" s="1709"/>
      <c r="AED234" s="1709"/>
      <c r="AEE234" s="1709"/>
      <c r="AEF234" s="1709"/>
      <c r="AEG234" s="1709"/>
      <c r="AEH234" s="1709"/>
      <c r="AEI234" s="1709"/>
      <c r="AEJ234" s="1709"/>
      <c r="AEK234" s="1709"/>
      <c r="AEL234" s="1709"/>
      <c r="AEM234" s="1709"/>
      <c r="AEN234" s="1709"/>
      <c r="AEO234" s="1709"/>
      <c r="AEP234" s="1709"/>
      <c r="AEQ234" s="1709"/>
      <c r="AER234" s="1709"/>
      <c r="AES234" s="1709"/>
      <c r="AET234" s="1709"/>
      <c r="AEU234" s="1709"/>
      <c r="AEV234" s="1709"/>
      <c r="AEW234" s="1709"/>
      <c r="AEX234" s="1709"/>
      <c r="AEY234" s="1709"/>
      <c r="AEZ234" s="1709"/>
      <c r="AFA234" s="1709"/>
      <c r="AFB234" s="1709"/>
      <c r="AFC234" s="1709"/>
      <c r="AFD234" s="1709"/>
      <c r="AFE234" s="1709"/>
      <c r="AFF234" s="1709"/>
      <c r="AFG234" s="1709"/>
      <c r="AFH234" s="1709"/>
      <c r="AFI234" s="1709"/>
      <c r="AFJ234" s="1709"/>
      <c r="AFK234" s="1709"/>
      <c r="AFL234" s="1709"/>
      <c r="AFM234" s="1709"/>
      <c r="AFN234" s="1709"/>
      <c r="AFO234" s="1709"/>
      <c r="AFP234" s="1709"/>
      <c r="AFQ234" s="1709"/>
      <c r="AFR234" s="1709"/>
      <c r="AFS234" s="1709"/>
      <c r="AFT234" s="1709"/>
      <c r="AFU234" s="1709"/>
      <c r="AFV234" s="1709"/>
      <c r="AFW234" s="1709"/>
      <c r="AFX234" s="1709"/>
      <c r="AFY234" s="1709"/>
      <c r="AFZ234" s="1709"/>
      <c r="AGA234" s="1709"/>
      <c r="AGB234" s="1709"/>
      <c r="AGC234" s="1709"/>
      <c r="AGD234" s="1709"/>
      <c r="AGE234" s="1709"/>
      <c r="AGF234" s="1709"/>
      <c r="AGG234" s="1709"/>
      <c r="AGH234" s="1709"/>
      <c r="AGI234" s="1709"/>
      <c r="AGJ234" s="1709"/>
      <c r="AGK234" s="1709"/>
      <c r="AGL234" s="1709"/>
      <c r="AGM234" s="1709"/>
      <c r="AGN234" s="1709"/>
      <c r="AGO234" s="1709"/>
      <c r="AGP234" s="1709"/>
      <c r="AGQ234" s="1709"/>
      <c r="AGR234" s="1709"/>
      <c r="AGS234" s="1709"/>
      <c r="AGT234" s="1709"/>
      <c r="AGU234" s="1709"/>
      <c r="AGV234" s="1709"/>
      <c r="AGW234" s="1709"/>
      <c r="AGX234" s="1709"/>
      <c r="AGY234" s="1709"/>
      <c r="AGZ234" s="1709"/>
      <c r="AHA234" s="1709"/>
      <c r="AHB234" s="1709"/>
      <c r="AHC234" s="1709"/>
      <c r="AHD234" s="1709"/>
      <c r="AHE234" s="1709"/>
      <c r="AHF234" s="1709"/>
      <c r="AHG234" s="1709"/>
      <c r="AHH234" s="1709"/>
      <c r="AHI234" s="1709"/>
      <c r="AHJ234" s="1709"/>
      <c r="AHK234" s="1709"/>
      <c r="AHL234" s="1709"/>
      <c r="AHM234" s="1709"/>
      <c r="AHN234" s="1709"/>
      <c r="AHO234" s="1709"/>
      <c r="AHP234" s="1709"/>
      <c r="AHQ234" s="1709"/>
      <c r="AHR234" s="1709"/>
      <c r="AHS234" s="1709"/>
      <c r="AHT234" s="1709"/>
      <c r="AHU234" s="1709"/>
      <c r="AHV234" s="1709"/>
      <c r="AHW234" s="1709"/>
      <c r="AHX234" s="1709"/>
      <c r="AHY234" s="1709"/>
      <c r="AHZ234" s="1709"/>
      <c r="AIA234" s="1709"/>
      <c r="AIB234" s="1709"/>
      <c r="AIC234" s="1709"/>
      <c r="AID234" s="1709"/>
      <c r="AIE234" s="1709"/>
      <c r="AIF234" s="1709"/>
      <c r="AIG234" s="1709"/>
      <c r="AIH234" s="1709"/>
      <c r="AII234" s="1709"/>
      <c r="AIJ234" s="1709"/>
      <c r="AIK234" s="1709"/>
      <c r="AIL234" s="1709"/>
      <c r="AIM234" s="1709"/>
      <c r="AIN234" s="1709"/>
      <c r="AIO234" s="1709"/>
      <c r="AIP234" s="1709"/>
      <c r="AIQ234" s="1709"/>
      <c r="AIR234" s="1709"/>
      <c r="AIS234" s="1709"/>
      <c r="AIT234" s="1709"/>
      <c r="AIU234" s="1709"/>
      <c r="AIV234" s="1709"/>
      <c r="AIW234" s="1709"/>
      <c r="AIX234" s="1709"/>
      <c r="AIY234" s="1709"/>
      <c r="AIZ234" s="1709"/>
      <c r="AJA234" s="1709"/>
      <c r="AJB234" s="1709"/>
      <c r="AJC234" s="1709"/>
      <c r="AJD234" s="1709"/>
      <c r="AJE234" s="1709"/>
      <c r="AJF234" s="1709"/>
      <c r="AJG234" s="1709"/>
      <c r="AJH234" s="1709"/>
      <c r="AJI234" s="1709"/>
      <c r="AJJ234" s="1709"/>
      <c r="AJK234" s="1709"/>
      <c r="AJL234" s="1709"/>
      <c r="AJM234" s="1709"/>
      <c r="AJN234" s="1709"/>
      <c r="AJO234" s="1709"/>
      <c r="AJP234" s="1709"/>
      <c r="AJQ234" s="1709"/>
      <c r="AJR234" s="1709"/>
      <c r="AJS234" s="1709"/>
      <c r="AJT234" s="1709"/>
      <c r="AJU234" s="1709"/>
      <c r="AJV234" s="1709"/>
      <c r="AJW234" s="1709"/>
      <c r="AJX234" s="1709"/>
      <c r="AJY234" s="1709"/>
      <c r="AJZ234" s="1709"/>
      <c r="AKA234" s="1709"/>
      <c r="AKB234" s="1709"/>
      <c r="AKC234" s="1709"/>
      <c r="AKD234" s="1709"/>
      <c r="AKE234" s="1709"/>
      <c r="AKF234" s="1709"/>
      <c r="AKG234" s="1709"/>
      <c r="AKH234" s="1709"/>
      <c r="AKI234" s="1709"/>
      <c r="AKJ234" s="1709"/>
      <c r="AKK234" s="1709"/>
      <c r="AKL234" s="1709"/>
      <c r="AKM234" s="1709"/>
      <c r="AKN234" s="1709"/>
      <c r="AKO234" s="1709"/>
      <c r="AKP234" s="1709"/>
      <c r="AKQ234" s="1709"/>
      <c r="AKR234" s="1709"/>
      <c r="AKS234" s="1709"/>
      <c r="AKT234" s="1709"/>
      <c r="AKU234" s="1709"/>
      <c r="AKV234" s="1709"/>
      <c r="AKW234" s="1709"/>
      <c r="AKX234" s="1709"/>
      <c r="AKY234" s="1709"/>
      <c r="AKZ234" s="1709"/>
      <c r="ALA234" s="1709"/>
      <c r="ALB234" s="1709"/>
      <c r="ALC234" s="1709"/>
      <c r="ALD234" s="1709"/>
      <c r="ALE234" s="1709"/>
      <c r="ALF234" s="1709"/>
      <c r="ALG234" s="1709"/>
      <c r="ALH234" s="1709"/>
      <c r="ALI234" s="1709"/>
      <c r="ALJ234" s="1709"/>
      <c r="ALK234" s="1709"/>
      <c r="ALL234" s="1709"/>
      <c r="ALM234" s="1709"/>
      <c r="ALN234" s="1709"/>
      <c r="ALO234" s="1709"/>
      <c r="ALP234" s="1709"/>
      <c r="ALQ234" s="1709"/>
      <c r="ALR234" s="1709"/>
      <c r="ALS234" s="1709"/>
      <c r="ALT234" s="1709"/>
      <c r="ALU234" s="1709"/>
      <c r="ALV234" s="1709"/>
      <c r="ALW234" s="1709"/>
      <c r="ALX234" s="1709"/>
      <c r="ALY234" s="1709"/>
      <c r="ALZ234" s="1709"/>
      <c r="AMA234" s="1709"/>
      <c r="AMB234" s="1709"/>
      <c r="AMC234" s="1709"/>
      <c r="AMD234" s="1709"/>
      <c r="AME234" s="1709"/>
      <c r="AMF234" s="1709"/>
      <c r="AMG234" s="1709"/>
      <c r="AMH234" s="1709"/>
      <c r="AMI234" s="1709"/>
      <c r="AMJ234" s="1709"/>
      <c r="AMK234" s="1709"/>
      <c r="AML234" s="1709"/>
      <c r="AMM234" s="1709"/>
      <c r="AMN234" s="1709"/>
      <c r="AMO234" s="1709"/>
      <c r="AMP234" s="1709"/>
      <c r="AMQ234" s="1709"/>
      <c r="AMR234" s="1709"/>
      <c r="AMS234" s="1709"/>
      <c r="AMT234" s="1709"/>
      <c r="AMU234" s="1709"/>
      <c r="AMV234" s="1709"/>
      <c r="AMW234" s="1709"/>
      <c r="AMX234" s="1709"/>
      <c r="AMY234" s="1709"/>
      <c r="AMZ234" s="1709"/>
      <c r="ANA234" s="1709"/>
      <c r="ANB234" s="1709"/>
      <c r="ANC234" s="1709"/>
      <c r="AND234" s="1709"/>
      <c r="ANE234" s="1709"/>
      <c r="ANF234" s="1709"/>
      <c r="ANG234" s="1709"/>
      <c r="ANH234" s="1709"/>
      <c r="ANI234" s="1709"/>
      <c r="ANJ234" s="1709"/>
      <c r="ANK234" s="1709"/>
      <c r="ANL234" s="1709"/>
      <c r="ANM234" s="1709"/>
      <c r="ANN234" s="1709"/>
      <c r="ANO234" s="1709"/>
      <c r="ANP234" s="1709"/>
      <c r="ANQ234" s="1709"/>
      <c r="ANR234" s="1709"/>
      <c r="ANS234" s="1709"/>
      <c r="ANT234" s="1709"/>
      <c r="ANU234" s="1709"/>
      <c r="ANV234" s="1709"/>
      <c r="ANW234" s="1709"/>
      <c r="ANX234" s="1709"/>
      <c r="ANY234" s="1709"/>
      <c r="ANZ234" s="1709"/>
      <c r="AOA234" s="1709"/>
      <c r="AOB234" s="1709"/>
      <c r="AOC234" s="1709"/>
      <c r="AOD234" s="1709"/>
      <c r="AOE234" s="1709"/>
      <c r="AOF234" s="1709"/>
      <c r="AOG234" s="1709"/>
      <c r="AOH234" s="1709"/>
      <c r="AOI234" s="1709"/>
      <c r="AOJ234" s="1709"/>
      <c r="AOK234" s="1709"/>
      <c r="AOL234" s="1709"/>
      <c r="AOM234" s="1709"/>
      <c r="AON234" s="1709"/>
      <c r="AOO234" s="1709"/>
      <c r="AOP234" s="1709"/>
      <c r="AOQ234" s="1709"/>
      <c r="AOR234" s="1709"/>
      <c r="AOS234" s="1709"/>
      <c r="AOT234" s="1709"/>
      <c r="AOU234" s="1709"/>
      <c r="AOV234" s="1709"/>
      <c r="AOW234" s="1709"/>
      <c r="AOX234" s="1709"/>
      <c r="AOY234" s="1709"/>
      <c r="AOZ234" s="1709"/>
      <c r="APA234" s="1709"/>
      <c r="APB234" s="1709"/>
      <c r="APC234" s="1709"/>
      <c r="APD234" s="1709"/>
      <c r="APE234" s="1709"/>
      <c r="APF234" s="1709"/>
      <c r="APG234" s="1709"/>
      <c r="APH234" s="1709"/>
      <c r="API234" s="1709"/>
      <c r="APJ234" s="1709"/>
      <c r="APK234" s="1709"/>
      <c r="APL234" s="1709"/>
      <c r="APM234" s="1709"/>
      <c r="APN234" s="1709"/>
      <c r="APO234" s="1709"/>
      <c r="APP234" s="1709"/>
      <c r="APQ234" s="1709"/>
      <c r="APR234" s="1709"/>
      <c r="APS234" s="1709"/>
      <c r="APT234" s="1709"/>
      <c r="APU234" s="1709"/>
      <c r="APV234" s="1709"/>
      <c r="APW234" s="1709"/>
      <c r="APX234" s="1709"/>
      <c r="APY234" s="1709"/>
      <c r="APZ234" s="1709"/>
      <c r="AQA234" s="1709"/>
      <c r="AQB234" s="1709"/>
      <c r="AQC234" s="1709"/>
      <c r="AQD234" s="1709"/>
      <c r="AQE234" s="1709"/>
      <c r="AQF234" s="1709"/>
      <c r="AQG234" s="1709"/>
      <c r="AQH234" s="1709"/>
      <c r="AQI234" s="1709"/>
      <c r="AQJ234" s="1709"/>
      <c r="AQK234" s="1709"/>
      <c r="AQL234" s="1709"/>
      <c r="AQM234" s="1709"/>
      <c r="AQN234" s="1709"/>
      <c r="AQO234" s="1709"/>
      <c r="AQP234" s="1709"/>
      <c r="AQQ234" s="1709"/>
      <c r="AQR234" s="1709"/>
      <c r="AQS234" s="1709"/>
      <c r="AQT234" s="1709"/>
      <c r="AQU234" s="1709"/>
      <c r="AQV234" s="1709"/>
      <c r="AQW234" s="1709"/>
      <c r="AQX234" s="1709"/>
      <c r="AQY234" s="1709"/>
      <c r="AQZ234" s="1709"/>
      <c r="ARA234" s="1709"/>
      <c r="ARB234" s="1709"/>
      <c r="ARC234" s="1709"/>
      <c r="ARD234" s="1709"/>
      <c r="ARE234" s="1709"/>
      <c r="ARF234" s="1709"/>
      <c r="ARG234" s="1709"/>
      <c r="ARH234" s="1709"/>
      <c r="ARI234" s="1709"/>
      <c r="ARJ234" s="1709"/>
      <c r="ARK234" s="1709"/>
      <c r="ARL234" s="1709"/>
      <c r="ARM234" s="1709"/>
      <c r="ARN234" s="1709"/>
      <c r="ARO234" s="1709"/>
      <c r="ARP234" s="1709"/>
      <c r="ARQ234" s="1709"/>
      <c r="ARR234" s="1709"/>
      <c r="ARS234" s="1709"/>
      <c r="ART234" s="1709"/>
      <c r="ARU234" s="1709"/>
      <c r="ARV234" s="1709"/>
      <c r="ARW234" s="1709"/>
      <c r="ARX234" s="1709"/>
      <c r="ARY234" s="1709"/>
      <c r="ARZ234" s="1709"/>
      <c r="ASA234" s="1709"/>
      <c r="ASB234" s="1709"/>
      <c r="ASC234" s="1709"/>
      <c r="ASD234" s="1709"/>
      <c r="ASE234" s="1709"/>
      <c r="ASF234" s="1709"/>
      <c r="ASG234" s="1709"/>
      <c r="ASH234" s="1709"/>
      <c r="ASI234" s="1709"/>
      <c r="ASJ234" s="1709"/>
      <c r="ASK234" s="1709"/>
      <c r="ASL234" s="1709"/>
      <c r="ASM234" s="1709"/>
      <c r="ASN234" s="1709"/>
      <c r="ASO234" s="1709"/>
      <c r="ASP234" s="1709"/>
      <c r="ASQ234" s="1709"/>
      <c r="ASR234" s="1709"/>
      <c r="ASS234" s="1709"/>
      <c r="AST234" s="1709"/>
      <c r="ASU234" s="1709"/>
      <c r="ASV234" s="1709"/>
      <c r="ASW234" s="1709"/>
      <c r="ASX234" s="1709"/>
      <c r="ASY234" s="1709"/>
      <c r="ASZ234" s="1709"/>
      <c r="ATA234" s="1709"/>
      <c r="ATB234" s="1709"/>
      <c r="ATC234" s="1709"/>
      <c r="ATD234" s="1709"/>
      <c r="ATE234" s="1709"/>
      <c r="ATF234" s="1709"/>
      <c r="ATG234" s="1709"/>
      <c r="ATH234" s="1709"/>
      <c r="ATI234" s="1709"/>
      <c r="ATJ234" s="1709"/>
      <c r="ATK234" s="1709"/>
      <c r="ATL234" s="1709"/>
      <c r="ATM234" s="1709"/>
      <c r="ATN234" s="1709"/>
      <c r="ATO234" s="1709"/>
      <c r="ATP234" s="1709"/>
      <c r="ATQ234" s="1709"/>
      <c r="ATR234" s="1709"/>
      <c r="ATS234" s="1709"/>
      <c r="ATT234" s="1709"/>
      <c r="ATU234" s="1709"/>
      <c r="ATV234" s="1709"/>
      <c r="ATW234" s="1709"/>
      <c r="ATX234" s="1709"/>
      <c r="ATY234" s="1709"/>
      <c r="ATZ234" s="1709"/>
      <c r="AUA234" s="1709"/>
      <c r="AUB234" s="1709"/>
      <c r="AUC234" s="1709"/>
      <c r="AUD234" s="1709"/>
      <c r="AUE234" s="1709"/>
      <c r="AUF234" s="1709"/>
      <c r="AUG234" s="1709"/>
      <c r="AUH234" s="1709"/>
      <c r="AUI234" s="1709"/>
      <c r="AUJ234" s="1709"/>
      <c r="AUK234" s="1709"/>
      <c r="AUL234" s="1709"/>
      <c r="AUM234" s="1709"/>
      <c r="AUN234" s="1709"/>
      <c r="AUO234" s="1709"/>
      <c r="AUP234" s="1709"/>
      <c r="AUQ234" s="1709"/>
      <c r="AUR234" s="1709"/>
      <c r="AUS234" s="1709"/>
      <c r="AUT234" s="1709"/>
      <c r="AUU234" s="1709"/>
      <c r="AUV234" s="1709"/>
      <c r="AUW234" s="1709"/>
      <c r="AUX234" s="1709"/>
      <c r="AUY234" s="1709"/>
      <c r="AUZ234" s="1709"/>
      <c r="AVA234" s="1709"/>
      <c r="AVB234" s="1709"/>
      <c r="AVC234" s="1709"/>
      <c r="AVD234" s="1709"/>
      <c r="AVE234" s="1709"/>
      <c r="AVF234" s="1709"/>
      <c r="AVG234" s="1709"/>
      <c r="AVH234" s="1709"/>
      <c r="AVI234" s="1709"/>
      <c r="AVJ234" s="1709"/>
      <c r="AVK234" s="1709"/>
      <c r="AVL234" s="1709"/>
      <c r="AVM234" s="1709"/>
      <c r="AVN234" s="1709"/>
      <c r="AVO234" s="1709"/>
      <c r="AVP234" s="1709"/>
      <c r="AVQ234" s="1709"/>
      <c r="AVR234" s="1709"/>
      <c r="AVS234" s="1709"/>
      <c r="AVT234" s="1709"/>
      <c r="AVU234" s="1709"/>
      <c r="AVV234" s="1709"/>
      <c r="AVW234" s="1709"/>
      <c r="AVX234" s="1709"/>
      <c r="AVY234" s="1709"/>
      <c r="AVZ234" s="1709"/>
      <c r="AWA234" s="1709"/>
      <c r="AWB234" s="1709"/>
      <c r="AWC234" s="1709"/>
      <c r="AWD234" s="1709"/>
      <c r="AWE234" s="1709"/>
      <c r="AWF234" s="1709"/>
      <c r="AWG234" s="1709"/>
      <c r="AWH234" s="1709"/>
      <c r="AWI234" s="1709"/>
      <c r="AWJ234" s="1709"/>
      <c r="AWK234" s="1709"/>
      <c r="AWL234" s="1709"/>
      <c r="AWM234" s="1709"/>
      <c r="AWN234" s="1709"/>
      <c r="AWO234" s="1709"/>
      <c r="AWP234" s="1709"/>
      <c r="AWQ234" s="1709"/>
      <c r="AWR234" s="1709"/>
      <c r="AWS234" s="1709"/>
      <c r="AWT234" s="1709"/>
      <c r="AWU234" s="1709"/>
      <c r="AWV234" s="1709"/>
      <c r="AWW234" s="1709"/>
      <c r="AWX234" s="1709"/>
      <c r="AWY234" s="1709"/>
      <c r="AWZ234" s="1709"/>
      <c r="AXA234" s="1709"/>
      <c r="AXB234" s="1709"/>
      <c r="AXC234" s="1709"/>
      <c r="AXD234" s="1709"/>
      <c r="AXE234" s="1709"/>
      <c r="AXF234" s="1709"/>
      <c r="AXG234" s="1709"/>
      <c r="AXH234" s="1709"/>
      <c r="AXI234" s="1709"/>
      <c r="AXJ234" s="1709"/>
    </row>
    <row r="235" spans="1:1310" s="1710" customFormat="1" ht="120.75" customHeight="1">
      <c r="A235" s="1711"/>
      <c r="B235" s="1721"/>
      <c r="C235" s="1721"/>
      <c r="D235" s="1721"/>
      <c r="E235" s="1721"/>
      <c r="F235" s="1722"/>
      <c r="G235" s="3695" t="s">
        <v>1831</v>
      </c>
      <c r="H235" s="3695"/>
      <c r="I235" s="3695"/>
      <c r="J235" s="1714"/>
      <c r="K235" s="1723"/>
      <c r="L235" s="1721"/>
      <c r="M235" s="1721"/>
      <c r="N235" s="1721"/>
      <c r="O235" s="1721"/>
      <c r="P235" s="1721"/>
      <c r="Q235" s="1721"/>
      <c r="R235" s="88"/>
      <c r="S235" s="88"/>
      <c r="T235" s="88"/>
      <c r="U235" s="88"/>
      <c r="V235" s="88"/>
      <c r="W235" s="88"/>
      <c r="X235" s="88"/>
      <c r="Y235" s="88"/>
      <c r="Z235" s="88"/>
      <c r="AA235" s="88"/>
      <c r="AB235" s="88"/>
      <c r="AC235" s="88"/>
      <c r="AD235" s="1709"/>
      <c r="AE235" s="1709"/>
      <c r="AF235" s="1709"/>
      <c r="AG235" s="1709"/>
      <c r="AH235" s="1709"/>
      <c r="AI235" s="1709"/>
      <c r="AJ235" s="1709"/>
      <c r="AK235" s="1709"/>
      <c r="AL235" s="1709"/>
      <c r="AM235" s="1709"/>
      <c r="AN235" s="1709"/>
      <c r="AO235" s="1709"/>
      <c r="AP235" s="1709"/>
      <c r="AQ235" s="1709"/>
      <c r="AR235" s="1709"/>
      <c r="AS235" s="1709"/>
      <c r="AT235" s="1709"/>
      <c r="AU235" s="1709"/>
      <c r="AV235" s="1709"/>
      <c r="AW235" s="1709"/>
      <c r="AX235" s="1709"/>
      <c r="AY235" s="1709"/>
      <c r="AZ235" s="1709"/>
      <c r="BA235" s="1709"/>
      <c r="BB235" s="1709"/>
      <c r="BC235" s="1709"/>
      <c r="BD235" s="1709"/>
      <c r="BE235" s="1709"/>
      <c r="BF235" s="1709"/>
      <c r="BG235" s="1709"/>
      <c r="BH235" s="1709"/>
      <c r="BI235" s="1709"/>
      <c r="BJ235" s="1709"/>
      <c r="BK235" s="1709"/>
      <c r="BL235" s="1709"/>
      <c r="BM235" s="1709"/>
      <c r="BN235" s="1709"/>
      <c r="BO235" s="1709"/>
      <c r="BP235" s="1709"/>
      <c r="BQ235" s="1709"/>
      <c r="BR235" s="1709"/>
      <c r="BS235" s="1709"/>
      <c r="BT235" s="1709"/>
      <c r="BU235" s="1709"/>
      <c r="BV235" s="1709"/>
      <c r="BW235" s="1709"/>
      <c r="BX235" s="1709"/>
      <c r="BY235" s="1709"/>
      <c r="BZ235" s="1709"/>
      <c r="CA235" s="1709"/>
      <c r="CB235" s="1709"/>
      <c r="CC235" s="1709"/>
      <c r="CD235" s="1709"/>
      <c r="CE235" s="1709"/>
      <c r="CF235" s="1709"/>
      <c r="CG235" s="1709"/>
      <c r="CH235" s="1709"/>
      <c r="CI235" s="1709"/>
      <c r="CJ235" s="1709"/>
      <c r="CK235" s="1709"/>
      <c r="CL235" s="1709"/>
      <c r="CM235" s="1709"/>
      <c r="CN235" s="1709"/>
      <c r="CO235" s="1709"/>
      <c r="CP235" s="1709"/>
      <c r="CQ235" s="1709"/>
      <c r="CR235" s="1709"/>
      <c r="CS235" s="1709"/>
      <c r="CT235" s="1709"/>
      <c r="CU235" s="1709"/>
      <c r="CV235" s="1709"/>
      <c r="CW235" s="1709"/>
      <c r="CX235" s="1709"/>
      <c r="CY235" s="1709"/>
      <c r="CZ235" s="1709"/>
      <c r="DA235" s="1709"/>
      <c r="DB235" s="1709"/>
      <c r="DC235" s="1709"/>
      <c r="DD235" s="1709"/>
      <c r="DE235" s="1709"/>
      <c r="DF235" s="1709"/>
      <c r="DG235" s="1709"/>
      <c r="DH235" s="1709"/>
      <c r="DI235" s="1709"/>
      <c r="DJ235" s="1709"/>
      <c r="DK235" s="1709"/>
      <c r="DL235" s="1709"/>
      <c r="DM235" s="1709"/>
      <c r="DN235" s="1709"/>
      <c r="DO235" s="1709"/>
      <c r="DP235" s="1709"/>
      <c r="DQ235" s="1709"/>
      <c r="DR235" s="1709"/>
      <c r="DS235" s="1709"/>
      <c r="DT235" s="1709"/>
      <c r="DU235" s="1709"/>
      <c r="DV235" s="1709"/>
      <c r="DW235" s="1709"/>
      <c r="DX235" s="1709"/>
      <c r="DY235" s="1709"/>
      <c r="DZ235" s="1709"/>
      <c r="EA235" s="1709"/>
      <c r="EB235" s="1709"/>
      <c r="EC235" s="1709"/>
      <c r="ED235" s="1709"/>
      <c r="EE235" s="1709"/>
      <c r="EF235" s="1709"/>
      <c r="EG235" s="1709"/>
      <c r="EH235" s="1709"/>
      <c r="EI235" s="1709"/>
      <c r="EJ235" s="1709"/>
      <c r="EK235" s="1709"/>
      <c r="EL235" s="1709"/>
      <c r="EM235" s="1709"/>
      <c r="EN235" s="1709"/>
      <c r="EO235" s="1709"/>
      <c r="EP235" s="1709"/>
      <c r="EQ235" s="1709"/>
      <c r="ER235" s="1709"/>
      <c r="ES235" s="1709"/>
      <c r="ET235" s="1709"/>
      <c r="EU235" s="1709"/>
      <c r="EV235" s="1709"/>
      <c r="EW235" s="1709"/>
      <c r="EX235" s="1709"/>
      <c r="EY235" s="1709"/>
      <c r="EZ235" s="1709"/>
      <c r="FA235" s="1709"/>
      <c r="FB235" s="1709"/>
      <c r="FC235" s="1709"/>
      <c r="FD235" s="1709"/>
      <c r="FE235" s="1709"/>
      <c r="FF235" s="1709"/>
      <c r="FG235" s="1709"/>
      <c r="FH235" s="1709"/>
      <c r="FI235" s="1709"/>
      <c r="FJ235" s="1709"/>
      <c r="FK235" s="1709"/>
      <c r="FL235" s="1709"/>
      <c r="FM235" s="1709"/>
      <c r="FN235" s="1709"/>
      <c r="FO235" s="1709"/>
      <c r="FP235" s="1709"/>
      <c r="FQ235" s="1709"/>
      <c r="FR235" s="1709"/>
      <c r="FS235" s="1709"/>
      <c r="FT235" s="1709"/>
      <c r="FU235" s="1709"/>
      <c r="FV235" s="1709"/>
      <c r="FW235" s="1709"/>
      <c r="FX235" s="1709"/>
      <c r="FY235" s="1709"/>
      <c r="FZ235" s="1709"/>
      <c r="GA235" s="1709"/>
      <c r="GB235" s="1709"/>
      <c r="GC235" s="1709"/>
      <c r="GD235" s="1709"/>
      <c r="GE235" s="1709"/>
      <c r="GF235" s="1709"/>
      <c r="GG235" s="1709"/>
      <c r="GH235" s="1709"/>
      <c r="GI235" s="1709"/>
      <c r="GJ235" s="1709"/>
      <c r="GK235" s="1709"/>
      <c r="GL235" s="1709"/>
      <c r="GM235" s="1709"/>
      <c r="GN235" s="1709"/>
      <c r="GO235" s="1709"/>
      <c r="GP235" s="1709"/>
      <c r="GQ235" s="1709"/>
      <c r="GR235" s="1709"/>
      <c r="GS235" s="1709"/>
      <c r="GT235" s="1709"/>
      <c r="GU235" s="1709"/>
      <c r="GV235" s="1709"/>
      <c r="GW235" s="1709"/>
      <c r="GX235" s="1709"/>
      <c r="GY235" s="1709"/>
      <c r="GZ235" s="1709"/>
      <c r="HA235" s="1709"/>
      <c r="HB235" s="1709"/>
      <c r="HC235" s="1709"/>
      <c r="HD235" s="1709"/>
      <c r="HE235" s="1709"/>
      <c r="HF235" s="1709"/>
      <c r="HG235" s="1709"/>
      <c r="HH235" s="1709"/>
      <c r="HI235" s="1709"/>
      <c r="HJ235" s="1709"/>
      <c r="HK235" s="1709"/>
      <c r="HL235" s="1709"/>
      <c r="HM235" s="1709"/>
      <c r="HN235" s="1709"/>
      <c r="HO235" s="1709"/>
      <c r="HP235" s="1709"/>
      <c r="HQ235" s="1709"/>
      <c r="HR235" s="1709"/>
      <c r="HS235" s="1709"/>
      <c r="HT235" s="1709"/>
      <c r="HU235" s="1709"/>
      <c r="HV235" s="1709"/>
      <c r="HW235" s="1709"/>
      <c r="HX235" s="1709"/>
      <c r="HY235" s="1709"/>
      <c r="HZ235" s="1709"/>
      <c r="IA235" s="1709"/>
      <c r="IB235" s="1709"/>
      <c r="IC235" s="1709"/>
      <c r="ID235" s="1709"/>
      <c r="IE235" s="1709"/>
      <c r="IF235" s="1709"/>
      <c r="IG235" s="1709"/>
      <c r="IH235" s="1709"/>
      <c r="II235" s="1709"/>
      <c r="IJ235" s="1709"/>
      <c r="IK235" s="1709"/>
      <c r="IL235" s="1709"/>
      <c r="IM235" s="1709"/>
      <c r="IN235" s="1709"/>
      <c r="IO235" s="1709"/>
      <c r="IP235" s="1709"/>
      <c r="IQ235" s="1709"/>
      <c r="IR235" s="1709"/>
      <c r="IS235" s="1709"/>
      <c r="IT235" s="1709"/>
      <c r="IU235" s="1709"/>
      <c r="IV235" s="1709"/>
      <c r="IW235" s="1709"/>
      <c r="IX235" s="1709"/>
      <c r="IY235" s="1709"/>
      <c r="IZ235" s="1709"/>
      <c r="JA235" s="1709"/>
      <c r="JB235" s="1709"/>
      <c r="JC235" s="1709"/>
      <c r="JD235" s="1709"/>
      <c r="JE235" s="1709"/>
      <c r="JF235" s="1709"/>
      <c r="JG235" s="1709"/>
      <c r="JH235" s="1709"/>
      <c r="JI235" s="1709"/>
      <c r="JJ235" s="1709"/>
      <c r="JK235" s="1709"/>
      <c r="JL235" s="1709"/>
      <c r="JM235" s="1709"/>
      <c r="JN235" s="1709"/>
      <c r="JO235" s="1709"/>
      <c r="JP235" s="1709"/>
      <c r="JQ235" s="1709"/>
      <c r="JR235" s="1709"/>
      <c r="JS235" s="1709"/>
      <c r="JT235" s="1709"/>
      <c r="JU235" s="1709"/>
      <c r="JV235" s="1709"/>
      <c r="JW235" s="1709"/>
      <c r="JX235" s="1709"/>
      <c r="JY235" s="1709"/>
      <c r="JZ235" s="1709"/>
      <c r="KA235" s="1709"/>
      <c r="KB235" s="1709"/>
      <c r="KC235" s="1709"/>
      <c r="KD235" s="1709"/>
      <c r="KE235" s="1709"/>
      <c r="KF235" s="1709"/>
      <c r="KG235" s="1709"/>
      <c r="KH235" s="1709"/>
      <c r="KI235" s="1709"/>
      <c r="KJ235" s="1709"/>
      <c r="KK235" s="1709"/>
      <c r="KL235" s="1709"/>
      <c r="KM235" s="1709"/>
      <c r="KN235" s="1709"/>
      <c r="KO235" s="1709"/>
      <c r="KP235" s="1709"/>
      <c r="KQ235" s="1709"/>
      <c r="KR235" s="1709"/>
      <c r="KS235" s="1709"/>
      <c r="KT235" s="1709"/>
      <c r="KU235" s="1709"/>
      <c r="KV235" s="1709"/>
      <c r="KW235" s="1709"/>
      <c r="KX235" s="1709"/>
      <c r="KY235" s="1709"/>
      <c r="KZ235" s="1709"/>
      <c r="LA235" s="1709"/>
      <c r="LB235" s="1709"/>
      <c r="LC235" s="1709"/>
      <c r="LD235" s="1709"/>
      <c r="LE235" s="1709"/>
      <c r="LF235" s="1709"/>
      <c r="LG235" s="1709"/>
      <c r="LH235" s="1709"/>
      <c r="LI235" s="1709"/>
      <c r="LJ235" s="1709"/>
      <c r="LK235" s="1709"/>
      <c r="LL235" s="1709"/>
      <c r="LM235" s="1709"/>
      <c r="LN235" s="1709"/>
      <c r="LO235" s="1709"/>
      <c r="LP235" s="1709"/>
      <c r="LQ235" s="1709"/>
      <c r="LR235" s="1709"/>
      <c r="LS235" s="1709"/>
      <c r="LT235" s="1709"/>
      <c r="LU235" s="1709"/>
      <c r="LV235" s="1709"/>
      <c r="LW235" s="1709"/>
      <c r="LX235" s="1709"/>
      <c r="LY235" s="1709"/>
      <c r="LZ235" s="1709"/>
      <c r="MA235" s="1709"/>
      <c r="MB235" s="1709"/>
      <c r="MC235" s="1709"/>
      <c r="MD235" s="1709"/>
      <c r="ME235" s="1709"/>
      <c r="MF235" s="1709"/>
      <c r="MG235" s="1709"/>
      <c r="MH235" s="1709"/>
      <c r="MI235" s="1709"/>
      <c r="MJ235" s="1709"/>
      <c r="MK235" s="1709"/>
      <c r="ML235" s="1709"/>
      <c r="MM235" s="1709"/>
      <c r="MN235" s="1709"/>
      <c r="MO235" s="1709"/>
      <c r="MP235" s="1709"/>
      <c r="MQ235" s="1709"/>
      <c r="MR235" s="1709"/>
      <c r="MS235" s="1709"/>
      <c r="MT235" s="1709"/>
      <c r="MU235" s="1709"/>
      <c r="MV235" s="1709"/>
      <c r="MW235" s="1709"/>
      <c r="MX235" s="1709"/>
      <c r="MY235" s="1709"/>
      <c r="MZ235" s="1709"/>
      <c r="NA235" s="1709"/>
      <c r="NB235" s="1709"/>
      <c r="NC235" s="1709"/>
      <c r="ND235" s="1709"/>
      <c r="NE235" s="1709"/>
      <c r="NF235" s="1709"/>
      <c r="NG235" s="1709"/>
      <c r="NH235" s="1709"/>
      <c r="NI235" s="1709"/>
      <c r="NJ235" s="1709"/>
      <c r="NK235" s="1709"/>
      <c r="NL235" s="1709"/>
      <c r="NM235" s="1709"/>
      <c r="NN235" s="1709"/>
      <c r="NO235" s="1709"/>
      <c r="NP235" s="1709"/>
      <c r="NQ235" s="1709"/>
      <c r="NR235" s="1709"/>
      <c r="NS235" s="1709"/>
      <c r="NT235" s="1709"/>
      <c r="NU235" s="1709"/>
      <c r="NV235" s="1709"/>
      <c r="NW235" s="1709"/>
      <c r="NX235" s="1709"/>
      <c r="NY235" s="1709"/>
      <c r="NZ235" s="1709"/>
      <c r="OA235" s="1709"/>
      <c r="OB235" s="1709"/>
      <c r="OC235" s="1709"/>
      <c r="OD235" s="1709"/>
      <c r="OE235" s="1709"/>
      <c r="OF235" s="1709"/>
      <c r="OG235" s="1709"/>
      <c r="OH235" s="1709"/>
      <c r="OI235" s="1709"/>
      <c r="OJ235" s="1709"/>
      <c r="OK235" s="1709"/>
      <c r="OL235" s="1709"/>
      <c r="OM235" s="1709"/>
      <c r="ON235" s="1709"/>
      <c r="OO235" s="1709"/>
      <c r="OP235" s="1709"/>
      <c r="OQ235" s="1709"/>
      <c r="OR235" s="1709"/>
      <c r="OS235" s="1709"/>
      <c r="OT235" s="1709"/>
      <c r="OU235" s="1709"/>
      <c r="OV235" s="1709"/>
      <c r="OW235" s="1709"/>
      <c r="OX235" s="1709"/>
      <c r="OY235" s="1709"/>
      <c r="OZ235" s="1709"/>
      <c r="PA235" s="1709"/>
      <c r="PB235" s="1709"/>
      <c r="PC235" s="1709"/>
      <c r="PD235" s="1709"/>
      <c r="PE235" s="1709"/>
      <c r="PF235" s="1709"/>
      <c r="PG235" s="1709"/>
      <c r="PH235" s="1709"/>
      <c r="PI235" s="1709"/>
      <c r="PJ235" s="1709"/>
      <c r="PK235" s="1709"/>
      <c r="PL235" s="1709"/>
      <c r="PM235" s="1709"/>
      <c r="PN235" s="1709"/>
      <c r="PO235" s="1709"/>
      <c r="PP235" s="1709"/>
      <c r="PQ235" s="1709"/>
      <c r="PR235" s="1709"/>
      <c r="PS235" s="1709"/>
      <c r="PT235" s="1709"/>
      <c r="PU235" s="1709"/>
      <c r="PV235" s="1709"/>
      <c r="PW235" s="1709"/>
      <c r="PX235" s="1709"/>
      <c r="PY235" s="1709"/>
      <c r="PZ235" s="1709"/>
      <c r="QA235" s="1709"/>
      <c r="QB235" s="1709"/>
      <c r="QC235" s="1709"/>
      <c r="QD235" s="1709"/>
      <c r="QE235" s="1709"/>
      <c r="QF235" s="1709"/>
      <c r="QG235" s="1709"/>
      <c r="QH235" s="1709"/>
      <c r="QI235" s="1709"/>
      <c r="QJ235" s="1709"/>
      <c r="QK235" s="1709"/>
      <c r="QL235" s="1709"/>
      <c r="QM235" s="1709"/>
      <c r="QN235" s="1709"/>
      <c r="QO235" s="1709"/>
      <c r="QP235" s="1709"/>
      <c r="QQ235" s="1709"/>
      <c r="QR235" s="1709"/>
      <c r="QS235" s="1709"/>
      <c r="QT235" s="1709"/>
      <c r="QU235" s="1709"/>
      <c r="QV235" s="1709"/>
      <c r="QW235" s="1709"/>
      <c r="QX235" s="1709"/>
      <c r="QY235" s="1709"/>
      <c r="QZ235" s="1709"/>
      <c r="RA235" s="1709"/>
      <c r="RB235" s="1709"/>
      <c r="RC235" s="1709"/>
      <c r="RD235" s="1709"/>
      <c r="RE235" s="1709"/>
      <c r="RF235" s="1709"/>
      <c r="RG235" s="1709"/>
      <c r="RH235" s="1709"/>
      <c r="RI235" s="1709"/>
      <c r="RJ235" s="1709"/>
      <c r="RK235" s="1709"/>
      <c r="RL235" s="1709"/>
      <c r="RM235" s="1709"/>
      <c r="RN235" s="1709"/>
      <c r="RO235" s="1709"/>
      <c r="RP235" s="1709"/>
      <c r="RQ235" s="1709"/>
      <c r="RR235" s="1709"/>
      <c r="RS235" s="1709"/>
      <c r="RT235" s="1709"/>
      <c r="RU235" s="1709"/>
      <c r="RV235" s="1709"/>
      <c r="RW235" s="1709"/>
      <c r="RX235" s="1709"/>
      <c r="RY235" s="1709"/>
      <c r="RZ235" s="1709"/>
      <c r="SA235" s="1709"/>
      <c r="SB235" s="1709"/>
      <c r="SC235" s="1709"/>
      <c r="SD235" s="1709"/>
      <c r="SE235" s="1709"/>
      <c r="SF235" s="1709"/>
      <c r="SG235" s="1709"/>
      <c r="SH235" s="1709"/>
      <c r="SI235" s="1709"/>
      <c r="SJ235" s="1709"/>
      <c r="SK235" s="1709"/>
      <c r="SL235" s="1709"/>
      <c r="SM235" s="1709"/>
      <c r="SN235" s="1709"/>
      <c r="SO235" s="1709"/>
      <c r="SP235" s="1709"/>
      <c r="SQ235" s="1709"/>
      <c r="SR235" s="1709"/>
      <c r="SS235" s="1709"/>
      <c r="ST235" s="1709"/>
      <c r="SU235" s="1709"/>
      <c r="SV235" s="1709"/>
      <c r="SW235" s="1709"/>
      <c r="SX235" s="1709"/>
      <c r="SY235" s="1709"/>
      <c r="SZ235" s="1709"/>
      <c r="TA235" s="1709"/>
      <c r="TB235" s="1709"/>
      <c r="TC235" s="1709"/>
      <c r="TD235" s="1709"/>
      <c r="TE235" s="1709"/>
      <c r="TF235" s="1709"/>
      <c r="TG235" s="1709"/>
      <c r="TH235" s="1709"/>
      <c r="TI235" s="1709"/>
      <c r="TJ235" s="1709"/>
      <c r="TK235" s="1709"/>
      <c r="TL235" s="1709"/>
      <c r="TM235" s="1709"/>
      <c r="TN235" s="1709"/>
      <c r="TO235" s="1709"/>
      <c r="TP235" s="1709"/>
      <c r="TQ235" s="1709"/>
      <c r="TR235" s="1709"/>
      <c r="TS235" s="1709"/>
      <c r="TT235" s="1709"/>
      <c r="TU235" s="1709"/>
      <c r="TV235" s="1709"/>
      <c r="TW235" s="1709"/>
      <c r="TX235" s="1709"/>
      <c r="TY235" s="1709"/>
      <c r="TZ235" s="1709"/>
      <c r="UA235" s="1709"/>
      <c r="UB235" s="1709"/>
      <c r="UC235" s="1709"/>
      <c r="UD235" s="1709"/>
      <c r="UE235" s="1709"/>
      <c r="UF235" s="1709"/>
      <c r="UG235" s="1709"/>
      <c r="UH235" s="1709"/>
      <c r="UI235" s="1709"/>
      <c r="UJ235" s="1709"/>
      <c r="UK235" s="1709"/>
      <c r="UL235" s="1709"/>
      <c r="UM235" s="1709"/>
      <c r="UN235" s="1709"/>
      <c r="UO235" s="1709"/>
      <c r="UP235" s="1709"/>
      <c r="UQ235" s="1709"/>
      <c r="UR235" s="1709"/>
      <c r="US235" s="1709"/>
      <c r="UT235" s="1709"/>
      <c r="UU235" s="1709"/>
      <c r="UV235" s="1709"/>
      <c r="UW235" s="1709"/>
      <c r="UX235" s="1709"/>
      <c r="UY235" s="1709"/>
      <c r="UZ235" s="1709"/>
      <c r="VA235" s="1709"/>
      <c r="VB235" s="1709"/>
      <c r="VC235" s="1709"/>
      <c r="VD235" s="1709"/>
      <c r="VE235" s="1709"/>
      <c r="VF235" s="1709"/>
      <c r="VG235" s="1709"/>
      <c r="VH235" s="1709"/>
      <c r="VI235" s="1709"/>
      <c r="VJ235" s="1709"/>
      <c r="VK235" s="1709"/>
      <c r="VL235" s="1709"/>
      <c r="VM235" s="1709"/>
      <c r="VN235" s="1709"/>
      <c r="VO235" s="1709"/>
      <c r="VP235" s="1709"/>
      <c r="VQ235" s="1709"/>
      <c r="VR235" s="1709"/>
      <c r="VS235" s="1709"/>
      <c r="VT235" s="1709"/>
      <c r="VU235" s="1709"/>
      <c r="VV235" s="1709"/>
      <c r="VW235" s="1709"/>
      <c r="VX235" s="1709"/>
      <c r="VY235" s="1709"/>
      <c r="VZ235" s="1709"/>
      <c r="WA235" s="1709"/>
      <c r="WB235" s="1709"/>
      <c r="WC235" s="1709"/>
      <c r="WD235" s="1709"/>
      <c r="WE235" s="1709"/>
      <c r="WF235" s="1709"/>
      <c r="WG235" s="1709"/>
      <c r="WH235" s="1709"/>
      <c r="WI235" s="1709"/>
      <c r="WJ235" s="1709"/>
      <c r="WK235" s="1709"/>
      <c r="WL235" s="1709"/>
      <c r="WM235" s="1709"/>
      <c r="WN235" s="1709"/>
      <c r="WO235" s="1709"/>
      <c r="WP235" s="1709"/>
      <c r="WQ235" s="1709"/>
      <c r="WR235" s="1709"/>
      <c r="WS235" s="1709"/>
      <c r="WT235" s="1709"/>
      <c r="WU235" s="1709"/>
      <c r="WV235" s="1709"/>
      <c r="WW235" s="1709"/>
      <c r="WX235" s="1709"/>
      <c r="WY235" s="1709"/>
      <c r="WZ235" s="1709"/>
      <c r="XA235" s="1709"/>
      <c r="XB235" s="1709"/>
      <c r="XC235" s="1709"/>
      <c r="XD235" s="1709"/>
      <c r="XE235" s="1709"/>
      <c r="XF235" s="1709"/>
      <c r="XG235" s="1709"/>
      <c r="XH235" s="1709"/>
      <c r="XI235" s="1709"/>
      <c r="XJ235" s="1709"/>
      <c r="XK235" s="1709"/>
      <c r="XL235" s="1709"/>
      <c r="XM235" s="1709"/>
      <c r="XN235" s="1709"/>
      <c r="XO235" s="1709"/>
      <c r="XP235" s="1709"/>
      <c r="XQ235" s="1709"/>
      <c r="XR235" s="1709"/>
      <c r="XS235" s="1709"/>
      <c r="XT235" s="1709"/>
      <c r="XU235" s="1709"/>
      <c r="XV235" s="1709"/>
      <c r="XW235" s="1709"/>
      <c r="XX235" s="1709"/>
      <c r="XY235" s="1709"/>
      <c r="XZ235" s="1709"/>
      <c r="YA235" s="1709"/>
      <c r="YB235" s="1709"/>
      <c r="YC235" s="1709"/>
      <c r="YD235" s="1709"/>
      <c r="YE235" s="1709"/>
      <c r="YF235" s="1709"/>
      <c r="YG235" s="1709"/>
      <c r="YH235" s="1709"/>
      <c r="YI235" s="1709"/>
      <c r="YJ235" s="1709"/>
      <c r="YK235" s="1709"/>
      <c r="YL235" s="1709"/>
      <c r="YM235" s="1709"/>
      <c r="YN235" s="1709"/>
      <c r="YO235" s="1709"/>
      <c r="YP235" s="1709"/>
      <c r="YQ235" s="1709"/>
      <c r="YR235" s="1709"/>
      <c r="YS235" s="1709"/>
      <c r="YT235" s="1709"/>
      <c r="YU235" s="1709"/>
      <c r="YV235" s="1709"/>
      <c r="YW235" s="1709"/>
      <c r="YX235" s="1709"/>
      <c r="YY235" s="1709"/>
      <c r="YZ235" s="1709"/>
      <c r="ZA235" s="1709"/>
      <c r="ZB235" s="1709"/>
      <c r="ZC235" s="1709"/>
      <c r="ZD235" s="1709"/>
      <c r="ZE235" s="1709"/>
      <c r="ZF235" s="1709"/>
      <c r="ZG235" s="1709"/>
      <c r="ZH235" s="1709"/>
      <c r="ZI235" s="1709"/>
      <c r="ZJ235" s="1709"/>
      <c r="ZK235" s="1709"/>
      <c r="ZL235" s="1709"/>
      <c r="ZM235" s="1709"/>
      <c r="ZN235" s="1709"/>
      <c r="ZO235" s="1709"/>
      <c r="ZP235" s="1709"/>
      <c r="ZQ235" s="1709"/>
      <c r="ZR235" s="1709"/>
      <c r="ZS235" s="1709"/>
      <c r="ZT235" s="1709"/>
      <c r="ZU235" s="1709"/>
      <c r="ZV235" s="1709"/>
      <c r="ZW235" s="1709"/>
      <c r="ZX235" s="1709"/>
      <c r="ZY235" s="1709"/>
      <c r="ZZ235" s="1709"/>
      <c r="AAA235" s="1709"/>
      <c r="AAB235" s="1709"/>
      <c r="AAC235" s="1709"/>
      <c r="AAD235" s="1709"/>
      <c r="AAE235" s="1709"/>
      <c r="AAF235" s="1709"/>
      <c r="AAG235" s="1709"/>
      <c r="AAH235" s="1709"/>
      <c r="AAI235" s="1709"/>
      <c r="AAJ235" s="1709"/>
      <c r="AAK235" s="1709"/>
      <c r="AAL235" s="1709"/>
      <c r="AAM235" s="1709"/>
      <c r="AAN235" s="1709"/>
      <c r="AAO235" s="1709"/>
      <c r="AAP235" s="1709"/>
      <c r="AAQ235" s="1709"/>
      <c r="AAR235" s="1709"/>
      <c r="AAS235" s="1709"/>
      <c r="AAT235" s="1709"/>
      <c r="AAU235" s="1709"/>
      <c r="AAV235" s="1709"/>
      <c r="AAW235" s="1709"/>
      <c r="AAX235" s="1709"/>
      <c r="AAY235" s="1709"/>
      <c r="AAZ235" s="1709"/>
      <c r="ABA235" s="1709"/>
      <c r="ABB235" s="1709"/>
      <c r="ABC235" s="1709"/>
      <c r="ABD235" s="1709"/>
      <c r="ABE235" s="1709"/>
      <c r="ABF235" s="1709"/>
      <c r="ABG235" s="1709"/>
      <c r="ABH235" s="1709"/>
      <c r="ABI235" s="1709"/>
      <c r="ABJ235" s="1709"/>
      <c r="ABK235" s="1709"/>
      <c r="ABL235" s="1709"/>
      <c r="ABM235" s="1709"/>
      <c r="ABN235" s="1709"/>
      <c r="ABO235" s="1709"/>
      <c r="ABP235" s="1709"/>
      <c r="ABQ235" s="1709"/>
      <c r="ABR235" s="1709"/>
      <c r="ABS235" s="1709"/>
      <c r="ABT235" s="1709"/>
      <c r="ABU235" s="1709"/>
      <c r="ABV235" s="1709"/>
      <c r="ABW235" s="1709"/>
      <c r="ABX235" s="1709"/>
      <c r="ABY235" s="1709"/>
      <c r="ABZ235" s="1709"/>
      <c r="ACA235" s="1709"/>
      <c r="ACB235" s="1709"/>
      <c r="ACC235" s="1709"/>
      <c r="ACD235" s="1709"/>
      <c r="ACE235" s="1709"/>
      <c r="ACF235" s="1709"/>
      <c r="ACG235" s="1709"/>
      <c r="ACH235" s="1709"/>
      <c r="ACI235" s="1709"/>
      <c r="ACJ235" s="1709"/>
      <c r="ACK235" s="1709"/>
      <c r="ACL235" s="1709"/>
      <c r="ACM235" s="1709"/>
      <c r="ACN235" s="1709"/>
      <c r="ACO235" s="1709"/>
      <c r="ACP235" s="1709"/>
      <c r="ACQ235" s="1709"/>
      <c r="ACR235" s="1709"/>
      <c r="ACS235" s="1709"/>
      <c r="ACT235" s="1709"/>
      <c r="ACU235" s="1709"/>
      <c r="ACV235" s="1709"/>
      <c r="ACW235" s="1709"/>
      <c r="ACX235" s="1709"/>
      <c r="ACY235" s="1709"/>
      <c r="ACZ235" s="1709"/>
      <c r="ADA235" s="1709"/>
      <c r="ADB235" s="1709"/>
      <c r="ADC235" s="1709"/>
      <c r="ADD235" s="1709"/>
      <c r="ADE235" s="1709"/>
      <c r="ADF235" s="1709"/>
      <c r="ADG235" s="1709"/>
      <c r="ADH235" s="1709"/>
      <c r="ADI235" s="1709"/>
      <c r="ADJ235" s="1709"/>
      <c r="ADK235" s="1709"/>
      <c r="ADL235" s="1709"/>
      <c r="ADM235" s="1709"/>
      <c r="ADN235" s="1709"/>
      <c r="ADO235" s="1709"/>
      <c r="ADP235" s="1709"/>
      <c r="ADQ235" s="1709"/>
      <c r="ADR235" s="1709"/>
      <c r="ADS235" s="1709"/>
      <c r="ADT235" s="1709"/>
      <c r="ADU235" s="1709"/>
      <c r="ADV235" s="1709"/>
      <c r="ADW235" s="1709"/>
      <c r="ADX235" s="1709"/>
      <c r="ADY235" s="1709"/>
      <c r="ADZ235" s="1709"/>
      <c r="AEA235" s="1709"/>
      <c r="AEB235" s="1709"/>
      <c r="AEC235" s="1709"/>
      <c r="AED235" s="1709"/>
      <c r="AEE235" s="1709"/>
      <c r="AEF235" s="1709"/>
      <c r="AEG235" s="1709"/>
      <c r="AEH235" s="1709"/>
      <c r="AEI235" s="1709"/>
      <c r="AEJ235" s="1709"/>
      <c r="AEK235" s="1709"/>
      <c r="AEL235" s="1709"/>
      <c r="AEM235" s="1709"/>
      <c r="AEN235" s="1709"/>
      <c r="AEO235" s="1709"/>
      <c r="AEP235" s="1709"/>
      <c r="AEQ235" s="1709"/>
      <c r="AER235" s="1709"/>
      <c r="AES235" s="1709"/>
      <c r="AET235" s="1709"/>
      <c r="AEU235" s="1709"/>
      <c r="AEV235" s="1709"/>
      <c r="AEW235" s="1709"/>
      <c r="AEX235" s="1709"/>
      <c r="AEY235" s="1709"/>
      <c r="AEZ235" s="1709"/>
      <c r="AFA235" s="1709"/>
      <c r="AFB235" s="1709"/>
      <c r="AFC235" s="1709"/>
      <c r="AFD235" s="1709"/>
      <c r="AFE235" s="1709"/>
      <c r="AFF235" s="1709"/>
      <c r="AFG235" s="1709"/>
      <c r="AFH235" s="1709"/>
      <c r="AFI235" s="1709"/>
      <c r="AFJ235" s="1709"/>
      <c r="AFK235" s="1709"/>
      <c r="AFL235" s="1709"/>
      <c r="AFM235" s="1709"/>
      <c r="AFN235" s="1709"/>
      <c r="AFO235" s="1709"/>
      <c r="AFP235" s="1709"/>
      <c r="AFQ235" s="1709"/>
      <c r="AFR235" s="1709"/>
      <c r="AFS235" s="1709"/>
      <c r="AFT235" s="1709"/>
      <c r="AFU235" s="1709"/>
      <c r="AFV235" s="1709"/>
      <c r="AFW235" s="1709"/>
      <c r="AFX235" s="1709"/>
      <c r="AFY235" s="1709"/>
      <c r="AFZ235" s="1709"/>
      <c r="AGA235" s="1709"/>
      <c r="AGB235" s="1709"/>
      <c r="AGC235" s="1709"/>
      <c r="AGD235" s="1709"/>
      <c r="AGE235" s="1709"/>
      <c r="AGF235" s="1709"/>
      <c r="AGG235" s="1709"/>
      <c r="AGH235" s="1709"/>
      <c r="AGI235" s="1709"/>
      <c r="AGJ235" s="1709"/>
      <c r="AGK235" s="1709"/>
      <c r="AGL235" s="1709"/>
      <c r="AGM235" s="1709"/>
      <c r="AGN235" s="1709"/>
      <c r="AGO235" s="1709"/>
      <c r="AGP235" s="1709"/>
      <c r="AGQ235" s="1709"/>
      <c r="AGR235" s="1709"/>
      <c r="AGS235" s="1709"/>
      <c r="AGT235" s="1709"/>
      <c r="AGU235" s="1709"/>
      <c r="AGV235" s="1709"/>
      <c r="AGW235" s="1709"/>
      <c r="AGX235" s="1709"/>
      <c r="AGY235" s="1709"/>
      <c r="AGZ235" s="1709"/>
      <c r="AHA235" s="1709"/>
      <c r="AHB235" s="1709"/>
      <c r="AHC235" s="1709"/>
      <c r="AHD235" s="1709"/>
      <c r="AHE235" s="1709"/>
      <c r="AHF235" s="1709"/>
      <c r="AHG235" s="1709"/>
      <c r="AHH235" s="1709"/>
      <c r="AHI235" s="1709"/>
      <c r="AHJ235" s="1709"/>
      <c r="AHK235" s="1709"/>
      <c r="AHL235" s="1709"/>
      <c r="AHM235" s="1709"/>
      <c r="AHN235" s="1709"/>
      <c r="AHO235" s="1709"/>
      <c r="AHP235" s="1709"/>
      <c r="AHQ235" s="1709"/>
      <c r="AHR235" s="1709"/>
      <c r="AHS235" s="1709"/>
      <c r="AHT235" s="1709"/>
      <c r="AHU235" s="1709"/>
      <c r="AHV235" s="1709"/>
      <c r="AHW235" s="1709"/>
      <c r="AHX235" s="1709"/>
      <c r="AHY235" s="1709"/>
      <c r="AHZ235" s="1709"/>
      <c r="AIA235" s="1709"/>
      <c r="AIB235" s="1709"/>
      <c r="AIC235" s="1709"/>
      <c r="AID235" s="1709"/>
      <c r="AIE235" s="1709"/>
      <c r="AIF235" s="1709"/>
      <c r="AIG235" s="1709"/>
      <c r="AIH235" s="1709"/>
      <c r="AII235" s="1709"/>
      <c r="AIJ235" s="1709"/>
      <c r="AIK235" s="1709"/>
      <c r="AIL235" s="1709"/>
      <c r="AIM235" s="1709"/>
      <c r="AIN235" s="1709"/>
      <c r="AIO235" s="1709"/>
      <c r="AIP235" s="1709"/>
      <c r="AIQ235" s="1709"/>
      <c r="AIR235" s="1709"/>
      <c r="AIS235" s="1709"/>
      <c r="AIT235" s="1709"/>
      <c r="AIU235" s="1709"/>
      <c r="AIV235" s="1709"/>
      <c r="AIW235" s="1709"/>
      <c r="AIX235" s="1709"/>
      <c r="AIY235" s="1709"/>
      <c r="AIZ235" s="1709"/>
      <c r="AJA235" s="1709"/>
      <c r="AJB235" s="1709"/>
      <c r="AJC235" s="1709"/>
      <c r="AJD235" s="1709"/>
      <c r="AJE235" s="1709"/>
      <c r="AJF235" s="1709"/>
      <c r="AJG235" s="1709"/>
      <c r="AJH235" s="1709"/>
      <c r="AJI235" s="1709"/>
      <c r="AJJ235" s="1709"/>
      <c r="AJK235" s="1709"/>
      <c r="AJL235" s="1709"/>
      <c r="AJM235" s="1709"/>
      <c r="AJN235" s="1709"/>
      <c r="AJO235" s="1709"/>
      <c r="AJP235" s="1709"/>
      <c r="AJQ235" s="1709"/>
      <c r="AJR235" s="1709"/>
      <c r="AJS235" s="1709"/>
      <c r="AJT235" s="1709"/>
      <c r="AJU235" s="1709"/>
      <c r="AJV235" s="1709"/>
      <c r="AJW235" s="1709"/>
      <c r="AJX235" s="1709"/>
      <c r="AJY235" s="1709"/>
      <c r="AJZ235" s="1709"/>
      <c r="AKA235" s="1709"/>
      <c r="AKB235" s="1709"/>
      <c r="AKC235" s="1709"/>
      <c r="AKD235" s="1709"/>
      <c r="AKE235" s="1709"/>
      <c r="AKF235" s="1709"/>
      <c r="AKG235" s="1709"/>
      <c r="AKH235" s="1709"/>
      <c r="AKI235" s="1709"/>
      <c r="AKJ235" s="1709"/>
      <c r="AKK235" s="1709"/>
      <c r="AKL235" s="1709"/>
      <c r="AKM235" s="1709"/>
      <c r="AKN235" s="1709"/>
      <c r="AKO235" s="1709"/>
      <c r="AKP235" s="1709"/>
      <c r="AKQ235" s="1709"/>
      <c r="AKR235" s="1709"/>
      <c r="AKS235" s="1709"/>
      <c r="AKT235" s="1709"/>
      <c r="AKU235" s="1709"/>
      <c r="AKV235" s="1709"/>
      <c r="AKW235" s="1709"/>
      <c r="AKX235" s="1709"/>
      <c r="AKY235" s="1709"/>
      <c r="AKZ235" s="1709"/>
      <c r="ALA235" s="1709"/>
      <c r="ALB235" s="1709"/>
      <c r="ALC235" s="1709"/>
      <c r="ALD235" s="1709"/>
      <c r="ALE235" s="1709"/>
      <c r="ALF235" s="1709"/>
      <c r="ALG235" s="1709"/>
      <c r="ALH235" s="1709"/>
      <c r="ALI235" s="1709"/>
      <c r="ALJ235" s="1709"/>
      <c r="ALK235" s="1709"/>
      <c r="ALL235" s="1709"/>
      <c r="ALM235" s="1709"/>
      <c r="ALN235" s="1709"/>
      <c r="ALO235" s="1709"/>
      <c r="ALP235" s="1709"/>
      <c r="ALQ235" s="1709"/>
      <c r="ALR235" s="1709"/>
      <c r="ALS235" s="1709"/>
      <c r="ALT235" s="1709"/>
      <c r="ALU235" s="1709"/>
      <c r="ALV235" s="1709"/>
      <c r="ALW235" s="1709"/>
      <c r="ALX235" s="1709"/>
      <c r="ALY235" s="1709"/>
      <c r="ALZ235" s="1709"/>
      <c r="AMA235" s="1709"/>
      <c r="AMB235" s="1709"/>
      <c r="AMC235" s="1709"/>
      <c r="AMD235" s="1709"/>
      <c r="AME235" s="1709"/>
      <c r="AMF235" s="1709"/>
      <c r="AMG235" s="1709"/>
      <c r="AMH235" s="1709"/>
      <c r="AMI235" s="1709"/>
      <c r="AMJ235" s="1709"/>
      <c r="AMK235" s="1709"/>
      <c r="AML235" s="1709"/>
      <c r="AMM235" s="1709"/>
      <c r="AMN235" s="1709"/>
      <c r="AMO235" s="1709"/>
      <c r="AMP235" s="1709"/>
      <c r="AMQ235" s="1709"/>
      <c r="AMR235" s="1709"/>
      <c r="AMS235" s="1709"/>
      <c r="AMT235" s="1709"/>
      <c r="AMU235" s="1709"/>
      <c r="AMV235" s="1709"/>
      <c r="AMW235" s="1709"/>
      <c r="AMX235" s="1709"/>
      <c r="AMY235" s="1709"/>
      <c r="AMZ235" s="1709"/>
      <c r="ANA235" s="1709"/>
      <c r="ANB235" s="1709"/>
      <c r="ANC235" s="1709"/>
      <c r="AND235" s="1709"/>
      <c r="ANE235" s="1709"/>
      <c r="ANF235" s="1709"/>
      <c r="ANG235" s="1709"/>
      <c r="ANH235" s="1709"/>
      <c r="ANI235" s="1709"/>
      <c r="ANJ235" s="1709"/>
      <c r="ANK235" s="1709"/>
      <c r="ANL235" s="1709"/>
      <c r="ANM235" s="1709"/>
      <c r="ANN235" s="1709"/>
      <c r="ANO235" s="1709"/>
      <c r="ANP235" s="1709"/>
      <c r="ANQ235" s="1709"/>
      <c r="ANR235" s="1709"/>
      <c r="ANS235" s="1709"/>
      <c r="ANT235" s="1709"/>
      <c r="ANU235" s="1709"/>
      <c r="ANV235" s="1709"/>
      <c r="ANW235" s="1709"/>
      <c r="ANX235" s="1709"/>
      <c r="ANY235" s="1709"/>
      <c r="ANZ235" s="1709"/>
      <c r="AOA235" s="1709"/>
      <c r="AOB235" s="1709"/>
      <c r="AOC235" s="1709"/>
      <c r="AOD235" s="1709"/>
      <c r="AOE235" s="1709"/>
      <c r="AOF235" s="1709"/>
      <c r="AOG235" s="1709"/>
      <c r="AOH235" s="1709"/>
      <c r="AOI235" s="1709"/>
      <c r="AOJ235" s="1709"/>
      <c r="AOK235" s="1709"/>
      <c r="AOL235" s="1709"/>
      <c r="AOM235" s="1709"/>
      <c r="AON235" s="1709"/>
      <c r="AOO235" s="1709"/>
      <c r="AOP235" s="1709"/>
      <c r="AOQ235" s="1709"/>
      <c r="AOR235" s="1709"/>
      <c r="AOS235" s="1709"/>
      <c r="AOT235" s="1709"/>
      <c r="AOU235" s="1709"/>
      <c r="AOV235" s="1709"/>
      <c r="AOW235" s="1709"/>
      <c r="AOX235" s="1709"/>
      <c r="AOY235" s="1709"/>
      <c r="AOZ235" s="1709"/>
      <c r="APA235" s="1709"/>
      <c r="APB235" s="1709"/>
      <c r="APC235" s="1709"/>
      <c r="APD235" s="1709"/>
      <c r="APE235" s="1709"/>
      <c r="APF235" s="1709"/>
      <c r="APG235" s="1709"/>
      <c r="APH235" s="1709"/>
      <c r="API235" s="1709"/>
      <c r="APJ235" s="1709"/>
      <c r="APK235" s="1709"/>
      <c r="APL235" s="1709"/>
      <c r="APM235" s="1709"/>
      <c r="APN235" s="1709"/>
      <c r="APO235" s="1709"/>
      <c r="APP235" s="1709"/>
      <c r="APQ235" s="1709"/>
      <c r="APR235" s="1709"/>
      <c r="APS235" s="1709"/>
      <c r="APT235" s="1709"/>
      <c r="APU235" s="1709"/>
      <c r="APV235" s="1709"/>
      <c r="APW235" s="1709"/>
      <c r="APX235" s="1709"/>
      <c r="APY235" s="1709"/>
      <c r="APZ235" s="1709"/>
      <c r="AQA235" s="1709"/>
      <c r="AQB235" s="1709"/>
      <c r="AQC235" s="1709"/>
      <c r="AQD235" s="1709"/>
      <c r="AQE235" s="1709"/>
      <c r="AQF235" s="1709"/>
      <c r="AQG235" s="1709"/>
      <c r="AQH235" s="1709"/>
      <c r="AQI235" s="1709"/>
      <c r="AQJ235" s="1709"/>
      <c r="AQK235" s="1709"/>
      <c r="AQL235" s="1709"/>
      <c r="AQM235" s="1709"/>
      <c r="AQN235" s="1709"/>
      <c r="AQO235" s="1709"/>
      <c r="AQP235" s="1709"/>
      <c r="AQQ235" s="1709"/>
      <c r="AQR235" s="1709"/>
      <c r="AQS235" s="1709"/>
      <c r="AQT235" s="1709"/>
      <c r="AQU235" s="1709"/>
      <c r="AQV235" s="1709"/>
      <c r="AQW235" s="1709"/>
      <c r="AQX235" s="1709"/>
      <c r="AQY235" s="1709"/>
      <c r="AQZ235" s="1709"/>
      <c r="ARA235" s="1709"/>
      <c r="ARB235" s="1709"/>
      <c r="ARC235" s="1709"/>
      <c r="ARD235" s="1709"/>
      <c r="ARE235" s="1709"/>
      <c r="ARF235" s="1709"/>
      <c r="ARG235" s="1709"/>
      <c r="ARH235" s="1709"/>
      <c r="ARI235" s="1709"/>
      <c r="ARJ235" s="1709"/>
      <c r="ARK235" s="1709"/>
      <c r="ARL235" s="1709"/>
      <c r="ARM235" s="1709"/>
      <c r="ARN235" s="1709"/>
      <c r="ARO235" s="1709"/>
      <c r="ARP235" s="1709"/>
      <c r="ARQ235" s="1709"/>
      <c r="ARR235" s="1709"/>
      <c r="ARS235" s="1709"/>
      <c r="ART235" s="1709"/>
      <c r="ARU235" s="1709"/>
      <c r="ARV235" s="1709"/>
      <c r="ARW235" s="1709"/>
      <c r="ARX235" s="1709"/>
      <c r="ARY235" s="1709"/>
      <c r="ARZ235" s="1709"/>
      <c r="ASA235" s="1709"/>
      <c r="ASB235" s="1709"/>
      <c r="ASC235" s="1709"/>
      <c r="ASD235" s="1709"/>
      <c r="ASE235" s="1709"/>
      <c r="ASF235" s="1709"/>
      <c r="ASG235" s="1709"/>
      <c r="ASH235" s="1709"/>
      <c r="ASI235" s="1709"/>
      <c r="ASJ235" s="1709"/>
      <c r="ASK235" s="1709"/>
      <c r="ASL235" s="1709"/>
      <c r="ASM235" s="1709"/>
      <c r="ASN235" s="1709"/>
      <c r="ASO235" s="1709"/>
      <c r="ASP235" s="1709"/>
      <c r="ASQ235" s="1709"/>
      <c r="ASR235" s="1709"/>
      <c r="ASS235" s="1709"/>
      <c r="AST235" s="1709"/>
      <c r="ASU235" s="1709"/>
      <c r="ASV235" s="1709"/>
      <c r="ASW235" s="1709"/>
      <c r="ASX235" s="1709"/>
      <c r="ASY235" s="1709"/>
      <c r="ASZ235" s="1709"/>
      <c r="ATA235" s="1709"/>
      <c r="ATB235" s="1709"/>
      <c r="ATC235" s="1709"/>
      <c r="ATD235" s="1709"/>
      <c r="ATE235" s="1709"/>
      <c r="ATF235" s="1709"/>
      <c r="ATG235" s="1709"/>
      <c r="ATH235" s="1709"/>
      <c r="ATI235" s="1709"/>
      <c r="ATJ235" s="1709"/>
      <c r="ATK235" s="1709"/>
      <c r="ATL235" s="1709"/>
      <c r="ATM235" s="1709"/>
      <c r="ATN235" s="1709"/>
      <c r="ATO235" s="1709"/>
      <c r="ATP235" s="1709"/>
      <c r="ATQ235" s="1709"/>
      <c r="ATR235" s="1709"/>
      <c r="ATS235" s="1709"/>
      <c r="ATT235" s="1709"/>
      <c r="ATU235" s="1709"/>
      <c r="ATV235" s="1709"/>
      <c r="ATW235" s="1709"/>
      <c r="ATX235" s="1709"/>
      <c r="ATY235" s="1709"/>
      <c r="ATZ235" s="1709"/>
      <c r="AUA235" s="1709"/>
      <c r="AUB235" s="1709"/>
      <c r="AUC235" s="1709"/>
      <c r="AUD235" s="1709"/>
      <c r="AUE235" s="1709"/>
      <c r="AUF235" s="1709"/>
      <c r="AUG235" s="1709"/>
      <c r="AUH235" s="1709"/>
      <c r="AUI235" s="1709"/>
      <c r="AUJ235" s="1709"/>
      <c r="AUK235" s="1709"/>
      <c r="AUL235" s="1709"/>
      <c r="AUM235" s="1709"/>
      <c r="AUN235" s="1709"/>
      <c r="AUO235" s="1709"/>
      <c r="AUP235" s="1709"/>
      <c r="AUQ235" s="1709"/>
      <c r="AUR235" s="1709"/>
      <c r="AUS235" s="1709"/>
      <c r="AUT235" s="1709"/>
      <c r="AUU235" s="1709"/>
      <c r="AUV235" s="1709"/>
      <c r="AUW235" s="1709"/>
      <c r="AUX235" s="1709"/>
      <c r="AUY235" s="1709"/>
      <c r="AUZ235" s="1709"/>
      <c r="AVA235" s="1709"/>
      <c r="AVB235" s="1709"/>
      <c r="AVC235" s="1709"/>
      <c r="AVD235" s="1709"/>
      <c r="AVE235" s="1709"/>
      <c r="AVF235" s="1709"/>
      <c r="AVG235" s="1709"/>
      <c r="AVH235" s="1709"/>
      <c r="AVI235" s="1709"/>
      <c r="AVJ235" s="1709"/>
      <c r="AVK235" s="1709"/>
      <c r="AVL235" s="1709"/>
      <c r="AVM235" s="1709"/>
      <c r="AVN235" s="1709"/>
      <c r="AVO235" s="1709"/>
      <c r="AVP235" s="1709"/>
      <c r="AVQ235" s="1709"/>
      <c r="AVR235" s="1709"/>
      <c r="AVS235" s="1709"/>
      <c r="AVT235" s="1709"/>
      <c r="AVU235" s="1709"/>
      <c r="AVV235" s="1709"/>
      <c r="AVW235" s="1709"/>
      <c r="AVX235" s="1709"/>
      <c r="AVY235" s="1709"/>
      <c r="AVZ235" s="1709"/>
      <c r="AWA235" s="1709"/>
      <c r="AWB235" s="1709"/>
      <c r="AWC235" s="1709"/>
      <c r="AWD235" s="1709"/>
      <c r="AWE235" s="1709"/>
      <c r="AWF235" s="1709"/>
      <c r="AWG235" s="1709"/>
      <c r="AWH235" s="1709"/>
      <c r="AWI235" s="1709"/>
      <c r="AWJ235" s="1709"/>
      <c r="AWK235" s="1709"/>
      <c r="AWL235" s="1709"/>
      <c r="AWM235" s="1709"/>
      <c r="AWN235" s="1709"/>
      <c r="AWO235" s="1709"/>
      <c r="AWP235" s="1709"/>
      <c r="AWQ235" s="1709"/>
      <c r="AWR235" s="1709"/>
      <c r="AWS235" s="1709"/>
      <c r="AWT235" s="1709"/>
      <c r="AWU235" s="1709"/>
      <c r="AWV235" s="1709"/>
      <c r="AWW235" s="1709"/>
      <c r="AWX235" s="1709"/>
      <c r="AWY235" s="1709"/>
      <c r="AWZ235" s="1709"/>
      <c r="AXA235" s="1709"/>
      <c r="AXB235" s="1709"/>
      <c r="AXC235" s="1709"/>
      <c r="AXD235" s="1709"/>
      <c r="AXE235" s="1709"/>
      <c r="AXF235" s="1709"/>
      <c r="AXG235" s="1709"/>
      <c r="AXH235" s="1709"/>
      <c r="AXI235" s="1709"/>
      <c r="AXJ235" s="1709"/>
    </row>
    <row r="236" spans="1:1310" s="1710" customFormat="1" ht="56.25" customHeight="1">
      <c r="A236" s="1711"/>
      <c r="B236" s="3685" t="s">
        <v>1832</v>
      </c>
      <c r="C236" s="3685"/>
      <c r="D236" s="3685"/>
      <c r="E236" s="3685"/>
      <c r="F236" s="1713"/>
      <c r="G236" s="3686" t="s">
        <v>1832</v>
      </c>
      <c r="H236" s="3686"/>
      <c r="I236" s="3686"/>
      <c r="J236" s="1716"/>
      <c r="K236" s="3687" t="s">
        <v>1833</v>
      </c>
      <c r="L236" s="3687"/>
      <c r="M236" s="3687"/>
      <c r="N236" s="1716"/>
      <c r="O236" s="3688" t="s">
        <v>1834</v>
      </c>
      <c r="P236" s="3688"/>
      <c r="Q236" s="3688"/>
      <c r="R236" s="88"/>
      <c r="S236" s="88"/>
      <c r="T236" s="88"/>
      <c r="U236" s="88"/>
      <c r="V236" s="88"/>
      <c r="W236" s="88"/>
      <c r="X236" s="88"/>
      <c r="Y236" s="88"/>
      <c r="Z236" s="88"/>
      <c r="AA236" s="88"/>
      <c r="AB236" s="88"/>
      <c r="AC236" s="88"/>
      <c r="AD236" s="1709"/>
      <c r="AE236" s="1709"/>
      <c r="AF236" s="1709"/>
      <c r="AG236" s="1709"/>
      <c r="AH236" s="1709"/>
      <c r="AI236" s="1709"/>
      <c r="AJ236" s="1709"/>
      <c r="AK236" s="1709"/>
      <c r="AL236" s="1709"/>
      <c r="AM236" s="1709"/>
      <c r="AN236" s="1709"/>
      <c r="AO236" s="1709"/>
      <c r="AP236" s="1709"/>
      <c r="AQ236" s="1709"/>
      <c r="AR236" s="1709"/>
      <c r="AS236" s="1709"/>
      <c r="AT236" s="1709"/>
      <c r="AU236" s="1709"/>
      <c r="AV236" s="1709"/>
      <c r="AW236" s="1709"/>
      <c r="AX236" s="1709"/>
      <c r="AY236" s="1709"/>
      <c r="AZ236" s="1709"/>
      <c r="BA236" s="1709"/>
      <c r="BB236" s="1709"/>
      <c r="BC236" s="1709"/>
      <c r="BD236" s="1709"/>
      <c r="BE236" s="1709"/>
      <c r="BF236" s="1709"/>
      <c r="BG236" s="1709"/>
      <c r="BH236" s="1709"/>
      <c r="BI236" s="1709"/>
      <c r="BJ236" s="1709"/>
      <c r="BK236" s="1709"/>
      <c r="BL236" s="1709"/>
      <c r="BM236" s="1709"/>
      <c r="BN236" s="1709"/>
      <c r="BO236" s="1709"/>
      <c r="BP236" s="1709"/>
      <c r="BQ236" s="1709"/>
      <c r="BR236" s="1709"/>
      <c r="BS236" s="1709"/>
      <c r="BT236" s="1709"/>
      <c r="BU236" s="1709"/>
      <c r="BV236" s="1709"/>
      <c r="BW236" s="1709"/>
      <c r="BX236" s="1709"/>
      <c r="BY236" s="1709"/>
      <c r="BZ236" s="1709"/>
      <c r="CA236" s="1709"/>
      <c r="CB236" s="1709"/>
      <c r="CC236" s="1709"/>
      <c r="CD236" s="1709"/>
      <c r="CE236" s="1709"/>
      <c r="CF236" s="1709"/>
      <c r="CG236" s="1709"/>
      <c r="CH236" s="1709"/>
      <c r="CI236" s="1709"/>
      <c r="CJ236" s="1709"/>
      <c r="CK236" s="1709"/>
      <c r="CL236" s="1709"/>
      <c r="CM236" s="1709"/>
      <c r="CN236" s="1709"/>
      <c r="CO236" s="1709"/>
      <c r="CP236" s="1709"/>
      <c r="CQ236" s="1709"/>
      <c r="CR236" s="1709"/>
      <c r="CS236" s="1709"/>
      <c r="CT236" s="1709"/>
      <c r="CU236" s="1709"/>
      <c r="CV236" s="1709"/>
      <c r="CW236" s="1709"/>
      <c r="CX236" s="1709"/>
      <c r="CY236" s="1709"/>
      <c r="CZ236" s="1709"/>
      <c r="DA236" s="1709"/>
      <c r="DB236" s="1709"/>
      <c r="DC236" s="1709"/>
      <c r="DD236" s="1709"/>
      <c r="DE236" s="1709"/>
      <c r="DF236" s="1709"/>
      <c r="DG236" s="1709"/>
      <c r="DH236" s="1709"/>
      <c r="DI236" s="1709"/>
      <c r="DJ236" s="1709"/>
      <c r="DK236" s="1709"/>
      <c r="DL236" s="1709"/>
      <c r="DM236" s="1709"/>
      <c r="DN236" s="1709"/>
      <c r="DO236" s="1709"/>
      <c r="DP236" s="1709"/>
      <c r="DQ236" s="1709"/>
      <c r="DR236" s="1709"/>
      <c r="DS236" s="1709"/>
      <c r="DT236" s="1709"/>
      <c r="DU236" s="1709"/>
      <c r="DV236" s="1709"/>
      <c r="DW236" s="1709"/>
      <c r="DX236" s="1709"/>
      <c r="DY236" s="1709"/>
      <c r="DZ236" s="1709"/>
      <c r="EA236" s="1709"/>
      <c r="EB236" s="1709"/>
      <c r="EC236" s="1709"/>
      <c r="ED236" s="1709"/>
      <c r="EE236" s="1709"/>
      <c r="EF236" s="1709"/>
      <c r="EG236" s="1709"/>
      <c r="EH236" s="1709"/>
      <c r="EI236" s="1709"/>
      <c r="EJ236" s="1709"/>
      <c r="EK236" s="1709"/>
      <c r="EL236" s="1709"/>
      <c r="EM236" s="1709"/>
      <c r="EN236" s="1709"/>
      <c r="EO236" s="1709"/>
      <c r="EP236" s="1709"/>
      <c r="EQ236" s="1709"/>
      <c r="ER236" s="1709"/>
      <c r="ES236" s="1709"/>
      <c r="ET236" s="1709"/>
      <c r="EU236" s="1709"/>
      <c r="EV236" s="1709"/>
      <c r="EW236" s="1709"/>
      <c r="EX236" s="1709"/>
      <c r="EY236" s="1709"/>
      <c r="EZ236" s="1709"/>
      <c r="FA236" s="1709"/>
      <c r="FB236" s="1709"/>
      <c r="FC236" s="1709"/>
      <c r="FD236" s="1709"/>
      <c r="FE236" s="1709"/>
      <c r="FF236" s="1709"/>
      <c r="FG236" s="1709"/>
      <c r="FH236" s="1709"/>
      <c r="FI236" s="1709"/>
      <c r="FJ236" s="1709"/>
      <c r="FK236" s="1709"/>
      <c r="FL236" s="1709"/>
      <c r="FM236" s="1709"/>
      <c r="FN236" s="1709"/>
      <c r="FO236" s="1709"/>
      <c r="FP236" s="1709"/>
      <c r="FQ236" s="1709"/>
      <c r="FR236" s="1709"/>
      <c r="FS236" s="1709"/>
      <c r="FT236" s="1709"/>
      <c r="FU236" s="1709"/>
      <c r="FV236" s="1709"/>
      <c r="FW236" s="1709"/>
      <c r="FX236" s="1709"/>
      <c r="FY236" s="1709"/>
      <c r="FZ236" s="1709"/>
      <c r="GA236" s="1709"/>
      <c r="GB236" s="1709"/>
      <c r="GC236" s="1709"/>
      <c r="GD236" s="1709"/>
      <c r="GE236" s="1709"/>
      <c r="GF236" s="1709"/>
      <c r="GG236" s="1709"/>
      <c r="GH236" s="1709"/>
      <c r="GI236" s="1709"/>
      <c r="GJ236" s="1709"/>
      <c r="GK236" s="1709"/>
      <c r="GL236" s="1709"/>
      <c r="GM236" s="1709"/>
      <c r="GN236" s="1709"/>
      <c r="GO236" s="1709"/>
      <c r="GP236" s="1709"/>
      <c r="GQ236" s="1709"/>
      <c r="GR236" s="1709"/>
      <c r="GS236" s="1709"/>
      <c r="GT236" s="1709"/>
      <c r="GU236" s="1709"/>
      <c r="GV236" s="1709"/>
      <c r="GW236" s="1709"/>
      <c r="GX236" s="1709"/>
      <c r="GY236" s="1709"/>
      <c r="GZ236" s="1709"/>
      <c r="HA236" s="1709"/>
      <c r="HB236" s="1709"/>
      <c r="HC236" s="1709"/>
      <c r="HD236" s="1709"/>
      <c r="HE236" s="1709"/>
      <c r="HF236" s="1709"/>
      <c r="HG236" s="1709"/>
      <c r="HH236" s="1709"/>
      <c r="HI236" s="1709"/>
      <c r="HJ236" s="1709"/>
      <c r="HK236" s="1709"/>
      <c r="HL236" s="1709"/>
      <c r="HM236" s="1709"/>
      <c r="HN236" s="1709"/>
      <c r="HO236" s="1709"/>
      <c r="HP236" s="1709"/>
      <c r="HQ236" s="1709"/>
      <c r="HR236" s="1709"/>
      <c r="HS236" s="1709"/>
      <c r="HT236" s="1709"/>
      <c r="HU236" s="1709"/>
      <c r="HV236" s="1709"/>
      <c r="HW236" s="1709"/>
      <c r="HX236" s="1709"/>
      <c r="HY236" s="1709"/>
      <c r="HZ236" s="1709"/>
      <c r="IA236" s="1709"/>
      <c r="IB236" s="1709"/>
      <c r="IC236" s="1709"/>
      <c r="ID236" s="1709"/>
      <c r="IE236" s="1709"/>
      <c r="IF236" s="1709"/>
      <c r="IG236" s="1709"/>
      <c r="IH236" s="1709"/>
      <c r="II236" s="1709"/>
      <c r="IJ236" s="1709"/>
      <c r="IK236" s="1709"/>
      <c r="IL236" s="1709"/>
      <c r="IM236" s="1709"/>
      <c r="IN236" s="1709"/>
      <c r="IO236" s="1709"/>
      <c r="IP236" s="1709"/>
      <c r="IQ236" s="1709"/>
      <c r="IR236" s="1709"/>
      <c r="IS236" s="1709"/>
      <c r="IT236" s="1709"/>
      <c r="IU236" s="1709"/>
      <c r="IV236" s="1709"/>
      <c r="IW236" s="1709"/>
      <c r="IX236" s="1709"/>
      <c r="IY236" s="1709"/>
      <c r="IZ236" s="1709"/>
      <c r="JA236" s="1709"/>
      <c r="JB236" s="1709"/>
      <c r="JC236" s="1709"/>
      <c r="JD236" s="1709"/>
      <c r="JE236" s="1709"/>
      <c r="JF236" s="1709"/>
      <c r="JG236" s="1709"/>
      <c r="JH236" s="1709"/>
      <c r="JI236" s="1709"/>
      <c r="JJ236" s="1709"/>
      <c r="JK236" s="1709"/>
      <c r="JL236" s="1709"/>
      <c r="JM236" s="1709"/>
      <c r="JN236" s="1709"/>
      <c r="JO236" s="1709"/>
      <c r="JP236" s="1709"/>
      <c r="JQ236" s="1709"/>
      <c r="JR236" s="1709"/>
      <c r="JS236" s="1709"/>
      <c r="JT236" s="1709"/>
      <c r="JU236" s="1709"/>
      <c r="JV236" s="1709"/>
      <c r="JW236" s="1709"/>
      <c r="JX236" s="1709"/>
      <c r="JY236" s="1709"/>
      <c r="JZ236" s="1709"/>
      <c r="KA236" s="1709"/>
      <c r="KB236" s="1709"/>
      <c r="KC236" s="1709"/>
      <c r="KD236" s="1709"/>
      <c r="KE236" s="1709"/>
      <c r="KF236" s="1709"/>
      <c r="KG236" s="1709"/>
      <c r="KH236" s="1709"/>
      <c r="KI236" s="1709"/>
      <c r="KJ236" s="1709"/>
      <c r="KK236" s="1709"/>
      <c r="KL236" s="1709"/>
      <c r="KM236" s="1709"/>
      <c r="KN236" s="1709"/>
      <c r="KO236" s="1709"/>
      <c r="KP236" s="1709"/>
      <c r="KQ236" s="1709"/>
      <c r="KR236" s="1709"/>
      <c r="KS236" s="1709"/>
      <c r="KT236" s="1709"/>
      <c r="KU236" s="1709"/>
      <c r="KV236" s="1709"/>
      <c r="KW236" s="1709"/>
      <c r="KX236" s="1709"/>
      <c r="KY236" s="1709"/>
      <c r="KZ236" s="1709"/>
      <c r="LA236" s="1709"/>
      <c r="LB236" s="1709"/>
      <c r="LC236" s="1709"/>
      <c r="LD236" s="1709"/>
      <c r="LE236" s="1709"/>
      <c r="LF236" s="1709"/>
      <c r="LG236" s="1709"/>
      <c r="LH236" s="1709"/>
      <c r="LI236" s="1709"/>
      <c r="LJ236" s="1709"/>
      <c r="LK236" s="1709"/>
      <c r="LL236" s="1709"/>
      <c r="LM236" s="1709"/>
      <c r="LN236" s="1709"/>
      <c r="LO236" s="1709"/>
      <c r="LP236" s="1709"/>
      <c r="LQ236" s="1709"/>
      <c r="LR236" s="1709"/>
      <c r="LS236" s="1709"/>
      <c r="LT236" s="1709"/>
      <c r="LU236" s="1709"/>
      <c r="LV236" s="1709"/>
      <c r="LW236" s="1709"/>
      <c r="LX236" s="1709"/>
      <c r="LY236" s="1709"/>
      <c r="LZ236" s="1709"/>
      <c r="MA236" s="1709"/>
      <c r="MB236" s="1709"/>
      <c r="MC236" s="1709"/>
      <c r="MD236" s="1709"/>
      <c r="ME236" s="1709"/>
      <c r="MF236" s="1709"/>
      <c r="MG236" s="1709"/>
      <c r="MH236" s="1709"/>
      <c r="MI236" s="1709"/>
      <c r="MJ236" s="1709"/>
      <c r="MK236" s="1709"/>
      <c r="ML236" s="1709"/>
      <c r="MM236" s="1709"/>
      <c r="MN236" s="1709"/>
      <c r="MO236" s="1709"/>
      <c r="MP236" s="1709"/>
      <c r="MQ236" s="1709"/>
      <c r="MR236" s="1709"/>
      <c r="MS236" s="1709"/>
      <c r="MT236" s="1709"/>
      <c r="MU236" s="1709"/>
      <c r="MV236" s="1709"/>
      <c r="MW236" s="1709"/>
      <c r="MX236" s="1709"/>
      <c r="MY236" s="1709"/>
      <c r="MZ236" s="1709"/>
      <c r="NA236" s="1709"/>
      <c r="NB236" s="1709"/>
      <c r="NC236" s="1709"/>
      <c r="ND236" s="1709"/>
      <c r="NE236" s="1709"/>
      <c r="NF236" s="1709"/>
      <c r="NG236" s="1709"/>
      <c r="NH236" s="1709"/>
      <c r="NI236" s="1709"/>
      <c r="NJ236" s="1709"/>
      <c r="NK236" s="1709"/>
      <c r="NL236" s="1709"/>
      <c r="NM236" s="1709"/>
      <c r="NN236" s="1709"/>
      <c r="NO236" s="1709"/>
      <c r="NP236" s="1709"/>
      <c r="NQ236" s="1709"/>
      <c r="NR236" s="1709"/>
      <c r="NS236" s="1709"/>
      <c r="NT236" s="1709"/>
      <c r="NU236" s="1709"/>
      <c r="NV236" s="1709"/>
      <c r="NW236" s="1709"/>
      <c r="NX236" s="1709"/>
      <c r="NY236" s="1709"/>
      <c r="NZ236" s="1709"/>
      <c r="OA236" s="1709"/>
      <c r="OB236" s="1709"/>
      <c r="OC236" s="1709"/>
      <c r="OD236" s="1709"/>
      <c r="OE236" s="1709"/>
      <c r="OF236" s="1709"/>
      <c r="OG236" s="1709"/>
      <c r="OH236" s="1709"/>
      <c r="OI236" s="1709"/>
      <c r="OJ236" s="1709"/>
      <c r="OK236" s="1709"/>
      <c r="OL236" s="1709"/>
      <c r="OM236" s="1709"/>
      <c r="ON236" s="1709"/>
      <c r="OO236" s="1709"/>
      <c r="OP236" s="1709"/>
      <c r="OQ236" s="1709"/>
      <c r="OR236" s="1709"/>
      <c r="OS236" s="1709"/>
      <c r="OT236" s="1709"/>
      <c r="OU236" s="1709"/>
      <c r="OV236" s="1709"/>
      <c r="OW236" s="1709"/>
      <c r="OX236" s="1709"/>
      <c r="OY236" s="1709"/>
      <c r="OZ236" s="1709"/>
      <c r="PA236" s="1709"/>
      <c r="PB236" s="1709"/>
      <c r="PC236" s="1709"/>
      <c r="PD236" s="1709"/>
      <c r="PE236" s="1709"/>
      <c r="PF236" s="1709"/>
      <c r="PG236" s="1709"/>
      <c r="PH236" s="1709"/>
      <c r="PI236" s="1709"/>
      <c r="PJ236" s="1709"/>
      <c r="PK236" s="1709"/>
      <c r="PL236" s="1709"/>
      <c r="PM236" s="1709"/>
      <c r="PN236" s="1709"/>
      <c r="PO236" s="1709"/>
      <c r="PP236" s="1709"/>
      <c r="PQ236" s="1709"/>
      <c r="PR236" s="1709"/>
      <c r="PS236" s="1709"/>
      <c r="PT236" s="1709"/>
      <c r="PU236" s="1709"/>
      <c r="PV236" s="1709"/>
      <c r="PW236" s="1709"/>
      <c r="PX236" s="1709"/>
      <c r="PY236" s="1709"/>
      <c r="PZ236" s="1709"/>
      <c r="QA236" s="1709"/>
      <c r="QB236" s="1709"/>
      <c r="QC236" s="1709"/>
      <c r="QD236" s="1709"/>
      <c r="QE236" s="1709"/>
      <c r="QF236" s="1709"/>
      <c r="QG236" s="1709"/>
      <c r="QH236" s="1709"/>
      <c r="QI236" s="1709"/>
      <c r="QJ236" s="1709"/>
      <c r="QK236" s="1709"/>
      <c r="QL236" s="1709"/>
      <c r="QM236" s="1709"/>
      <c r="QN236" s="1709"/>
      <c r="QO236" s="1709"/>
      <c r="QP236" s="1709"/>
      <c r="QQ236" s="1709"/>
      <c r="QR236" s="1709"/>
      <c r="QS236" s="1709"/>
      <c r="QT236" s="1709"/>
      <c r="QU236" s="1709"/>
      <c r="QV236" s="1709"/>
      <c r="QW236" s="1709"/>
      <c r="QX236" s="1709"/>
      <c r="QY236" s="1709"/>
      <c r="QZ236" s="1709"/>
      <c r="RA236" s="1709"/>
      <c r="RB236" s="1709"/>
      <c r="RC236" s="1709"/>
      <c r="RD236" s="1709"/>
      <c r="RE236" s="1709"/>
      <c r="RF236" s="1709"/>
      <c r="RG236" s="1709"/>
      <c r="RH236" s="1709"/>
      <c r="RI236" s="1709"/>
      <c r="RJ236" s="1709"/>
      <c r="RK236" s="1709"/>
      <c r="RL236" s="1709"/>
      <c r="RM236" s="1709"/>
      <c r="RN236" s="1709"/>
      <c r="RO236" s="1709"/>
      <c r="RP236" s="1709"/>
      <c r="RQ236" s="1709"/>
      <c r="RR236" s="1709"/>
      <c r="RS236" s="1709"/>
      <c r="RT236" s="1709"/>
      <c r="RU236" s="1709"/>
      <c r="RV236" s="1709"/>
      <c r="RW236" s="1709"/>
      <c r="RX236" s="1709"/>
      <c r="RY236" s="1709"/>
      <c r="RZ236" s="1709"/>
      <c r="SA236" s="1709"/>
      <c r="SB236" s="1709"/>
      <c r="SC236" s="1709"/>
      <c r="SD236" s="1709"/>
      <c r="SE236" s="1709"/>
      <c r="SF236" s="1709"/>
      <c r="SG236" s="1709"/>
      <c r="SH236" s="1709"/>
      <c r="SI236" s="1709"/>
      <c r="SJ236" s="1709"/>
      <c r="SK236" s="1709"/>
      <c r="SL236" s="1709"/>
      <c r="SM236" s="1709"/>
      <c r="SN236" s="1709"/>
      <c r="SO236" s="1709"/>
      <c r="SP236" s="1709"/>
      <c r="SQ236" s="1709"/>
      <c r="SR236" s="1709"/>
      <c r="SS236" s="1709"/>
      <c r="ST236" s="1709"/>
      <c r="SU236" s="1709"/>
      <c r="SV236" s="1709"/>
      <c r="SW236" s="1709"/>
      <c r="SX236" s="1709"/>
      <c r="SY236" s="1709"/>
      <c r="SZ236" s="1709"/>
      <c r="TA236" s="1709"/>
      <c r="TB236" s="1709"/>
      <c r="TC236" s="1709"/>
      <c r="TD236" s="1709"/>
      <c r="TE236" s="1709"/>
      <c r="TF236" s="1709"/>
      <c r="TG236" s="1709"/>
      <c r="TH236" s="1709"/>
      <c r="TI236" s="1709"/>
      <c r="TJ236" s="1709"/>
      <c r="TK236" s="1709"/>
      <c r="TL236" s="1709"/>
      <c r="TM236" s="1709"/>
      <c r="TN236" s="1709"/>
      <c r="TO236" s="1709"/>
      <c r="TP236" s="1709"/>
      <c r="TQ236" s="1709"/>
      <c r="TR236" s="1709"/>
      <c r="TS236" s="1709"/>
      <c r="TT236" s="1709"/>
      <c r="TU236" s="1709"/>
      <c r="TV236" s="1709"/>
      <c r="TW236" s="1709"/>
      <c r="TX236" s="1709"/>
      <c r="TY236" s="1709"/>
      <c r="TZ236" s="1709"/>
      <c r="UA236" s="1709"/>
      <c r="UB236" s="1709"/>
      <c r="UC236" s="1709"/>
      <c r="UD236" s="1709"/>
      <c r="UE236" s="1709"/>
      <c r="UF236" s="1709"/>
      <c r="UG236" s="1709"/>
      <c r="UH236" s="1709"/>
      <c r="UI236" s="1709"/>
      <c r="UJ236" s="1709"/>
      <c r="UK236" s="1709"/>
      <c r="UL236" s="1709"/>
      <c r="UM236" s="1709"/>
      <c r="UN236" s="1709"/>
      <c r="UO236" s="1709"/>
      <c r="UP236" s="1709"/>
      <c r="UQ236" s="1709"/>
      <c r="UR236" s="1709"/>
      <c r="US236" s="1709"/>
      <c r="UT236" s="1709"/>
      <c r="UU236" s="1709"/>
      <c r="UV236" s="1709"/>
      <c r="UW236" s="1709"/>
      <c r="UX236" s="1709"/>
      <c r="UY236" s="1709"/>
      <c r="UZ236" s="1709"/>
      <c r="VA236" s="1709"/>
      <c r="VB236" s="1709"/>
      <c r="VC236" s="1709"/>
      <c r="VD236" s="1709"/>
      <c r="VE236" s="1709"/>
      <c r="VF236" s="1709"/>
      <c r="VG236" s="1709"/>
      <c r="VH236" s="1709"/>
      <c r="VI236" s="1709"/>
      <c r="VJ236" s="1709"/>
      <c r="VK236" s="1709"/>
      <c r="VL236" s="1709"/>
      <c r="VM236" s="1709"/>
      <c r="VN236" s="1709"/>
      <c r="VO236" s="1709"/>
      <c r="VP236" s="1709"/>
      <c r="VQ236" s="1709"/>
      <c r="VR236" s="1709"/>
      <c r="VS236" s="1709"/>
      <c r="VT236" s="1709"/>
      <c r="VU236" s="1709"/>
      <c r="VV236" s="1709"/>
      <c r="VW236" s="1709"/>
      <c r="VX236" s="1709"/>
      <c r="VY236" s="1709"/>
      <c r="VZ236" s="1709"/>
      <c r="WA236" s="1709"/>
      <c r="WB236" s="1709"/>
      <c r="WC236" s="1709"/>
      <c r="WD236" s="1709"/>
      <c r="WE236" s="1709"/>
      <c r="WF236" s="1709"/>
      <c r="WG236" s="1709"/>
      <c r="WH236" s="1709"/>
      <c r="WI236" s="1709"/>
      <c r="WJ236" s="1709"/>
      <c r="WK236" s="1709"/>
      <c r="WL236" s="1709"/>
      <c r="WM236" s="1709"/>
      <c r="WN236" s="1709"/>
      <c r="WO236" s="1709"/>
      <c r="WP236" s="1709"/>
      <c r="WQ236" s="1709"/>
      <c r="WR236" s="1709"/>
      <c r="WS236" s="1709"/>
      <c r="WT236" s="1709"/>
      <c r="WU236" s="1709"/>
      <c r="WV236" s="1709"/>
      <c r="WW236" s="1709"/>
      <c r="WX236" s="1709"/>
      <c r="WY236" s="1709"/>
      <c r="WZ236" s="1709"/>
      <c r="XA236" s="1709"/>
      <c r="XB236" s="1709"/>
      <c r="XC236" s="1709"/>
      <c r="XD236" s="1709"/>
      <c r="XE236" s="1709"/>
      <c r="XF236" s="1709"/>
      <c r="XG236" s="1709"/>
      <c r="XH236" s="1709"/>
      <c r="XI236" s="1709"/>
      <c r="XJ236" s="1709"/>
      <c r="XK236" s="1709"/>
      <c r="XL236" s="1709"/>
      <c r="XM236" s="1709"/>
      <c r="XN236" s="1709"/>
      <c r="XO236" s="1709"/>
      <c r="XP236" s="1709"/>
      <c r="XQ236" s="1709"/>
      <c r="XR236" s="1709"/>
      <c r="XS236" s="1709"/>
      <c r="XT236" s="1709"/>
      <c r="XU236" s="1709"/>
      <c r="XV236" s="1709"/>
      <c r="XW236" s="1709"/>
      <c r="XX236" s="1709"/>
      <c r="XY236" s="1709"/>
      <c r="XZ236" s="1709"/>
      <c r="YA236" s="1709"/>
      <c r="YB236" s="1709"/>
      <c r="YC236" s="1709"/>
      <c r="YD236" s="1709"/>
      <c r="YE236" s="1709"/>
      <c r="YF236" s="1709"/>
      <c r="YG236" s="1709"/>
      <c r="YH236" s="1709"/>
      <c r="YI236" s="1709"/>
      <c r="YJ236" s="1709"/>
      <c r="YK236" s="1709"/>
      <c r="YL236" s="1709"/>
      <c r="YM236" s="1709"/>
      <c r="YN236" s="1709"/>
      <c r="YO236" s="1709"/>
      <c r="YP236" s="1709"/>
      <c r="YQ236" s="1709"/>
      <c r="YR236" s="1709"/>
      <c r="YS236" s="1709"/>
      <c r="YT236" s="1709"/>
      <c r="YU236" s="1709"/>
      <c r="YV236" s="1709"/>
      <c r="YW236" s="1709"/>
      <c r="YX236" s="1709"/>
      <c r="YY236" s="1709"/>
      <c r="YZ236" s="1709"/>
      <c r="ZA236" s="1709"/>
      <c r="ZB236" s="1709"/>
      <c r="ZC236" s="1709"/>
      <c r="ZD236" s="1709"/>
      <c r="ZE236" s="1709"/>
      <c r="ZF236" s="1709"/>
      <c r="ZG236" s="1709"/>
      <c r="ZH236" s="1709"/>
      <c r="ZI236" s="1709"/>
      <c r="ZJ236" s="1709"/>
      <c r="ZK236" s="1709"/>
      <c r="ZL236" s="1709"/>
      <c r="ZM236" s="1709"/>
      <c r="ZN236" s="1709"/>
      <c r="ZO236" s="1709"/>
      <c r="ZP236" s="1709"/>
      <c r="ZQ236" s="1709"/>
      <c r="ZR236" s="1709"/>
      <c r="ZS236" s="1709"/>
      <c r="ZT236" s="1709"/>
      <c r="ZU236" s="1709"/>
      <c r="ZV236" s="1709"/>
      <c r="ZW236" s="1709"/>
      <c r="ZX236" s="1709"/>
      <c r="ZY236" s="1709"/>
      <c r="ZZ236" s="1709"/>
      <c r="AAA236" s="1709"/>
      <c r="AAB236" s="1709"/>
      <c r="AAC236" s="1709"/>
      <c r="AAD236" s="1709"/>
      <c r="AAE236" s="1709"/>
      <c r="AAF236" s="1709"/>
      <c r="AAG236" s="1709"/>
      <c r="AAH236" s="1709"/>
      <c r="AAI236" s="1709"/>
      <c r="AAJ236" s="1709"/>
      <c r="AAK236" s="1709"/>
      <c r="AAL236" s="1709"/>
      <c r="AAM236" s="1709"/>
      <c r="AAN236" s="1709"/>
      <c r="AAO236" s="1709"/>
      <c r="AAP236" s="1709"/>
      <c r="AAQ236" s="1709"/>
      <c r="AAR236" s="1709"/>
      <c r="AAS236" s="1709"/>
      <c r="AAT236" s="1709"/>
      <c r="AAU236" s="1709"/>
      <c r="AAV236" s="1709"/>
      <c r="AAW236" s="1709"/>
      <c r="AAX236" s="1709"/>
      <c r="AAY236" s="1709"/>
      <c r="AAZ236" s="1709"/>
      <c r="ABA236" s="1709"/>
      <c r="ABB236" s="1709"/>
      <c r="ABC236" s="1709"/>
      <c r="ABD236" s="1709"/>
      <c r="ABE236" s="1709"/>
      <c r="ABF236" s="1709"/>
      <c r="ABG236" s="1709"/>
      <c r="ABH236" s="1709"/>
      <c r="ABI236" s="1709"/>
      <c r="ABJ236" s="1709"/>
      <c r="ABK236" s="1709"/>
      <c r="ABL236" s="1709"/>
      <c r="ABM236" s="1709"/>
      <c r="ABN236" s="1709"/>
      <c r="ABO236" s="1709"/>
      <c r="ABP236" s="1709"/>
      <c r="ABQ236" s="1709"/>
      <c r="ABR236" s="1709"/>
      <c r="ABS236" s="1709"/>
      <c r="ABT236" s="1709"/>
      <c r="ABU236" s="1709"/>
      <c r="ABV236" s="1709"/>
      <c r="ABW236" s="1709"/>
      <c r="ABX236" s="1709"/>
      <c r="ABY236" s="1709"/>
      <c r="ABZ236" s="1709"/>
      <c r="ACA236" s="1709"/>
      <c r="ACB236" s="1709"/>
      <c r="ACC236" s="1709"/>
      <c r="ACD236" s="1709"/>
      <c r="ACE236" s="1709"/>
      <c r="ACF236" s="1709"/>
      <c r="ACG236" s="1709"/>
      <c r="ACH236" s="1709"/>
      <c r="ACI236" s="1709"/>
      <c r="ACJ236" s="1709"/>
      <c r="ACK236" s="1709"/>
      <c r="ACL236" s="1709"/>
      <c r="ACM236" s="1709"/>
      <c r="ACN236" s="1709"/>
      <c r="ACO236" s="1709"/>
      <c r="ACP236" s="1709"/>
      <c r="ACQ236" s="1709"/>
      <c r="ACR236" s="1709"/>
      <c r="ACS236" s="1709"/>
      <c r="ACT236" s="1709"/>
      <c r="ACU236" s="1709"/>
      <c r="ACV236" s="1709"/>
      <c r="ACW236" s="1709"/>
      <c r="ACX236" s="1709"/>
      <c r="ACY236" s="1709"/>
      <c r="ACZ236" s="1709"/>
      <c r="ADA236" s="1709"/>
      <c r="ADB236" s="1709"/>
      <c r="ADC236" s="1709"/>
      <c r="ADD236" s="1709"/>
      <c r="ADE236" s="1709"/>
      <c r="ADF236" s="1709"/>
      <c r="ADG236" s="1709"/>
      <c r="ADH236" s="1709"/>
      <c r="ADI236" s="1709"/>
      <c r="ADJ236" s="1709"/>
      <c r="ADK236" s="1709"/>
      <c r="ADL236" s="1709"/>
      <c r="ADM236" s="1709"/>
      <c r="ADN236" s="1709"/>
      <c r="ADO236" s="1709"/>
      <c r="ADP236" s="1709"/>
      <c r="ADQ236" s="1709"/>
      <c r="ADR236" s="1709"/>
      <c r="ADS236" s="1709"/>
      <c r="ADT236" s="1709"/>
      <c r="ADU236" s="1709"/>
      <c r="ADV236" s="1709"/>
      <c r="ADW236" s="1709"/>
      <c r="ADX236" s="1709"/>
      <c r="ADY236" s="1709"/>
      <c r="ADZ236" s="1709"/>
      <c r="AEA236" s="1709"/>
      <c r="AEB236" s="1709"/>
      <c r="AEC236" s="1709"/>
      <c r="AED236" s="1709"/>
      <c r="AEE236" s="1709"/>
      <c r="AEF236" s="1709"/>
      <c r="AEG236" s="1709"/>
      <c r="AEH236" s="1709"/>
      <c r="AEI236" s="1709"/>
      <c r="AEJ236" s="1709"/>
      <c r="AEK236" s="1709"/>
      <c r="AEL236" s="1709"/>
      <c r="AEM236" s="1709"/>
      <c r="AEN236" s="1709"/>
      <c r="AEO236" s="1709"/>
      <c r="AEP236" s="1709"/>
      <c r="AEQ236" s="1709"/>
      <c r="AER236" s="1709"/>
      <c r="AES236" s="1709"/>
      <c r="AET236" s="1709"/>
      <c r="AEU236" s="1709"/>
      <c r="AEV236" s="1709"/>
      <c r="AEW236" s="1709"/>
      <c r="AEX236" s="1709"/>
      <c r="AEY236" s="1709"/>
      <c r="AEZ236" s="1709"/>
      <c r="AFA236" s="1709"/>
      <c r="AFB236" s="1709"/>
      <c r="AFC236" s="1709"/>
      <c r="AFD236" s="1709"/>
      <c r="AFE236" s="1709"/>
      <c r="AFF236" s="1709"/>
      <c r="AFG236" s="1709"/>
      <c r="AFH236" s="1709"/>
      <c r="AFI236" s="1709"/>
      <c r="AFJ236" s="1709"/>
      <c r="AFK236" s="1709"/>
      <c r="AFL236" s="1709"/>
      <c r="AFM236" s="1709"/>
      <c r="AFN236" s="1709"/>
      <c r="AFO236" s="1709"/>
      <c r="AFP236" s="1709"/>
      <c r="AFQ236" s="1709"/>
      <c r="AFR236" s="1709"/>
      <c r="AFS236" s="1709"/>
      <c r="AFT236" s="1709"/>
      <c r="AFU236" s="1709"/>
      <c r="AFV236" s="1709"/>
      <c r="AFW236" s="1709"/>
      <c r="AFX236" s="1709"/>
      <c r="AFY236" s="1709"/>
      <c r="AFZ236" s="1709"/>
      <c r="AGA236" s="1709"/>
      <c r="AGB236" s="1709"/>
      <c r="AGC236" s="1709"/>
      <c r="AGD236" s="1709"/>
      <c r="AGE236" s="1709"/>
      <c r="AGF236" s="1709"/>
      <c r="AGG236" s="1709"/>
      <c r="AGH236" s="1709"/>
      <c r="AGI236" s="1709"/>
      <c r="AGJ236" s="1709"/>
      <c r="AGK236" s="1709"/>
      <c r="AGL236" s="1709"/>
      <c r="AGM236" s="1709"/>
      <c r="AGN236" s="1709"/>
      <c r="AGO236" s="1709"/>
      <c r="AGP236" s="1709"/>
      <c r="AGQ236" s="1709"/>
      <c r="AGR236" s="1709"/>
      <c r="AGS236" s="1709"/>
      <c r="AGT236" s="1709"/>
      <c r="AGU236" s="1709"/>
      <c r="AGV236" s="1709"/>
      <c r="AGW236" s="1709"/>
      <c r="AGX236" s="1709"/>
      <c r="AGY236" s="1709"/>
      <c r="AGZ236" s="1709"/>
      <c r="AHA236" s="1709"/>
      <c r="AHB236" s="1709"/>
      <c r="AHC236" s="1709"/>
      <c r="AHD236" s="1709"/>
      <c r="AHE236" s="1709"/>
      <c r="AHF236" s="1709"/>
      <c r="AHG236" s="1709"/>
      <c r="AHH236" s="1709"/>
      <c r="AHI236" s="1709"/>
      <c r="AHJ236" s="1709"/>
      <c r="AHK236" s="1709"/>
      <c r="AHL236" s="1709"/>
      <c r="AHM236" s="1709"/>
      <c r="AHN236" s="1709"/>
      <c r="AHO236" s="1709"/>
      <c r="AHP236" s="1709"/>
      <c r="AHQ236" s="1709"/>
      <c r="AHR236" s="1709"/>
      <c r="AHS236" s="1709"/>
      <c r="AHT236" s="1709"/>
      <c r="AHU236" s="1709"/>
      <c r="AHV236" s="1709"/>
      <c r="AHW236" s="1709"/>
      <c r="AHX236" s="1709"/>
      <c r="AHY236" s="1709"/>
      <c r="AHZ236" s="1709"/>
      <c r="AIA236" s="1709"/>
      <c r="AIB236" s="1709"/>
      <c r="AIC236" s="1709"/>
      <c r="AID236" s="1709"/>
      <c r="AIE236" s="1709"/>
      <c r="AIF236" s="1709"/>
      <c r="AIG236" s="1709"/>
      <c r="AIH236" s="1709"/>
      <c r="AII236" s="1709"/>
      <c r="AIJ236" s="1709"/>
      <c r="AIK236" s="1709"/>
      <c r="AIL236" s="1709"/>
      <c r="AIM236" s="1709"/>
      <c r="AIN236" s="1709"/>
      <c r="AIO236" s="1709"/>
      <c r="AIP236" s="1709"/>
      <c r="AIQ236" s="1709"/>
      <c r="AIR236" s="1709"/>
      <c r="AIS236" s="1709"/>
      <c r="AIT236" s="1709"/>
      <c r="AIU236" s="1709"/>
      <c r="AIV236" s="1709"/>
      <c r="AIW236" s="1709"/>
      <c r="AIX236" s="1709"/>
      <c r="AIY236" s="1709"/>
      <c r="AIZ236" s="1709"/>
      <c r="AJA236" s="1709"/>
      <c r="AJB236" s="1709"/>
      <c r="AJC236" s="1709"/>
      <c r="AJD236" s="1709"/>
      <c r="AJE236" s="1709"/>
      <c r="AJF236" s="1709"/>
      <c r="AJG236" s="1709"/>
      <c r="AJH236" s="1709"/>
      <c r="AJI236" s="1709"/>
      <c r="AJJ236" s="1709"/>
      <c r="AJK236" s="1709"/>
      <c r="AJL236" s="1709"/>
      <c r="AJM236" s="1709"/>
      <c r="AJN236" s="1709"/>
      <c r="AJO236" s="1709"/>
      <c r="AJP236" s="1709"/>
      <c r="AJQ236" s="1709"/>
      <c r="AJR236" s="1709"/>
      <c r="AJS236" s="1709"/>
      <c r="AJT236" s="1709"/>
      <c r="AJU236" s="1709"/>
      <c r="AJV236" s="1709"/>
      <c r="AJW236" s="1709"/>
      <c r="AJX236" s="1709"/>
      <c r="AJY236" s="1709"/>
      <c r="AJZ236" s="1709"/>
      <c r="AKA236" s="1709"/>
      <c r="AKB236" s="1709"/>
      <c r="AKC236" s="1709"/>
      <c r="AKD236" s="1709"/>
      <c r="AKE236" s="1709"/>
      <c r="AKF236" s="1709"/>
      <c r="AKG236" s="1709"/>
      <c r="AKH236" s="1709"/>
      <c r="AKI236" s="1709"/>
      <c r="AKJ236" s="1709"/>
      <c r="AKK236" s="1709"/>
      <c r="AKL236" s="1709"/>
      <c r="AKM236" s="1709"/>
      <c r="AKN236" s="1709"/>
      <c r="AKO236" s="1709"/>
      <c r="AKP236" s="1709"/>
      <c r="AKQ236" s="1709"/>
      <c r="AKR236" s="1709"/>
      <c r="AKS236" s="1709"/>
      <c r="AKT236" s="1709"/>
      <c r="AKU236" s="1709"/>
      <c r="AKV236" s="1709"/>
      <c r="AKW236" s="1709"/>
      <c r="AKX236" s="1709"/>
      <c r="AKY236" s="1709"/>
      <c r="AKZ236" s="1709"/>
      <c r="ALA236" s="1709"/>
      <c r="ALB236" s="1709"/>
      <c r="ALC236" s="1709"/>
      <c r="ALD236" s="1709"/>
      <c r="ALE236" s="1709"/>
      <c r="ALF236" s="1709"/>
      <c r="ALG236" s="1709"/>
      <c r="ALH236" s="1709"/>
      <c r="ALI236" s="1709"/>
      <c r="ALJ236" s="1709"/>
      <c r="ALK236" s="1709"/>
      <c r="ALL236" s="1709"/>
      <c r="ALM236" s="1709"/>
      <c r="ALN236" s="1709"/>
      <c r="ALO236" s="1709"/>
      <c r="ALP236" s="1709"/>
      <c r="ALQ236" s="1709"/>
      <c r="ALR236" s="1709"/>
      <c r="ALS236" s="1709"/>
      <c r="ALT236" s="1709"/>
      <c r="ALU236" s="1709"/>
      <c r="ALV236" s="1709"/>
      <c r="ALW236" s="1709"/>
      <c r="ALX236" s="1709"/>
      <c r="ALY236" s="1709"/>
      <c r="ALZ236" s="1709"/>
      <c r="AMA236" s="1709"/>
      <c r="AMB236" s="1709"/>
      <c r="AMC236" s="1709"/>
      <c r="AMD236" s="1709"/>
      <c r="AME236" s="1709"/>
      <c r="AMF236" s="1709"/>
      <c r="AMG236" s="1709"/>
      <c r="AMH236" s="1709"/>
      <c r="AMI236" s="1709"/>
      <c r="AMJ236" s="1709"/>
      <c r="AMK236" s="1709"/>
      <c r="AML236" s="1709"/>
      <c r="AMM236" s="1709"/>
      <c r="AMN236" s="1709"/>
      <c r="AMO236" s="1709"/>
      <c r="AMP236" s="1709"/>
      <c r="AMQ236" s="1709"/>
      <c r="AMR236" s="1709"/>
      <c r="AMS236" s="1709"/>
      <c r="AMT236" s="1709"/>
      <c r="AMU236" s="1709"/>
      <c r="AMV236" s="1709"/>
      <c r="AMW236" s="1709"/>
      <c r="AMX236" s="1709"/>
      <c r="AMY236" s="1709"/>
      <c r="AMZ236" s="1709"/>
      <c r="ANA236" s="1709"/>
      <c r="ANB236" s="1709"/>
      <c r="ANC236" s="1709"/>
      <c r="AND236" s="1709"/>
      <c r="ANE236" s="1709"/>
      <c r="ANF236" s="1709"/>
      <c r="ANG236" s="1709"/>
      <c r="ANH236" s="1709"/>
      <c r="ANI236" s="1709"/>
      <c r="ANJ236" s="1709"/>
      <c r="ANK236" s="1709"/>
      <c r="ANL236" s="1709"/>
      <c r="ANM236" s="1709"/>
      <c r="ANN236" s="1709"/>
      <c r="ANO236" s="1709"/>
      <c r="ANP236" s="1709"/>
      <c r="ANQ236" s="1709"/>
      <c r="ANR236" s="1709"/>
      <c r="ANS236" s="1709"/>
      <c r="ANT236" s="1709"/>
      <c r="ANU236" s="1709"/>
      <c r="ANV236" s="1709"/>
      <c r="ANW236" s="1709"/>
      <c r="ANX236" s="1709"/>
      <c r="ANY236" s="1709"/>
      <c r="ANZ236" s="1709"/>
      <c r="AOA236" s="1709"/>
      <c r="AOB236" s="1709"/>
      <c r="AOC236" s="1709"/>
      <c r="AOD236" s="1709"/>
      <c r="AOE236" s="1709"/>
      <c r="AOF236" s="1709"/>
      <c r="AOG236" s="1709"/>
      <c r="AOH236" s="1709"/>
      <c r="AOI236" s="1709"/>
      <c r="AOJ236" s="1709"/>
      <c r="AOK236" s="1709"/>
      <c r="AOL236" s="1709"/>
      <c r="AOM236" s="1709"/>
      <c r="AON236" s="1709"/>
      <c r="AOO236" s="1709"/>
      <c r="AOP236" s="1709"/>
      <c r="AOQ236" s="1709"/>
      <c r="AOR236" s="1709"/>
      <c r="AOS236" s="1709"/>
      <c r="AOT236" s="1709"/>
      <c r="AOU236" s="1709"/>
      <c r="AOV236" s="1709"/>
      <c r="AOW236" s="1709"/>
      <c r="AOX236" s="1709"/>
      <c r="AOY236" s="1709"/>
      <c r="AOZ236" s="1709"/>
      <c r="APA236" s="1709"/>
      <c r="APB236" s="1709"/>
      <c r="APC236" s="1709"/>
      <c r="APD236" s="1709"/>
      <c r="APE236" s="1709"/>
      <c r="APF236" s="1709"/>
      <c r="APG236" s="1709"/>
      <c r="APH236" s="1709"/>
      <c r="API236" s="1709"/>
      <c r="APJ236" s="1709"/>
      <c r="APK236" s="1709"/>
      <c r="APL236" s="1709"/>
      <c r="APM236" s="1709"/>
      <c r="APN236" s="1709"/>
      <c r="APO236" s="1709"/>
      <c r="APP236" s="1709"/>
      <c r="APQ236" s="1709"/>
      <c r="APR236" s="1709"/>
      <c r="APS236" s="1709"/>
      <c r="APT236" s="1709"/>
      <c r="APU236" s="1709"/>
      <c r="APV236" s="1709"/>
      <c r="APW236" s="1709"/>
      <c r="APX236" s="1709"/>
      <c r="APY236" s="1709"/>
      <c r="APZ236" s="1709"/>
      <c r="AQA236" s="1709"/>
      <c r="AQB236" s="1709"/>
      <c r="AQC236" s="1709"/>
      <c r="AQD236" s="1709"/>
      <c r="AQE236" s="1709"/>
      <c r="AQF236" s="1709"/>
      <c r="AQG236" s="1709"/>
      <c r="AQH236" s="1709"/>
      <c r="AQI236" s="1709"/>
      <c r="AQJ236" s="1709"/>
      <c r="AQK236" s="1709"/>
      <c r="AQL236" s="1709"/>
      <c r="AQM236" s="1709"/>
      <c r="AQN236" s="1709"/>
      <c r="AQO236" s="1709"/>
      <c r="AQP236" s="1709"/>
      <c r="AQQ236" s="1709"/>
      <c r="AQR236" s="1709"/>
      <c r="AQS236" s="1709"/>
      <c r="AQT236" s="1709"/>
      <c r="AQU236" s="1709"/>
      <c r="AQV236" s="1709"/>
      <c r="AQW236" s="1709"/>
      <c r="AQX236" s="1709"/>
      <c r="AQY236" s="1709"/>
      <c r="AQZ236" s="1709"/>
      <c r="ARA236" s="1709"/>
      <c r="ARB236" s="1709"/>
      <c r="ARC236" s="1709"/>
      <c r="ARD236" s="1709"/>
      <c r="ARE236" s="1709"/>
      <c r="ARF236" s="1709"/>
      <c r="ARG236" s="1709"/>
      <c r="ARH236" s="1709"/>
      <c r="ARI236" s="1709"/>
      <c r="ARJ236" s="1709"/>
      <c r="ARK236" s="1709"/>
      <c r="ARL236" s="1709"/>
      <c r="ARM236" s="1709"/>
      <c r="ARN236" s="1709"/>
      <c r="ARO236" s="1709"/>
      <c r="ARP236" s="1709"/>
      <c r="ARQ236" s="1709"/>
      <c r="ARR236" s="1709"/>
      <c r="ARS236" s="1709"/>
      <c r="ART236" s="1709"/>
      <c r="ARU236" s="1709"/>
      <c r="ARV236" s="1709"/>
      <c r="ARW236" s="1709"/>
      <c r="ARX236" s="1709"/>
      <c r="ARY236" s="1709"/>
      <c r="ARZ236" s="1709"/>
      <c r="ASA236" s="1709"/>
      <c r="ASB236" s="1709"/>
      <c r="ASC236" s="1709"/>
      <c r="ASD236" s="1709"/>
      <c r="ASE236" s="1709"/>
      <c r="ASF236" s="1709"/>
      <c r="ASG236" s="1709"/>
      <c r="ASH236" s="1709"/>
      <c r="ASI236" s="1709"/>
      <c r="ASJ236" s="1709"/>
      <c r="ASK236" s="1709"/>
      <c r="ASL236" s="1709"/>
      <c r="ASM236" s="1709"/>
      <c r="ASN236" s="1709"/>
      <c r="ASO236" s="1709"/>
      <c r="ASP236" s="1709"/>
      <c r="ASQ236" s="1709"/>
      <c r="ASR236" s="1709"/>
      <c r="ASS236" s="1709"/>
      <c r="AST236" s="1709"/>
      <c r="ASU236" s="1709"/>
      <c r="ASV236" s="1709"/>
      <c r="ASW236" s="1709"/>
      <c r="ASX236" s="1709"/>
      <c r="ASY236" s="1709"/>
      <c r="ASZ236" s="1709"/>
      <c r="ATA236" s="1709"/>
      <c r="ATB236" s="1709"/>
      <c r="ATC236" s="1709"/>
      <c r="ATD236" s="1709"/>
      <c r="ATE236" s="1709"/>
      <c r="ATF236" s="1709"/>
      <c r="ATG236" s="1709"/>
      <c r="ATH236" s="1709"/>
      <c r="ATI236" s="1709"/>
      <c r="ATJ236" s="1709"/>
      <c r="ATK236" s="1709"/>
      <c r="ATL236" s="1709"/>
      <c r="ATM236" s="1709"/>
      <c r="ATN236" s="1709"/>
      <c r="ATO236" s="1709"/>
      <c r="ATP236" s="1709"/>
      <c r="ATQ236" s="1709"/>
      <c r="ATR236" s="1709"/>
      <c r="ATS236" s="1709"/>
      <c r="ATT236" s="1709"/>
      <c r="ATU236" s="1709"/>
      <c r="ATV236" s="1709"/>
      <c r="ATW236" s="1709"/>
      <c r="ATX236" s="1709"/>
      <c r="ATY236" s="1709"/>
      <c r="ATZ236" s="1709"/>
      <c r="AUA236" s="1709"/>
      <c r="AUB236" s="1709"/>
      <c r="AUC236" s="1709"/>
      <c r="AUD236" s="1709"/>
      <c r="AUE236" s="1709"/>
      <c r="AUF236" s="1709"/>
      <c r="AUG236" s="1709"/>
      <c r="AUH236" s="1709"/>
      <c r="AUI236" s="1709"/>
      <c r="AUJ236" s="1709"/>
      <c r="AUK236" s="1709"/>
      <c r="AUL236" s="1709"/>
      <c r="AUM236" s="1709"/>
      <c r="AUN236" s="1709"/>
      <c r="AUO236" s="1709"/>
      <c r="AUP236" s="1709"/>
      <c r="AUQ236" s="1709"/>
      <c r="AUR236" s="1709"/>
      <c r="AUS236" s="1709"/>
      <c r="AUT236" s="1709"/>
      <c r="AUU236" s="1709"/>
      <c r="AUV236" s="1709"/>
      <c r="AUW236" s="1709"/>
      <c r="AUX236" s="1709"/>
      <c r="AUY236" s="1709"/>
      <c r="AUZ236" s="1709"/>
      <c r="AVA236" s="1709"/>
      <c r="AVB236" s="1709"/>
      <c r="AVC236" s="1709"/>
      <c r="AVD236" s="1709"/>
      <c r="AVE236" s="1709"/>
      <c r="AVF236" s="1709"/>
      <c r="AVG236" s="1709"/>
      <c r="AVH236" s="1709"/>
      <c r="AVI236" s="1709"/>
      <c r="AVJ236" s="1709"/>
      <c r="AVK236" s="1709"/>
      <c r="AVL236" s="1709"/>
      <c r="AVM236" s="1709"/>
      <c r="AVN236" s="1709"/>
      <c r="AVO236" s="1709"/>
      <c r="AVP236" s="1709"/>
      <c r="AVQ236" s="1709"/>
      <c r="AVR236" s="1709"/>
      <c r="AVS236" s="1709"/>
      <c r="AVT236" s="1709"/>
      <c r="AVU236" s="1709"/>
      <c r="AVV236" s="1709"/>
      <c r="AVW236" s="1709"/>
      <c r="AVX236" s="1709"/>
      <c r="AVY236" s="1709"/>
      <c r="AVZ236" s="1709"/>
      <c r="AWA236" s="1709"/>
      <c r="AWB236" s="1709"/>
      <c r="AWC236" s="1709"/>
      <c r="AWD236" s="1709"/>
      <c r="AWE236" s="1709"/>
      <c r="AWF236" s="1709"/>
      <c r="AWG236" s="1709"/>
      <c r="AWH236" s="1709"/>
      <c r="AWI236" s="1709"/>
      <c r="AWJ236" s="1709"/>
      <c r="AWK236" s="1709"/>
      <c r="AWL236" s="1709"/>
      <c r="AWM236" s="1709"/>
      <c r="AWN236" s="1709"/>
      <c r="AWO236" s="1709"/>
      <c r="AWP236" s="1709"/>
      <c r="AWQ236" s="1709"/>
      <c r="AWR236" s="1709"/>
      <c r="AWS236" s="1709"/>
      <c r="AWT236" s="1709"/>
      <c r="AWU236" s="1709"/>
      <c r="AWV236" s="1709"/>
      <c r="AWW236" s="1709"/>
      <c r="AWX236" s="1709"/>
      <c r="AWY236" s="1709"/>
      <c r="AWZ236" s="1709"/>
      <c r="AXA236" s="1709"/>
      <c r="AXB236" s="1709"/>
      <c r="AXC236" s="1709"/>
      <c r="AXD236" s="1709"/>
      <c r="AXE236" s="1709"/>
      <c r="AXF236" s="1709"/>
      <c r="AXG236" s="1709"/>
      <c r="AXH236" s="1709"/>
      <c r="AXI236" s="1709"/>
      <c r="AXJ236" s="1709"/>
    </row>
    <row r="237" spans="1:1310" s="1710" customFormat="1" ht="23.25" customHeight="1">
      <c r="A237" s="1711"/>
      <c r="B237" s="1724"/>
      <c r="C237" s="1724"/>
      <c r="D237" s="1724"/>
      <c r="E237" s="1724"/>
      <c r="F237" s="1724"/>
      <c r="G237" s="1724"/>
      <c r="H237" s="1724"/>
      <c r="I237" s="1724"/>
      <c r="J237" s="1724"/>
      <c r="K237" s="1724"/>
      <c r="L237" s="1724"/>
      <c r="M237" s="1724"/>
      <c r="N237" s="1724"/>
      <c r="O237" s="1724"/>
      <c r="P237" s="1724"/>
      <c r="Q237" s="1724"/>
      <c r="R237" s="88"/>
      <c r="S237" s="88"/>
      <c r="T237" s="88"/>
      <c r="U237" s="88"/>
      <c r="V237" s="88"/>
      <c r="W237" s="88"/>
      <c r="X237" s="88"/>
      <c r="Y237" s="88"/>
      <c r="Z237" s="88"/>
      <c r="AA237" s="88"/>
      <c r="AB237" s="88"/>
      <c r="AC237" s="88"/>
      <c r="AD237" s="1709"/>
      <c r="AE237" s="1709"/>
      <c r="AF237" s="1709"/>
      <c r="AG237" s="1709"/>
      <c r="AH237" s="1709"/>
      <c r="AI237" s="1709"/>
      <c r="AJ237" s="1709"/>
      <c r="AK237" s="1709"/>
      <c r="AL237" s="1709"/>
      <c r="AM237" s="1709"/>
      <c r="AN237" s="1709"/>
      <c r="AO237" s="1709"/>
      <c r="AP237" s="1709"/>
      <c r="AQ237" s="1709"/>
      <c r="AR237" s="1709"/>
      <c r="AS237" s="1709"/>
      <c r="AT237" s="1709"/>
      <c r="AU237" s="1709"/>
      <c r="AV237" s="1709"/>
      <c r="AW237" s="1709"/>
      <c r="AX237" s="1709"/>
      <c r="AY237" s="1709"/>
      <c r="AZ237" s="1709"/>
      <c r="BA237" s="1709"/>
      <c r="BB237" s="1709"/>
      <c r="BC237" s="1709"/>
      <c r="BD237" s="1709"/>
      <c r="BE237" s="1709"/>
      <c r="BF237" s="1709"/>
      <c r="BG237" s="1709"/>
      <c r="BH237" s="1709"/>
      <c r="BI237" s="1709"/>
      <c r="BJ237" s="1709"/>
      <c r="BK237" s="1709"/>
      <c r="BL237" s="1709"/>
      <c r="BM237" s="1709"/>
      <c r="BN237" s="1709"/>
      <c r="BO237" s="1709"/>
      <c r="BP237" s="1709"/>
      <c r="BQ237" s="1709"/>
      <c r="BR237" s="1709"/>
      <c r="BS237" s="1709"/>
      <c r="BT237" s="1709"/>
      <c r="BU237" s="1709"/>
      <c r="BV237" s="1709"/>
      <c r="BW237" s="1709"/>
      <c r="BX237" s="1709"/>
      <c r="BY237" s="1709"/>
      <c r="BZ237" s="1709"/>
      <c r="CA237" s="1709"/>
      <c r="CB237" s="1709"/>
      <c r="CC237" s="1709"/>
      <c r="CD237" s="1709"/>
      <c r="CE237" s="1709"/>
      <c r="CF237" s="1709"/>
      <c r="CG237" s="1709"/>
      <c r="CH237" s="1709"/>
      <c r="CI237" s="1709"/>
      <c r="CJ237" s="1709"/>
      <c r="CK237" s="1709"/>
      <c r="CL237" s="1709"/>
      <c r="CM237" s="1709"/>
      <c r="CN237" s="1709"/>
      <c r="CO237" s="1709"/>
      <c r="CP237" s="1709"/>
      <c r="CQ237" s="1709"/>
      <c r="CR237" s="1709"/>
      <c r="CS237" s="1709"/>
      <c r="CT237" s="1709"/>
      <c r="CU237" s="1709"/>
      <c r="CV237" s="1709"/>
      <c r="CW237" s="1709"/>
      <c r="CX237" s="1709"/>
      <c r="CY237" s="1709"/>
      <c r="CZ237" s="1709"/>
      <c r="DA237" s="1709"/>
      <c r="DB237" s="1709"/>
      <c r="DC237" s="1709"/>
      <c r="DD237" s="1709"/>
      <c r="DE237" s="1709"/>
      <c r="DF237" s="1709"/>
      <c r="DG237" s="1709"/>
      <c r="DH237" s="1709"/>
      <c r="DI237" s="1709"/>
      <c r="DJ237" s="1709"/>
      <c r="DK237" s="1709"/>
      <c r="DL237" s="1709"/>
      <c r="DM237" s="1709"/>
      <c r="DN237" s="1709"/>
      <c r="DO237" s="1709"/>
      <c r="DP237" s="1709"/>
      <c r="DQ237" s="1709"/>
      <c r="DR237" s="1709"/>
      <c r="DS237" s="1709"/>
      <c r="DT237" s="1709"/>
      <c r="DU237" s="1709"/>
      <c r="DV237" s="1709"/>
      <c r="DW237" s="1709"/>
      <c r="DX237" s="1709"/>
      <c r="DY237" s="1709"/>
      <c r="DZ237" s="1709"/>
      <c r="EA237" s="1709"/>
      <c r="EB237" s="1709"/>
      <c r="EC237" s="1709"/>
      <c r="ED237" s="1709"/>
      <c r="EE237" s="1709"/>
      <c r="EF237" s="1709"/>
      <c r="EG237" s="1709"/>
      <c r="EH237" s="1709"/>
      <c r="EI237" s="1709"/>
      <c r="EJ237" s="1709"/>
      <c r="EK237" s="1709"/>
      <c r="EL237" s="1709"/>
      <c r="EM237" s="1709"/>
      <c r="EN237" s="1709"/>
      <c r="EO237" s="1709"/>
      <c r="EP237" s="1709"/>
      <c r="EQ237" s="1709"/>
      <c r="ER237" s="1709"/>
      <c r="ES237" s="1709"/>
      <c r="ET237" s="1709"/>
      <c r="EU237" s="1709"/>
      <c r="EV237" s="1709"/>
      <c r="EW237" s="1709"/>
      <c r="EX237" s="1709"/>
      <c r="EY237" s="1709"/>
      <c r="EZ237" s="1709"/>
      <c r="FA237" s="1709"/>
      <c r="FB237" s="1709"/>
      <c r="FC237" s="1709"/>
      <c r="FD237" s="1709"/>
      <c r="FE237" s="1709"/>
      <c r="FF237" s="1709"/>
      <c r="FG237" s="1709"/>
      <c r="FH237" s="1709"/>
      <c r="FI237" s="1709"/>
      <c r="FJ237" s="1709"/>
      <c r="FK237" s="1709"/>
      <c r="FL237" s="1709"/>
      <c r="FM237" s="1709"/>
      <c r="FN237" s="1709"/>
      <c r="FO237" s="1709"/>
      <c r="FP237" s="1709"/>
      <c r="FQ237" s="1709"/>
      <c r="FR237" s="1709"/>
      <c r="FS237" s="1709"/>
      <c r="FT237" s="1709"/>
      <c r="FU237" s="1709"/>
      <c r="FV237" s="1709"/>
      <c r="FW237" s="1709"/>
      <c r="FX237" s="1709"/>
      <c r="FY237" s="1709"/>
      <c r="FZ237" s="1709"/>
      <c r="GA237" s="1709"/>
      <c r="GB237" s="1709"/>
      <c r="GC237" s="1709"/>
      <c r="GD237" s="1709"/>
      <c r="GE237" s="1709"/>
      <c r="GF237" s="1709"/>
      <c r="GG237" s="1709"/>
      <c r="GH237" s="1709"/>
      <c r="GI237" s="1709"/>
      <c r="GJ237" s="1709"/>
      <c r="GK237" s="1709"/>
      <c r="GL237" s="1709"/>
      <c r="GM237" s="1709"/>
      <c r="GN237" s="1709"/>
      <c r="GO237" s="1709"/>
      <c r="GP237" s="1709"/>
      <c r="GQ237" s="1709"/>
      <c r="GR237" s="1709"/>
      <c r="GS237" s="1709"/>
      <c r="GT237" s="1709"/>
      <c r="GU237" s="1709"/>
      <c r="GV237" s="1709"/>
      <c r="GW237" s="1709"/>
      <c r="GX237" s="1709"/>
      <c r="GY237" s="1709"/>
      <c r="GZ237" s="1709"/>
      <c r="HA237" s="1709"/>
      <c r="HB237" s="1709"/>
      <c r="HC237" s="1709"/>
      <c r="HD237" s="1709"/>
      <c r="HE237" s="1709"/>
      <c r="HF237" s="1709"/>
      <c r="HG237" s="1709"/>
      <c r="HH237" s="1709"/>
      <c r="HI237" s="1709"/>
      <c r="HJ237" s="1709"/>
      <c r="HK237" s="1709"/>
      <c r="HL237" s="1709"/>
      <c r="HM237" s="1709"/>
      <c r="HN237" s="1709"/>
      <c r="HO237" s="1709"/>
      <c r="HP237" s="1709"/>
      <c r="HQ237" s="1709"/>
      <c r="HR237" s="1709"/>
      <c r="HS237" s="1709"/>
      <c r="HT237" s="1709"/>
      <c r="HU237" s="1709"/>
      <c r="HV237" s="1709"/>
      <c r="HW237" s="1709"/>
      <c r="HX237" s="1709"/>
      <c r="HY237" s="1709"/>
      <c r="HZ237" s="1709"/>
      <c r="IA237" s="1709"/>
      <c r="IB237" s="1709"/>
      <c r="IC237" s="1709"/>
      <c r="ID237" s="1709"/>
      <c r="IE237" s="1709"/>
      <c r="IF237" s="1709"/>
      <c r="IG237" s="1709"/>
      <c r="IH237" s="1709"/>
      <c r="II237" s="1709"/>
      <c r="IJ237" s="1709"/>
      <c r="IK237" s="1709"/>
      <c r="IL237" s="1709"/>
      <c r="IM237" s="1709"/>
      <c r="IN237" s="1709"/>
      <c r="IO237" s="1709"/>
      <c r="IP237" s="1709"/>
      <c r="IQ237" s="1709"/>
      <c r="IR237" s="1709"/>
      <c r="IS237" s="1709"/>
      <c r="IT237" s="1709"/>
      <c r="IU237" s="1709"/>
      <c r="IV237" s="1709"/>
      <c r="IW237" s="1709"/>
      <c r="IX237" s="1709"/>
      <c r="IY237" s="1709"/>
      <c r="IZ237" s="1709"/>
      <c r="JA237" s="1709"/>
      <c r="JB237" s="1709"/>
      <c r="JC237" s="1709"/>
      <c r="JD237" s="1709"/>
      <c r="JE237" s="1709"/>
      <c r="JF237" s="1709"/>
      <c r="JG237" s="1709"/>
      <c r="JH237" s="1709"/>
      <c r="JI237" s="1709"/>
      <c r="JJ237" s="1709"/>
      <c r="JK237" s="1709"/>
      <c r="JL237" s="1709"/>
      <c r="JM237" s="1709"/>
      <c r="JN237" s="1709"/>
      <c r="JO237" s="1709"/>
      <c r="JP237" s="1709"/>
      <c r="JQ237" s="1709"/>
      <c r="JR237" s="1709"/>
      <c r="JS237" s="1709"/>
      <c r="JT237" s="1709"/>
      <c r="JU237" s="1709"/>
      <c r="JV237" s="1709"/>
      <c r="JW237" s="1709"/>
      <c r="JX237" s="1709"/>
      <c r="JY237" s="1709"/>
      <c r="JZ237" s="1709"/>
      <c r="KA237" s="1709"/>
      <c r="KB237" s="1709"/>
      <c r="KC237" s="1709"/>
      <c r="KD237" s="1709"/>
      <c r="KE237" s="1709"/>
      <c r="KF237" s="1709"/>
      <c r="KG237" s="1709"/>
      <c r="KH237" s="1709"/>
      <c r="KI237" s="1709"/>
      <c r="KJ237" s="1709"/>
      <c r="KK237" s="1709"/>
      <c r="KL237" s="1709"/>
      <c r="KM237" s="1709"/>
      <c r="KN237" s="1709"/>
      <c r="KO237" s="1709"/>
      <c r="KP237" s="1709"/>
      <c r="KQ237" s="1709"/>
      <c r="KR237" s="1709"/>
      <c r="KS237" s="1709"/>
      <c r="KT237" s="1709"/>
      <c r="KU237" s="1709"/>
      <c r="KV237" s="1709"/>
      <c r="KW237" s="1709"/>
      <c r="KX237" s="1709"/>
      <c r="KY237" s="1709"/>
      <c r="KZ237" s="1709"/>
      <c r="LA237" s="1709"/>
      <c r="LB237" s="1709"/>
      <c r="LC237" s="1709"/>
      <c r="LD237" s="1709"/>
      <c r="LE237" s="1709"/>
      <c r="LF237" s="1709"/>
      <c r="LG237" s="1709"/>
      <c r="LH237" s="1709"/>
      <c r="LI237" s="1709"/>
      <c r="LJ237" s="1709"/>
      <c r="LK237" s="1709"/>
      <c r="LL237" s="1709"/>
      <c r="LM237" s="1709"/>
      <c r="LN237" s="1709"/>
      <c r="LO237" s="1709"/>
      <c r="LP237" s="1709"/>
      <c r="LQ237" s="1709"/>
      <c r="LR237" s="1709"/>
      <c r="LS237" s="1709"/>
      <c r="LT237" s="1709"/>
      <c r="LU237" s="1709"/>
      <c r="LV237" s="1709"/>
      <c r="LW237" s="1709"/>
      <c r="LX237" s="1709"/>
      <c r="LY237" s="1709"/>
      <c r="LZ237" s="1709"/>
      <c r="MA237" s="1709"/>
      <c r="MB237" s="1709"/>
      <c r="MC237" s="1709"/>
      <c r="MD237" s="1709"/>
      <c r="ME237" s="1709"/>
      <c r="MF237" s="1709"/>
      <c r="MG237" s="1709"/>
      <c r="MH237" s="1709"/>
      <c r="MI237" s="1709"/>
      <c r="MJ237" s="1709"/>
      <c r="MK237" s="1709"/>
      <c r="ML237" s="1709"/>
      <c r="MM237" s="1709"/>
      <c r="MN237" s="1709"/>
      <c r="MO237" s="1709"/>
      <c r="MP237" s="1709"/>
      <c r="MQ237" s="1709"/>
      <c r="MR237" s="1709"/>
      <c r="MS237" s="1709"/>
      <c r="MT237" s="1709"/>
      <c r="MU237" s="1709"/>
      <c r="MV237" s="1709"/>
      <c r="MW237" s="1709"/>
      <c r="MX237" s="1709"/>
      <c r="MY237" s="1709"/>
      <c r="MZ237" s="1709"/>
      <c r="NA237" s="1709"/>
      <c r="NB237" s="1709"/>
      <c r="NC237" s="1709"/>
      <c r="ND237" s="1709"/>
      <c r="NE237" s="1709"/>
      <c r="NF237" s="1709"/>
      <c r="NG237" s="1709"/>
      <c r="NH237" s="1709"/>
      <c r="NI237" s="1709"/>
      <c r="NJ237" s="1709"/>
      <c r="NK237" s="1709"/>
      <c r="NL237" s="1709"/>
      <c r="NM237" s="1709"/>
      <c r="NN237" s="1709"/>
      <c r="NO237" s="1709"/>
      <c r="NP237" s="1709"/>
      <c r="NQ237" s="1709"/>
      <c r="NR237" s="1709"/>
      <c r="NS237" s="1709"/>
      <c r="NT237" s="1709"/>
      <c r="NU237" s="1709"/>
      <c r="NV237" s="1709"/>
      <c r="NW237" s="1709"/>
      <c r="NX237" s="1709"/>
      <c r="NY237" s="1709"/>
      <c r="NZ237" s="1709"/>
      <c r="OA237" s="1709"/>
      <c r="OB237" s="1709"/>
      <c r="OC237" s="1709"/>
      <c r="OD237" s="1709"/>
      <c r="OE237" s="1709"/>
      <c r="OF237" s="1709"/>
      <c r="OG237" s="1709"/>
      <c r="OH237" s="1709"/>
      <c r="OI237" s="1709"/>
      <c r="OJ237" s="1709"/>
      <c r="OK237" s="1709"/>
      <c r="OL237" s="1709"/>
      <c r="OM237" s="1709"/>
      <c r="ON237" s="1709"/>
      <c r="OO237" s="1709"/>
      <c r="OP237" s="1709"/>
      <c r="OQ237" s="1709"/>
      <c r="OR237" s="1709"/>
      <c r="OS237" s="1709"/>
      <c r="OT237" s="1709"/>
      <c r="OU237" s="1709"/>
      <c r="OV237" s="1709"/>
      <c r="OW237" s="1709"/>
      <c r="OX237" s="1709"/>
      <c r="OY237" s="1709"/>
      <c r="OZ237" s="1709"/>
      <c r="PA237" s="1709"/>
      <c r="PB237" s="1709"/>
      <c r="PC237" s="1709"/>
      <c r="PD237" s="1709"/>
      <c r="PE237" s="1709"/>
      <c r="PF237" s="1709"/>
      <c r="PG237" s="1709"/>
      <c r="PH237" s="1709"/>
      <c r="PI237" s="1709"/>
      <c r="PJ237" s="1709"/>
      <c r="PK237" s="1709"/>
      <c r="PL237" s="1709"/>
      <c r="PM237" s="1709"/>
      <c r="PN237" s="1709"/>
      <c r="PO237" s="1709"/>
      <c r="PP237" s="1709"/>
      <c r="PQ237" s="1709"/>
      <c r="PR237" s="1709"/>
      <c r="PS237" s="1709"/>
      <c r="PT237" s="1709"/>
      <c r="PU237" s="1709"/>
      <c r="PV237" s="1709"/>
      <c r="PW237" s="1709"/>
      <c r="PX237" s="1709"/>
      <c r="PY237" s="1709"/>
      <c r="PZ237" s="1709"/>
      <c r="QA237" s="1709"/>
      <c r="QB237" s="1709"/>
      <c r="QC237" s="1709"/>
      <c r="QD237" s="1709"/>
      <c r="QE237" s="1709"/>
      <c r="QF237" s="1709"/>
      <c r="QG237" s="1709"/>
      <c r="QH237" s="1709"/>
      <c r="QI237" s="1709"/>
      <c r="QJ237" s="1709"/>
      <c r="QK237" s="1709"/>
      <c r="QL237" s="1709"/>
      <c r="QM237" s="1709"/>
      <c r="QN237" s="1709"/>
      <c r="QO237" s="1709"/>
      <c r="QP237" s="1709"/>
      <c r="QQ237" s="1709"/>
      <c r="QR237" s="1709"/>
      <c r="QS237" s="1709"/>
      <c r="QT237" s="1709"/>
      <c r="QU237" s="1709"/>
      <c r="QV237" s="1709"/>
      <c r="QW237" s="1709"/>
      <c r="QX237" s="1709"/>
      <c r="QY237" s="1709"/>
      <c r="QZ237" s="1709"/>
      <c r="RA237" s="1709"/>
      <c r="RB237" s="1709"/>
      <c r="RC237" s="1709"/>
      <c r="RD237" s="1709"/>
      <c r="RE237" s="1709"/>
      <c r="RF237" s="1709"/>
      <c r="RG237" s="1709"/>
      <c r="RH237" s="1709"/>
      <c r="RI237" s="1709"/>
      <c r="RJ237" s="1709"/>
      <c r="RK237" s="1709"/>
      <c r="RL237" s="1709"/>
      <c r="RM237" s="1709"/>
      <c r="RN237" s="1709"/>
      <c r="RO237" s="1709"/>
      <c r="RP237" s="1709"/>
      <c r="RQ237" s="1709"/>
      <c r="RR237" s="1709"/>
      <c r="RS237" s="1709"/>
      <c r="RT237" s="1709"/>
      <c r="RU237" s="1709"/>
      <c r="RV237" s="1709"/>
      <c r="RW237" s="1709"/>
      <c r="RX237" s="1709"/>
      <c r="RY237" s="1709"/>
      <c r="RZ237" s="1709"/>
      <c r="SA237" s="1709"/>
      <c r="SB237" s="1709"/>
      <c r="SC237" s="1709"/>
      <c r="SD237" s="1709"/>
      <c r="SE237" s="1709"/>
      <c r="SF237" s="1709"/>
      <c r="SG237" s="1709"/>
      <c r="SH237" s="1709"/>
      <c r="SI237" s="1709"/>
      <c r="SJ237" s="1709"/>
      <c r="SK237" s="1709"/>
      <c r="SL237" s="1709"/>
      <c r="SM237" s="1709"/>
      <c r="SN237" s="1709"/>
      <c r="SO237" s="1709"/>
      <c r="SP237" s="1709"/>
      <c r="SQ237" s="1709"/>
      <c r="SR237" s="1709"/>
      <c r="SS237" s="1709"/>
      <c r="ST237" s="1709"/>
      <c r="SU237" s="1709"/>
      <c r="SV237" s="1709"/>
      <c r="SW237" s="1709"/>
      <c r="SX237" s="1709"/>
      <c r="SY237" s="1709"/>
      <c r="SZ237" s="1709"/>
      <c r="TA237" s="1709"/>
      <c r="TB237" s="1709"/>
      <c r="TC237" s="1709"/>
      <c r="TD237" s="1709"/>
      <c r="TE237" s="1709"/>
      <c r="TF237" s="1709"/>
      <c r="TG237" s="1709"/>
      <c r="TH237" s="1709"/>
      <c r="TI237" s="1709"/>
      <c r="TJ237" s="1709"/>
      <c r="TK237" s="1709"/>
      <c r="TL237" s="1709"/>
      <c r="TM237" s="1709"/>
      <c r="TN237" s="1709"/>
      <c r="TO237" s="1709"/>
      <c r="TP237" s="1709"/>
      <c r="TQ237" s="1709"/>
      <c r="TR237" s="1709"/>
      <c r="TS237" s="1709"/>
      <c r="TT237" s="1709"/>
      <c r="TU237" s="1709"/>
      <c r="TV237" s="1709"/>
      <c r="TW237" s="1709"/>
      <c r="TX237" s="1709"/>
      <c r="TY237" s="1709"/>
      <c r="TZ237" s="1709"/>
      <c r="UA237" s="1709"/>
      <c r="UB237" s="1709"/>
      <c r="UC237" s="1709"/>
      <c r="UD237" s="1709"/>
      <c r="UE237" s="1709"/>
      <c r="UF237" s="1709"/>
      <c r="UG237" s="1709"/>
      <c r="UH237" s="1709"/>
      <c r="UI237" s="1709"/>
      <c r="UJ237" s="1709"/>
      <c r="UK237" s="1709"/>
      <c r="UL237" s="1709"/>
      <c r="UM237" s="1709"/>
      <c r="UN237" s="1709"/>
      <c r="UO237" s="1709"/>
      <c r="UP237" s="1709"/>
      <c r="UQ237" s="1709"/>
      <c r="UR237" s="1709"/>
      <c r="US237" s="1709"/>
      <c r="UT237" s="1709"/>
      <c r="UU237" s="1709"/>
      <c r="UV237" s="1709"/>
      <c r="UW237" s="1709"/>
      <c r="UX237" s="1709"/>
      <c r="UY237" s="1709"/>
      <c r="UZ237" s="1709"/>
      <c r="VA237" s="1709"/>
      <c r="VB237" s="1709"/>
      <c r="VC237" s="1709"/>
      <c r="VD237" s="1709"/>
      <c r="VE237" s="1709"/>
      <c r="VF237" s="1709"/>
      <c r="VG237" s="1709"/>
      <c r="VH237" s="1709"/>
      <c r="VI237" s="1709"/>
      <c r="VJ237" s="1709"/>
      <c r="VK237" s="1709"/>
      <c r="VL237" s="1709"/>
      <c r="VM237" s="1709"/>
      <c r="VN237" s="1709"/>
      <c r="VO237" s="1709"/>
      <c r="VP237" s="1709"/>
      <c r="VQ237" s="1709"/>
      <c r="VR237" s="1709"/>
      <c r="VS237" s="1709"/>
      <c r="VT237" s="1709"/>
      <c r="VU237" s="1709"/>
      <c r="VV237" s="1709"/>
      <c r="VW237" s="1709"/>
      <c r="VX237" s="1709"/>
      <c r="VY237" s="1709"/>
      <c r="VZ237" s="1709"/>
      <c r="WA237" s="1709"/>
      <c r="WB237" s="1709"/>
      <c r="WC237" s="1709"/>
      <c r="WD237" s="1709"/>
      <c r="WE237" s="1709"/>
      <c r="WF237" s="1709"/>
      <c r="WG237" s="1709"/>
      <c r="WH237" s="1709"/>
      <c r="WI237" s="1709"/>
      <c r="WJ237" s="1709"/>
      <c r="WK237" s="1709"/>
      <c r="WL237" s="1709"/>
      <c r="WM237" s="1709"/>
      <c r="WN237" s="1709"/>
      <c r="WO237" s="1709"/>
      <c r="WP237" s="1709"/>
      <c r="WQ237" s="1709"/>
      <c r="WR237" s="1709"/>
      <c r="WS237" s="1709"/>
      <c r="WT237" s="1709"/>
      <c r="WU237" s="1709"/>
      <c r="WV237" s="1709"/>
      <c r="WW237" s="1709"/>
      <c r="WX237" s="1709"/>
      <c r="WY237" s="1709"/>
      <c r="WZ237" s="1709"/>
      <c r="XA237" s="1709"/>
      <c r="XB237" s="1709"/>
      <c r="XC237" s="1709"/>
      <c r="XD237" s="1709"/>
      <c r="XE237" s="1709"/>
      <c r="XF237" s="1709"/>
      <c r="XG237" s="1709"/>
      <c r="XH237" s="1709"/>
      <c r="XI237" s="1709"/>
      <c r="XJ237" s="1709"/>
      <c r="XK237" s="1709"/>
      <c r="XL237" s="1709"/>
      <c r="XM237" s="1709"/>
      <c r="XN237" s="1709"/>
      <c r="XO237" s="1709"/>
      <c r="XP237" s="1709"/>
      <c r="XQ237" s="1709"/>
      <c r="XR237" s="1709"/>
      <c r="XS237" s="1709"/>
      <c r="XT237" s="1709"/>
      <c r="XU237" s="1709"/>
      <c r="XV237" s="1709"/>
      <c r="XW237" s="1709"/>
      <c r="XX237" s="1709"/>
      <c r="XY237" s="1709"/>
      <c r="XZ237" s="1709"/>
      <c r="YA237" s="1709"/>
      <c r="YB237" s="1709"/>
      <c r="YC237" s="1709"/>
      <c r="YD237" s="1709"/>
      <c r="YE237" s="1709"/>
      <c r="YF237" s="1709"/>
      <c r="YG237" s="1709"/>
      <c r="YH237" s="1709"/>
      <c r="YI237" s="1709"/>
      <c r="YJ237" s="1709"/>
      <c r="YK237" s="1709"/>
      <c r="YL237" s="1709"/>
      <c r="YM237" s="1709"/>
      <c r="YN237" s="1709"/>
      <c r="YO237" s="1709"/>
      <c r="YP237" s="1709"/>
      <c r="YQ237" s="1709"/>
      <c r="YR237" s="1709"/>
      <c r="YS237" s="1709"/>
      <c r="YT237" s="1709"/>
      <c r="YU237" s="1709"/>
      <c r="YV237" s="1709"/>
      <c r="YW237" s="1709"/>
      <c r="YX237" s="1709"/>
      <c r="YY237" s="1709"/>
      <c r="YZ237" s="1709"/>
      <c r="ZA237" s="1709"/>
      <c r="ZB237" s="1709"/>
      <c r="ZC237" s="1709"/>
      <c r="ZD237" s="1709"/>
      <c r="ZE237" s="1709"/>
      <c r="ZF237" s="1709"/>
      <c r="ZG237" s="1709"/>
      <c r="ZH237" s="1709"/>
      <c r="ZI237" s="1709"/>
      <c r="ZJ237" s="1709"/>
      <c r="ZK237" s="1709"/>
      <c r="ZL237" s="1709"/>
      <c r="ZM237" s="1709"/>
      <c r="ZN237" s="1709"/>
      <c r="ZO237" s="1709"/>
      <c r="ZP237" s="1709"/>
      <c r="ZQ237" s="1709"/>
      <c r="ZR237" s="1709"/>
      <c r="ZS237" s="1709"/>
      <c r="ZT237" s="1709"/>
      <c r="ZU237" s="1709"/>
      <c r="ZV237" s="1709"/>
      <c r="ZW237" s="1709"/>
      <c r="ZX237" s="1709"/>
      <c r="ZY237" s="1709"/>
      <c r="ZZ237" s="1709"/>
      <c r="AAA237" s="1709"/>
      <c r="AAB237" s="1709"/>
      <c r="AAC237" s="1709"/>
      <c r="AAD237" s="1709"/>
      <c r="AAE237" s="1709"/>
      <c r="AAF237" s="1709"/>
      <c r="AAG237" s="1709"/>
      <c r="AAH237" s="1709"/>
      <c r="AAI237" s="1709"/>
      <c r="AAJ237" s="1709"/>
      <c r="AAK237" s="1709"/>
      <c r="AAL237" s="1709"/>
      <c r="AAM237" s="1709"/>
      <c r="AAN237" s="1709"/>
      <c r="AAO237" s="1709"/>
      <c r="AAP237" s="1709"/>
      <c r="AAQ237" s="1709"/>
      <c r="AAR237" s="1709"/>
      <c r="AAS237" s="1709"/>
      <c r="AAT237" s="1709"/>
      <c r="AAU237" s="1709"/>
      <c r="AAV237" s="1709"/>
      <c r="AAW237" s="1709"/>
      <c r="AAX237" s="1709"/>
      <c r="AAY237" s="1709"/>
      <c r="AAZ237" s="1709"/>
      <c r="ABA237" s="1709"/>
      <c r="ABB237" s="1709"/>
      <c r="ABC237" s="1709"/>
      <c r="ABD237" s="1709"/>
      <c r="ABE237" s="1709"/>
      <c r="ABF237" s="1709"/>
      <c r="ABG237" s="1709"/>
      <c r="ABH237" s="1709"/>
      <c r="ABI237" s="1709"/>
      <c r="ABJ237" s="1709"/>
      <c r="ABK237" s="1709"/>
      <c r="ABL237" s="1709"/>
      <c r="ABM237" s="1709"/>
      <c r="ABN237" s="1709"/>
      <c r="ABO237" s="1709"/>
      <c r="ABP237" s="1709"/>
      <c r="ABQ237" s="1709"/>
      <c r="ABR237" s="1709"/>
      <c r="ABS237" s="1709"/>
      <c r="ABT237" s="1709"/>
      <c r="ABU237" s="1709"/>
      <c r="ABV237" s="1709"/>
      <c r="ABW237" s="1709"/>
      <c r="ABX237" s="1709"/>
      <c r="ABY237" s="1709"/>
      <c r="ABZ237" s="1709"/>
      <c r="ACA237" s="1709"/>
      <c r="ACB237" s="1709"/>
      <c r="ACC237" s="1709"/>
      <c r="ACD237" s="1709"/>
      <c r="ACE237" s="1709"/>
      <c r="ACF237" s="1709"/>
      <c r="ACG237" s="1709"/>
      <c r="ACH237" s="1709"/>
      <c r="ACI237" s="1709"/>
      <c r="ACJ237" s="1709"/>
      <c r="ACK237" s="1709"/>
      <c r="ACL237" s="1709"/>
      <c r="ACM237" s="1709"/>
      <c r="ACN237" s="1709"/>
      <c r="ACO237" s="1709"/>
      <c r="ACP237" s="1709"/>
      <c r="ACQ237" s="1709"/>
      <c r="ACR237" s="1709"/>
      <c r="ACS237" s="1709"/>
      <c r="ACT237" s="1709"/>
      <c r="ACU237" s="1709"/>
      <c r="ACV237" s="1709"/>
      <c r="ACW237" s="1709"/>
      <c r="ACX237" s="1709"/>
      <c r="ACY237" s="1709"/>
      <c r="ACZ237" s="1709"/>
      <c r="ADA237" s="1709"/>
      <c r="ADB237" s="1709"/>
      <c r="ADC237" s="1709"/>
      <c r="ADD237" s="1709"/>
      <c r="ADE237" s="1709"/>
      <c r="ADF237" s="1709"/>
      <c r="ADG237" s="1709"/>
      <c r="ADH237" s="1709"/>
      <c r="ADI237" s="1709"/>
      <c r="ADJ237" s="1709"/>
      <c r="ADK237" s="1709"/>
      <c r="ADL237" s="1709"/>
      <c r="ADM237" s="1709"/>
      <c r="ADN237" s="1709"/>
      <c r="ADO237" s="1709"/>
      <c r="ADP237" s="1709"/>
      <c r="ADQ237" s="1709"/>
      <c r="ADR237" s="1709"/>
      <c r="ADS237" s="1709"/>
      <c r="ADT237" s="1709"/>
      <c r="ADU237" s="1709"/>
      <c r="ADV237" s="1709"/>
      <c r="ADW237" s="1709"/>
      <c r="ADX237" s="1709"/>
      <c r="ADY237" s="1709"/>
      <c r="ADZ237" s="1709"/>
      <c r="AEA237" s="1709"/>
      <c r="AEB237" s="1709"/>
      <c r="AEC237" s="1709"/>
      <c r="AED237" s="1709"/>
      <c r="AEE237" s="1709"/>
      <c r="AEF237" s="1709"/>
      <c r="AEG237" s="1709"/>
      <c r="AEH237" s="1709"/>
      <c r="AEI237" s="1709"/>
      <c r="AEJ237" s="1709"/>
      <c r="AEK237" s="1709"/>
      <c r="AEL237" s="1709"/>
      <c r="AEM237" s="1709"/>
      <c r="AEN237" s="1709"/>
      <c r="AEO237" s="1709"/>
      <c r="AEP237" s="1709"/>
      <c r="AEQ237" s="1709"/>
      <c r="AER237" s="1709"/>
      <c r="AES237" s="1709"/>
      <c r="AET237" s="1709"/>
      <c r="AEU237" s="1709"/>
      <c r="AEV237" s="1709"/>
      <c r="AEW237" s="1709"/>
      <c r="AEX237" s="1709"/>
      <c r="AEY237" s="1709"/>
      <c r="AEZ237" s="1709"/>
      <c r="AFA237" s="1709"/>
      <c r="AFB237" s="1709"/>
      <c r="AFC237" s="1709"/>
      <c r="AFD237" s="1709"/>
      <c r="AFE237" s="1709"/>
      <c r="AFF237" s="1709"/>
      <c r="AFG237" s="1709"/>
      <c r="AFH237" s="1709"/>
      <c r="AFI237" s="1709"/>
      <c r="AFJ237" s="1709"/>
      <c r="AFK237" s="1709"/>
      <c r="AFL237" s="1709"/>
      <c r="AFM237" s="1709"/>
      <c r="AFN237" s="1709"/>
      <c r="AFO237" s="1709"/>
      <c r="AFP237" s="1709"/>
      <c r="AFQ237" s="1709"/>
      <c r="AFR237" s="1709"/>
      <c r="AFS237" s="1709"/>
      <c r="AFT237" s="1709"/>
      <c r="AFU237" s="1709"/>
      <c r="AFV237" s="1709"/>
      <c r="AFW237" s="1709"/>
      <c r="AFX237" s="1709"/>
      <c r="AFY237" s="1709"/>
      <c r="AFZ237" s="1709"/>
      <c r="AGA237" s="1709"/>
      <c r="AGB237" s="1709"/>
      <c r="AGC237" s="1709"/>
      <c r="AGD237" s="1709"/>
      <c r="AGE237" s="1709"/>
      <c r="AGF237" s="1709"/>
      <c r="AGG237" s="1709"/>
      <c r="AGH237" s="1709"/>
      <c r="AGI237" s="1709"/>
      <c r="AGJ237" s="1709"/>
      <c r="AGK237" s="1709"/>
      <c r="AGL237" s="1709"/>
      <c r="AGM237" s="1709"/>
      <c r="AGN237" s="1709"/>
      <c r="AGO237" s="1709"/>
      <c r="AGP237" s="1709"/>
      <c r="AGQ237" s="1709"/>
      <c r="AGR237" s="1709"/>
      <c r="AGS237" s="1709"/>
      <c r="AGT237" s="1709"/>
      <c r="AGU237" s="1709"/>
      <c r="AGV237" s="1709"/>
      <c r="AGW237" s="1709"/>
      <c r="AGX237" s="1709"/>
      <c r="AGY237" s="1709"/>
      <c r="AGZ237" s="1709"/>
      <c r="AHA237" s="1709"/>
      <c r="AHB237" s="1709"/>
      <c r="AHC237" s="1709"/>
      <c r="AHD237" s="1709"/>
      <c r="AHE237" s="1709"/>
      <c r="AHF237" s="1709"/>
      <c r="AHG237" s="1709"/>
      <c r="AHH237" s="1709"/>
      <c r="AHI237" s="1709"/>
      <c r="AHJ237" s="1709"/>
      <c r="AHK237" s="1709"/>
      <c r="AHL237" s="1709"/>
      <c r="AHM237" s="1709"/>
      <c r="AHN237" s="1709"/>
      <c r="AHO237" s="1709"/>
      <c r="AHP237" s="1709"/>
      <c r="AHQ237" s="1709"/>
      <c r="AHR237" s="1709"/>
      <c r="AHS237" s="1709"/>
      <c r="AHT237" s="1709"/>
      <c r="AHU237" s="1709"/>
      <c r="AHV237" s="1709"/>
      <c r="AHW237" s="1709"/>
      <c r="AHX237" s="1709"/>
      <c r="AHY237" s="1709"/>
      <c r="AHZ237" s="1709"/>
      <c r="AIA237" s="1709"/>
      <c r="AIB237" s="1709"/>
      <c r="AIC237" s="1709"/>
      <c r="AID237" s="1709"/>
      <c r="AIE237" s="1709"/>
      <c r="AIF237" s="1709"/>
      <c r="AIG237" s="1709"/>
      <c r="AIH237" s="1709"/>
      <c r="AII237" s="1709"/>
      <c r="AIJ237" s="1709"/>
      <c r="AIK237" s="1709"/>
      <c r="AIL237" s="1709"/>
      <c r="AIM237" s="1709"/>
      <c r="AIN237" s="1709"/>
      <c r="AIO237" s="1709"/>
      <c r="AIP237" s="1709"/>
      <c r="AIQ237" s="1709"/>
      <c r="AIR237" s="1709"/>
      <c r="AIS237" s="1709"/>
      <c r="AIT237" s="1709"/>
      <c r="AIU237" s="1709"/>
      <c r="AIV237" s="1709"/>
      <c r="AIW237" s="1709"/>
      <c r="AIX237" s="1709"/>
      <c r="AIY237" s="1709"/>
      <c r="AIZ237" s="1709"/>
      <c r="AJA237" s="1709"/>
      <c r="AJB237" s="1709"/>
      <c r="AJC237" s="1709"/>
      <c r="AJD237" s="1709"/>
      <c r="AJE237" s="1709"/>
      <c r="AJF237" s="1709"/>
      <c r="AJG237" s="1709"/>
      <c r="AJH237" s="1709"/>
      <c r="AJI237" s="1709"/>
      <c r="AJJ237" s="1709"/>
      <c r="AJK237" s="1709"/>
      <c r="AJL237" s="1709"/>
      <c r="AJM237" s="1709"/>
      <c r="AJN237" s="1709"/>
      <c r="AJO237" s="1709"/>
      <c r="AJP237" s="1709"/>
      <c r="AJQ237" s="1709"/>
      <c r="AJR237" s="1709"/>
      <c r="AJS237" s="1709"/>
      <c r="AJT237" s="1709"/>
      <c r="AJU237" s="1709"/>
      <c r="AJV237" s="1709"/>
      <c r="AJW237" s="1709"/>
      <c r="AJX237" s="1709"/>
      <c r="AJY237" s="1709"/>
      <c r="AJZ237" s="1709"/>
      <c r="AKA237" s="1709"/>
      <c r="AKB237" s="1709"/>
      <c r="AKC237" s="1709"/>
      <c r="AKD237" s="1709"/>
      <c r="AKE237" s="1709"/>
      <c r="AKF237" s="1709"/>
      <c r="AKG237" s="1709"/>
      <c r="AKH237" s="1709"/>
      <c r="AKI237" s="1709"/>
      <c r="AKJ237" s="1709"/>
      <c r="AKK237" s="1709"/>
      <c r="AKL237" s="1709"/>
      <c r="AKM237" s="1709"/>
      <c r="AKN237" s="1709"/>
      <c r="AKO237" s="1709"/>
      <c r="AKP237" s="1709"/>
      <c r="AKQ237" s="1709"/>
      <c r="AKR237" s="1709"/>
      <c r="AKS237" s="1709"/>
      <c r="AKT237" s="1709"/>
      <c r="AKU237" s="1709"/>
      <c r="AKV237" s="1709"/>
      <c r="AKW237" s="1709"/>
      <c r="AKX237" s="1709"/>
      <c r="AKY237" s="1709"/>
      <c r="AKZ237" s="1709"/>
      <c r="ALA237" s="1709"/>
      <c r="ALB237" s="1709"/>
      <c r="ALC237" s="1709"/>
      <c r="ALD237" s="1709"/>
      <c r="ALE237" s="1709"/>
      <c r="ALF237" s="1709"/>
      <c r="ALG237" s="1709"/>
      <c r="ALH237" s="1709"/>
      <c r="ALI237" s="1709"/>
      <c r="ALJ237" s="1709"/>
      <c r="ALK237" s="1709"/>
      <c r="ALL237" s="1709"/>
      <c r="ALM237" s="1709"/>
      <c r="ALN237" s="1709"/>
      <c r="ALO237" s="1709"/>
      <c r="ALP237" s="1709"/>
      <c r="ALQ237" s="1709"/>
      <c r="ALR237" s="1709"/>
      <c r="ALS237" s="1709"/>
      <c r="ALT237" s="1709"/>
      <c r="ALU237" s="1709"/>
      <c r="ALV237" s="1709"/>
      <c r="ALW237" s="1709"/>
      <c r="ALX237" s="1709"/>
      <c r="ALY237" s="1709"/>
      <c r="ALZ237" s="1709"/>
      <c r="AMA237" s="1709"/>
      <c r="AMB237" s="1709"/>
      <c r="AMC237" s="1709"/>
      <c r="AMD237" s="1709"/>
      <c r="AME237" s="1709"/>
      <c r="AMF237" s="1709"/>
      <c r="AMG237" s="1709"/>
      <c r="AMH237" s="1709"/>
      <c r="AMI237" s="1709"/>
      <c r="AMJ237" s="1709"/>
      <c r="AMK237" s="1709"/>
      <c r="AML237" s="1709"/>
      <c r="AMM237" s="1709"/>
      <c r="AMN237" s="1709"/>
      <c r="AMO237" s="1709"/>
      <c r="AMP237" s="1709"/>
      <c r="AMQ237" s="1709"/>
      <c r="AMR237" s="1709"/>
      <c r="AMS237" s="1709"/>
      <c r="AMT237" s="1709"/>
      <c r="AMU237" s="1709"/>
      <c r="AMV237" s="1709"/>
      <c r="AMW237" s="1709"/>
      <c r="AMX237" s="1709"/>
      <c r="AMY237" s="1709"/>
      <c r="AMZ237" s="1709"/>
      <c r="ANA237" s="1709"/>
      <c r="ANB237" s="1709"/>
      <c r="ANC237" s="1709"/>
      <c r="AND237" s="1709"/>
      <c r="ANE237" s="1709"/>
      <c r="ANF237" s="1709"/>
      <c r="ANG237" s="1709"/>
      <c r="ANH237" s="1709"/>
      <c r="ANI237" s="1709"/>
      <c r="ANJ237" s="1709"/>
      <c r="ANK237" s="1709"/>
      <c r="ANL237" s="1709"/>
      <c r="ANM237" s="1709"/>
      <c r="ANN237" s="1709"/>
      <c r="ANO237" s="1709"/>
      <c r="ANP237" s="1709"/>
      <c r="ANQ237" s="1709"/>
      <c r="ANR237" s="1709"/>
      <c r="ANS237" s="1709"/>
      <c r="ANT237" s="1709"/>
      <c r="ANU237" s="1709"/>
      <c r="ANV237" s="1709"/>
      <c r="ANW237" s="1709"/>
      <c r="ANX237" s="1709"/>
      <c r="ANY237" s="1709"/>
      <c r="ANZ237" s="1709"/>
      <c r="AOA237" s="1709"/>
      <c r="AOB237" s="1709"/>
      <c r="AOC237" s="1709"/>
      <c r="AOD237" s="1709"/>
      <c r="AOE237" s="1709"/>
      <c r="AOF237" s="1709"/>
      <c r="AOG237" s="1709"/>
      <c r="AOH237" s="1709"/>
      <c r="AOI237" s="1709"/>
      <c r="AOJ237" s="1709"/>
      <c r="AOK237" s="1709"/>
      <c r="AOL237" s="1709"/>
      <c r="AOM237" s="1709"/>
      <c r="AON237" s="1709"/>
      <c r="AOO237" s="1709"/>
      <c r="AOP237" s="1709"/>
      <c r="AOQ237" s="1709"/>
      <c r="AOR237" s="1709"/>
      <c r="AOS237" s="1709"/>
      <c r="AOT237" s="1709"/>
      <c r="AOU237" s="1709"/>
      <c r="AOV237" s="1709"/>
      <c r="AOW237" s="1709"/>
      <c r="AOX237" s="1709"/>
      <c r="AOY237" s="1709"/>
      <c r="AOZ237" s="1709"/>
      <c r="APA237" s="1709"/>
      <c r="APB237" s="1709"/>
      <c r="APC237" s="1709"/>
      <c r="APD237" s="1709"/>
      <c r="APE237" s="1709"/>
      <c r="APF237" s="1709"/>
      <c r="APG237" s="1709"/>
      <c r="APH237" s="1709"/>
      <c r="API237" s="1709"/>
      <c r="APJ237" s="1709"/>
      <c r="APK237" s="1709"/>
      <c r="APL237" s="1709"/>
      <c r="APM237" s="1709"/>
      <c r="APN237" s="1709"/>
      <c r="APO237" s="1709"/>
      <c r="APP237" s="1709"/>
      <c r="APQ237" s="1709"/>
      <c r="APR237" s="1709"/>
      <c r="APS237" s="1709"/>
      <c r="APT237" s="1709"/>
      <c r="APU237" s="1709"/>
      <c r="APV237" s="1709"/>
      <c r="APW237" s="1709"/>
      <c r="APX237" s="1709"/>
      <c r="APY237" s="1709"/>
      <c r="APZ237" s="1709"/>
      <c r="AQA237" s="1709"/>
      <c r="AQB237" s="1709"/>
      <c r="AQC237" s="1709"/>
      <c r="AQD237" s="1709"/>
      <c r="AQE237" s="1709"/>
      <c r="AQF237" s="1709"/>
      <c r="AQG237" s="1709"/>
      <c r="AQH237" s="1709"/>
      <c r="AQI237" s="1709"/>
      <c r="AQJ237" s="1709"/>
      <c r="AQK237" s="1709"/>
      <c r="AQL237" s="1709"/>
      <c r="AQM237" s="1709"/>
      <c r="AQN237" s="1709"/>
      <c r="AQO237" s="1709"/>
      <c r="AQP237" s="1709"/>
      <c r="AQQ237" s="1709"/>
      <c r="AQR237" s="1709"/>
      <c r="AQS237" s="1709"/>
      <c r="AQT237" s="1709"/>
      <c r="AQU237" s="1709"/>
      <c r="AQV237" s="1709"/>
      <c r="AQW237" s="1709"/>
      <c r="AQX237" s="1709"/>
      <c r="AQY237" s="1709"/>
      <c r="AQZ237" s="1709"/>
      <c r="ARA237" s="1709"/>
      <c r="ARB237" s="1709"/>
      <c r="ARC237" s="1709"/>
      <c r="ARD237" s="1709"/>
      <c r="ARE237" s="1709"/>
      <c r="ARF237" s="1709"/>
      <c r="ARG237" s="1709"/>
      <c r="ARH237" s="1709"/>
      <c r="ARI237" s="1709"/>
      <c r="ARJ237" s="1709"/>
      <c r="ARK237" s="1709"/>
      <c r="ARL237" s="1709"/>
      <c r="ARM237" s="1709"/>
      <c r="ARN237" s="1709"/>
      <c r="ARO237" s="1709"/>
      <c r="ARP237" s="1709"/>
      <c r="ARQ237" s="1709"/>
      <c r="ARR237" s="1709"/>
      <c r="ARS237" s="1709"/>
      <c r="ART237" s="1709"/>
      <c r="ARU237" s="1709"/>
      <c r="ARV237" s="1709"/>
      <c r="ARW237" s="1709"/>
      <c r="ARX237" s="1709"/>
      <c r="ARY237" s="1709"/>
      <c r="ARZ237" s="1709"/>
      <c r="ASA237" s="1709"/>
      <c r="ASB237" s="1709"/>
      <c r="ASC237" s="1709"/>
      <c r="ASD237" s="1709"/>
      <c r="ASE237" s="1709"/>
      <c r="ASF237" s="1709"/>
      <c r="ASG237" s="1709"/>
      <c r="ASH237" s="1709"/>
      <c r="ASI237" s="1709"/>
      <c r="ASJ237" s="1709"/>
      <c r="ASK237" s="1709"/>
      <c r="ASL237" s="1709"/>
      <c r="ASM237" s="1709"/>
      <c r="ASN237" s="1709"/>
      <c r="ASO237" s="1709"/>
      <c r="ASP237" s="1709"/>
      <c r="ASQ237" s="1709"/>
      <c r="ASR237" s="1709"/>
      <c r="ASS237" s="1709"/>
      <c r="AST237" s="1709"/>
      <c r="ASU237" s="1709"/>
      <c r="ASV237" s="1709"/>
      <c r="ASW237" s="1709"/>
      <c r="ASX237" s="1709"/>
      <c r="ASY237" s="1709"/>
      <c r="ASZ237" s="1709"/>
      <c r="ATA237" s="1709"/>
      <c r="ATB237" s="1709"/>
      <c r="ATC237" s="1709"/>
      <c r="ATD237" s="1709"/>
      <c r="ATE237" s="1709"/>
      <c r="ATF237" s="1709"/>
      <c r="ATG237" s="1709"/>
      <c r="ATH237" s="1709"/>
      <c r="ATI237" s="1709"/>
      <c r="ATJ237" s="1709"/>
      <c r="ATK237" s="1709"/>
      <c r="ATL237" s="1709"/>
      <c r="ATM237" s="1709"/>
      <c r="ATN237" s="1709"/>
      <c r="ATO237" s="1709"/>
      <c r="ATP237" s="1709"/>
      <c r="ATQ237" s="1709"/>
      <c r="ATR237" s="1709"/>
      <c r="ATS237" s="1709"/>
      <c r="ATT237" s="1709"/>
      <c r="ATU237" s="1709"/>
      <c r="ATV237" s="1709"/>
      <c r="ATW237" s="1709"/>
      <c r="ATX237" s="1709"/>
      <c r="ATY237" s="1709"/>
      <c r="ATZ237" s="1709"/>
      <c r="AUA237" s="1709"/>
      <c r="AUB237" s="1709"/>
      <c r="AUC237" s="1709"/>
      <c r="AUD237" s="1709"/>
      <c r="AUE237" s="1709"/>
      <c r="AUF237" s="1709"/>
      <c r="AUG237" s="1709"/>
      <c r="AUH237" s="1709"/>
      <c r="AUI237" s="1709"/>
      <c r="AUJ237" s="1709"/>
      <c r="AUK237" s="1709"/>
      <c r="AUL237" s="1709"/>
      <c r="AUM237" s="1709"/>
      <c r="AUN237" s="1709"/>
      <c r="AUO237" s="1709"/>
      <c r="AUP237" s="1709"/>
      <c r="AUQ237" s="1709"/>
      <c r="AUR237" s="1709"/>
      <c r="AUS237" s="1709"/>
      <c r="AUT237" s="1709"/>
      <c r="AUU237" s="1709"/>
      <c r="AUV237" s="1709"/>
      <c r="AUW237" s="1709"/>
      <c r="AUX237" s="1709"/>
      <c r="AUY237" s="1709"/>
      <c r="AUZ237" s="1709"/>
      <c r="AVA237" s="1709"/>
      <c r="AVB237" s="1709"/>
      <c r="AVC237" s="1709"/>
      <c r="AVD237" s="1709"/>
      <c r="AVE237" s="1709"/>
      <c r="AVF237" s="1709"/>
      <c r="AVG237" s="1709"/>
      <c r="AVH237" s="1709"/>
      <c r="AVI237" s="1709"/>
      <c r="AVJ237" s="1709"/>
      <c r="AVK237" s="1709"/>
      <c r="AVL237" s="1709"/>
      <c r="AVM237" s="1709"/>
      <c r="AVN237" s="1709"/>
      <c r="AVO237" s="1709"/>
      <c r="AVP237" s="1709"/>
      <c r="AVQ237" s="1709"/>
      <c r="AVR237" s="1709"/>
      <c r="AVS237" s="1709"/>
      <c r="AVT237" s="1709"/>
      <c r="AVU237" s="1709"/>
      <c r="AVV237" s="1709"/>
      <c r="AVW237" s="1709"/>
      <c r="AVX237" s="1709"/>
      <c r="AVY237" s="1709"/>
      <c r="AVZ237" s="1709"/>
      <c r="AWA237" s="1709"/>
      <c r="AWB237" s="1709"/>
      <c r="AWC237" s="1709"/>
      <c r="AWD237" s="1709"/>
      <c r="AWE237" s="1709"/>
      <c r="AWF237" s="1709"/>
      <c r="AWG237" s="1709"/>
      <c r="AWH237" s="1709"/>
      <c r="AWI237" s="1709"/>
      <c r="AWJ237" s="1709"/>
      <c r="AWK237" s="1709"/>
      <c r="AWL237" s="1709"/>
      <c r="AWM237" s="1709"/>
      <c r="AWN237" s="1709"/>
      <c r="AWO237" s="1709"/>
      <c r="AWP237" s="1709"/>
      <c r="AWQ237" s="1709"/>
      <c r="AWR237" s="1709"/>
      <c r="AWS237" s="1709"/>
      <c r="AWT237" s="1709"/>
      <c r="AWU237" s="1709"/>
      <c r="AWV237" s="1709"/>
      <c r="AWW237" s="1709"/>
      <c r="AWX237" s="1709"/>
      <c r="AWY237" s="1709"/>
      <c r="AWZ237" s="1709"/>
      <c r="AXA237" s="1709"/>
      <c r="AXB237" s="1709"/>
      <c r="AXC237" s="1709"/>
      <c r="AXD237" s="1709"/>
      <c r="AXE237" s="1709"/>
      <c r="AXF237" s="1709"/>
      <c r="AXG237" s="1709"/>
      <c r="AXH237" s="1709"/>
      <c r="AXI237" s="1709"/>
      <c r="AXJ237" s="1709"/>
    </row>
    <row r="238" spans="1:1310" ht="20.100000000000001" customHeight="1">
      <c r="A238" s="1711"/>
      <c r="B238" s="1582"/>
      <c r="C238" s="1582"/>
      <c r="D238" s="1582"/>
      <c r="E238" s="1614"/>
      <c r="F238" s="1614"/>
      <c r="G238" s="1582"/>
      <c r="H238" s="1582"/>
      <c r="I238" s="1582"/>
      <c r="J238" s="1582"/>
      <c r="K238" s="1582"/>
      <c r="L238" s="1582"/>
      <c r="M238" s="1582"/>
      <c r="N238" s="1582"/>
      <c r="O238" s="1582"/>
      <c r="P238" s="1582"/>
      <c r="Q238" s="1582"/>
    </row>
    <row r="239" spans="1:1310" ht="20.100000000000001" customHeight="1">
      <c r="A239" s="1711"/>
      <c r="B239" s="3689" t="s">
        <v>1835</v>
      </c>
      <c r="C239" s="3689"/>
      <c r="D239" s="3689"/>
      <c r="E239" s="1725" t="s">
        <v>1836</v>
      </c>
      <c r="F239" s="1726"/>
      <c r="G239" s="1725" t="s">
        <v>1837</v>
      </c>
      <c r="H239" s="1727"/>
      <c r="I239" s="1582"/>
      <c r="J239" s="1725" t="s">
        <v>1838</v>
      </c>
      <c r="K239" s="1727"/>
      <c r="L239" s="1582"/>
      <c r="M239" s="1728" t="s">
        <v>1839</v>
      </c>
      <c r="Q239" s="1582"/>
    </row>
    <row r="240" spans="1:1310" ht="20.100000000000001" customHeight="1">
      <c r="A240" s="1711"/>
      <c r="B240" s="1582"/>
      <c r="C240" s="1582"/>
      <c r="D240" s="1582"/>
      <c r="E240" s="1614"/>
      <c r="F240" s="1614"/>
      <c r="G240" s="1582"/>
      <c r="H240" s="1582"/>
      <c r="I240" s="1582"/>
      <c r="J240" s="1582"/>
      <c r="K240" s="1582"/>
      <c r="L240" s="1582"/>
      <c r="M240" s="1582"/>
      <c r="N240" s="1582"/>
      <c r="O240" s="1582"/>
      <c r="P240" s="1582"/>
      <c r="Q240" s="1582"/>
    </row>
    <row r="241" spans="1:1310" s="1710" customFormat="1" ht="23.25" customHeight="1">
      <c r="A241" s="1711"/>
      <c r="B241" s="1724"/>
      <c r="C241" s="1724"/>
      <c r="D241" s="1724"/>
      <c r="E241" s="1724"/>
      <c r="F241" s="1724"/>
      <c r="G241" s="1724"/>
      <c r="H241" s="1724"/>
      <c r="I241" s="1724"/>
      <c r="J241" s="1724"/>
      <c r="K241" s="1724"/>
      <c r="L241" s="1724"/>
      <c r="M241" s="1724"/>
      <c r="N241" s="1724"/>
      <c r="O241" s="1724"/>
      <c r="P241" s="1724"/>
      <c r="Q241" s="1724"/>
      <c r="R241" s="88"/>
      <c r="S241" s="88"/>
      <c r="T241" s="88"/>
      <c r="U241" s="88"/>
      <c r="V241" s="88"/>
      <c r="W241" s="88"/>
      <c r="X241" s="88"/>
      <c r="Y241" s="88"/>
      <c r="Z241" s="88"/>
      <c r="AA241" s="88"/>
      <c r="AB241" s="88"/>
      <c r="AC241" s="88"/>
      <c r="AD241" s="1709"/>
      <c r="AE241" s="1709"/>
      <c r="AF241" s="1709"/>
      <c r="AG241" s="1709"/>
      <c r="AH241" s="1709"/>
      <c r="AI241" s="1709"/>
      <c r="AJ241" s="1709"/>
      <c r="AK241" s="1709"/>
      <c r="AL241" s="1709"/>
      <c r="AM241" s="1709"/>
      <c r="AN241" s="1709"/>
      <c r="AO241" s="1709"/>
      <c r="AP241" s="1709"/>
      <c r="AQ241" s="1709"/>
      <c r="AR241" s="1709"/>
      <c r="AS241" s="1709"/>
      <c r="AT241" s="1709"/>
      <c r="AU241" s="1709"/>
      <c r="AV241" s="1709"/>
      <c r="AW241" s="1709"/>
      <c r="AX241" s="1709"/>
      <c r="AY241" s="1709"/>
      <c r="AZ241" s="1709"/>
      <c r="BA241" s="1709"/>
      <c r="BB241" s="1709"/>
      <c r="BC241" s="1709"/>
      <c r="BD241" s="1709"/>
      <c r="BE241" s="1709"/>
      <c r="BF241" s="1709"/>
      <c r="BG241" s="1709"/>
      <c r="BH241" s="1709"/>
      <c r="BI241" s="1709"/>
      <c r="BJ241" s="1709"/>
      <c r="BK241" s="1709"/>
      <c r="BL241" s="1709"/>
      <c r="BM241" s="1709"/>
      <c r="BN241" s="1709"/>
      <c r="BO241" s="1709"/>
      <c r="BP241" s="1709"/>
      <c r="BQ241" s="1709"/>
      <c r="BR241" s="1709"/>
      <c r="BS241" s="1709"/>
      <c r="BT241" s="1709"/>
      <c r="BU241" s="1709"/>
      <c r="BV241" s="1709"/>
      <c r="BW241" s="1709"/>
      <c r="BX241" s="1709"/>
      <c r="BY241" s="1709"/>
      <c r="BZ241" s="1709"/>
      <c r="CA241" s="1709"/>
      <c r="CB241" s="1709"/>
      <c r="CC241" s="1709"/>
      <c r="CD241" s="1709"/>
      <c r="CE241" s="1709"/>
      <c r="CF241" s="1709"/>
      <c r="CG241" s="1709"/>
      <c r="CH241" s="1709"/>
      <c r="CI241" s="1709"/>
      <c r="CJ241" s="1709"/>
      <c r="CK241" s="1709"/>
      <c r="CL241" s="1709"/>
      <c r="CM241" s="1709"/>
      <c r="CN241" s="1709"/>
      <c r="CO241" s="1709"/>
      <c r="CP241" s="1709"/>
      <c r="CQ241" s="1709"/>
      <c r="CR241" s="1709"/>
      <c r="CS241" s="1709"/>
      <c r="CT241" s="1709"/>
      <c r="CU241" s="1709"/>
      <c r="CV241" s="1709"/>
      <c r="CW241" s="1709"/>
      <c r="CX241" s="1709"/>
      <c r="CY241" s="1709"/>
      <c r="CZ241" s="1709"/>
      <c r="DA241" s="1709"/>
      <c r="DB241" s="1709"/>
      <c r="DC241" s="1709"/>
      <c r="DD241" s="1709"/>
      <c r="DE241" s="1709"/>
      <c r="DF241" s="1709"/>
      <c r="DG241" s="1709"/>
      <c r="DH241" s="1709"/>
      <c r="DI241" s="1709"/>
      <c r="DJ241" s="1709"/>
      <c r="DK241" s="1709"/>
      <c r="DL241" s="1709"/>
      <c r="DM241" s="1709"/>
      <c r="DN241" s="1709"/>
      <c r="DO241" s="1709"/>
      <c r="DP241" s="1709"/>
      <c r="DQ241" s="1709"/>
      <c r="DR241" s="1709"/>
      <c r="DS241" s="1709"/>
      <c r="DT241" s="1709"/>
      <c r="DU241" s="1709"/>
      <c r="DV241" s="1709"/>
      <c r="DW241" s="1709"/>
      <c r="DX241" s="1709"/>
      <c r="DY241" s="1709"/>
      <c r="DZ241" s="1709"/>
      <c r="EA241" s="1709"/>
      <c r="EB241" s="1709"/>
      <c r="EC241" s="1709"/>
      <c r="ED241" s="1709"/>
      <c r="EE241" s="1709"/>
      <c r="EF241" s="1709"/>
      <c r="EG241" s="1709"/>
      <c r="EH241" s="1709"/>
      <c r="EI241" s="1709"/>
      <c r="EJ241" s="1709"/>
      <c r="EK241" s="1709"/>
      <c r="EL241" s="1709"/>
      <c r="EM241" s="1709"/>
      <c r="EN241" s="1709"/>
      <c r="EO241" s="1709"/>
      <c r="EP241" s="1709"/>
      <c r="EQ241" s="1709"/>
      <c r="ER241" s="1709"/>
      <c r="ES241" s="1709"/>
      <c r="ET241" s="1709"/>
      <c r="EU241" s="1709"/>
      <c r="EV241" s="1709"/>
      <c r="EW241" s="1709"/>
      <c r="EX241" s="1709"/>
      <c r="EY241" s="1709"/>
      <c r="EZ241" s="1709"/>
      <c r="FA241" s="1709"/>
      <c r="FB241" s="1709"/>
      <c r="FC241" s="1709"/>
      <c r="FD241" s="1709"/>
      <c r="FE241" s="1709"/>
      <c r="FF241" s="1709"/>
      <c r="FG241" s="1709"/>
      <c r="FH241" s="1709"/>
      <c r="FI241" s="1709"/>
      <c r="FJ241" s="1709"/>
      <c r="FK241" s="1709"/>
      <c r="FL241" s="1709"/>
      <c r="FM241" s="1709"/>
      <c r="FN241" s="1709"/>
      <c r="FO241" s="1709"/>
      <c r="FP241" s="1709"/>
      <c r="FQ241" s="1709"/>
      <c r="FR241" s="1709"/>
      <c r="FS241" s="1709"/>
      <c r="FT241" s="1709"/>
      <c r="FU241" s="1709"/>
      <c r="FV241" s="1709"/>
      <c r="FW241" s="1709"/>
      <c r="FX241" s="1709"/>
      <c r="FY241" s="1709"/>
      <c r="FZ241" s="1709"/>
      <c r="GA241" s="1709"/>
      <c r="GB241" s="1709"/>
      <c r="GC241" s="1709"/>
      <c r="GD241" s="1709"/>
      <c r="GE241" s="1709"/>
      <c r="GF241" s="1709"/>
      <c r="GG241" s="1709"/>
      <c r="GH241" s="1709"/>
      <c r="GI241" s="1709"/>
      <c r="GJ241" s="1709"/>
      <c r="GK241" s="1709"/>
      <c r="GL241" s="1709"/>
      <c r="GM241" s="1709"/>
      <c r="GN241" s="1709"/>
      <c r="GO241" s="1709"/>
      <c r="GP241" s="1709"/>
      <c r="GQ241" s="1709"/>
      <c r="GR241" s="1709"/>
      <c r="GS241" s="1709"/>
      <c r="GT241" s="1709"/>
      <c r="GU241" s="1709"/>
      <c r="GV241" s="1709"/>
      <c r="GW241" s="1709"/>
      <c r="GX241" s="1709"/>
      <c r="GY241" s="1709"/>
      <c r="GZ241" s="1709"/>
      <c r="HA241" s="1709"/>
      <c r="HB241" s="1709"/>
      <c r="HC241" s="1709"/>
      <c r="HD241" s="1709"/>
      <c r="HE241" s="1709"/>
      <c r="HF241" s="1709"/>
      <c r="HG241" s="1709"/>
      <c r="HH241" s="1709"/>
      <c r="HI241" s="1709"/>
      <c r="HJ241" s="1709"/>
      <c r="HK241" s="1709"/>
      <c r="HL241" s="1709"/>
      <c r="HM241" s="1709"/>
      <c r="HN241" s="1709"/>
      <c r="HO241" s="1709"/>
      <c r="HP241" s="1709"/>
      <c r="HQ241" s="1709"/>
      <c r="HR241" s="1709"/>
      <c r="HS241" s="1709"/>
      <c r="HT241" s="1709"/>
      <c r="HU241" s="1709"/>
      <c r="HV241" s="1709"/>
      <c r="HW241" s="1709"/>
      <c r="HX241" s="1709"/>
      <c r="HY241" s="1709"/>
      <c r="HZ241" s="1709"/>
      <c r="IA241" s="1709"/>
      <c r="IB241" s="1709"/>
      <c r="IC241" s="1709"/>
      <c r="ID241" s="1709"/>
      <c r="IE241" s="1709"/>
      <c r="IF241" s="1709"/>
      <c r="IG241" s="1709"/>
      <c r="IH241" s="1709"/>
      <c r="II241" s="1709"/>
      <c r="IJ241" s="1709"/>
      <c r="IK241" s="1709"/>
      <c r="IL241" s="1709"/>
      <c r="IM241" s="1709"/>
      <c r="IN241" s="1709"/>
      <c r="IO241" s="1709"/>
      <c r="IP241" s="1709"/>
      <c r="IQ241" s="1709"/>
      <c r="IR241" s="1709"/>
      <c r="IS241" s="1709"/>
      <c r="IT241" s="1709"/>
      <c r="IU241" s="1709"/>
      <c r="IV241" s="1709"/>
      <c r="IW241" s="1709"/>
      <c r="IX241" s="1709"/>
      <c r="IY241" s="1709"/>
      <c r="IZ241" s="1709"/>
      <c r="JA241" s="1709"/>
      <c r="JB241" s="1709"/>
      <c r="JC241" s="1709"/>
      <c r="JD241" s="1709"/>
      <c r="JE241" s="1709"/>
      <c r="JF241" s="1709"/>
      <c r="JG241" s="1709"/>
      <c r="JH241" s="1709"/>
      <c r="JI241" s="1709"/>
      <c r="JJ241" s="1709"/>
      <c r="JK241" s="1709"/>
      <c r="JL241" s="1709"/>
      <c r="JM241" s="1709"/>
      <c r="JN241" s="1709"/>
      <c r="JO241" s="1709"/>
      <c r="JP241" s="1709"/>
      <c r="JQ241" s="1709"/>
      <c r="JR241" s="1709"/>
      <c r="JS241" s="1709"/>
      <c r="JT241" s="1709"/>
      <c r="JU241" s="1709"/>
      <c r="JV241" s="1709"/>
      <c r="JW241" s="1709"/>
      <c r="JX241" s="1709"/>
      <c r="JY241" s="1709"/>
      <c r="JZ241" s="1709"/>
      <c r="KA241" s="1709"/>
      <c r="KB241" s="1709"/>
      <c r="KC241" s="1709"/>
      <c r="KD241" s="1709"/>
      <c r="KE241" s="1709"/>
      <c r="KF241" s="1709"/>
      <c r="KG241" s="1709"/>
      <c r="KH241" s="1709"/>
      <c r="KI241" s="1709"/>
      <c r="KJ241" s="1709"/>
      <c r="KK241" s="1709"/>
      <c r="KL241" s="1709"/>
      <c r="KM241" s="1709"/>
      <c r="KN241" s="1709"/>
      <c r="KO241" s="1709"/>
      <c r="KP241" s="1709"/>
      <c r="KQ241" s="1709"/>
      <c r="KR241" s="1709"/>
      <c r="KS241" s="1709"/>
      <c r="KT241" s="1709"/>
      <c r="KU241" s="1709"/>
      <c r="KV241" s="1709"/>
      <c r="KW241" s="1709"/>
      <c r="KX241" s="1709"/>
      <c r="KY241" s="1709"/>
      <c r="KZ241" s="1709"/>
      <c r="LA241" s="1709"/>
      <c r="LB241" s="1709"/>
      <c r="LC241" s="1709"/>
      <c r="LD241" s="1709"/>
      <c r="LE241" s="1709"/>
      <c r="LF241" s="1709"/>
      <c r="LG241" s="1709"/>
      <c r="LH241" s="1709"/>
      <c r="LI241" s="1709"/>
      <c r="LJ241" s="1709"/>
      <c r="LK241" s="1709"/>
      <c r="LL241" s="1709"/>
      <c r="LM241" s="1709"/>
      <c r="LN241" s="1709"/>
      <c r="LO241" s="1709"/>
      <c r="LP241" s="1709"/>
      <c r="LQ241" s="1709"/>
      <c r="LR241" s="1709"/>
      <c r="LS241" s="1709"/>
      <c r="LT241" s="1709"/>
      <c r="LU241" s="1709"/>
      <c r="LV241" s="1709"/>
      <c r="LW241" s="1709"/>
      <c r="LX241" s="1709"/>
      <c r="LY241" s="1709"/>
      <c r="LZ241" s="1709"/>
      <c r="MA241" s="1709"/>
      <c r="MB241" s="1709"/>
      <c r="MC241" s="1709"/>
      <c r="MD241" s="1709"/>
      <c r="ME241" s="1709"/>
      <c r="MF241" s="1709"/>
      <c r="MG241" s="1709"/>
      <c r="MH241" s="1709"/>
      <c r="MI241" s="1709"/>
      <c r="MJ241" s="1709"/>
      <c r="MK241" s="1709"/>
      <c r="ML241" s="1709"/>
      <c r="MM241" s="1709"/>
      <c r="MN241" s="1709"/>
      <c r="MO241" s="1709"/>
      <c r="MP241" s="1709"/>
      <c r="MQ241" s="1709"/>
      <c r="MR241" s="1709"/>
      <c r="MS241" s="1709"/>
      <c r="MT241" s="1709"/>
      <c r="MU241" s="1709"/>
      <c r="MV241" s="1709"/>
      <c r="MW241" s="1709"/>
      <c r="MX241" s="1709"/>
      <c r="MY241" s="1709"/>
      <c r="MZ241" s="1709"/>
      <c r="NA241" s="1709"/>
      <c r="NB241" s="1709"/>
      <c r="NC241" s="1709"/>
      <c r="ND241" s="1709"/>
      <c r="NE241" s="1709"/>
      <c r="NF241" s="1709"/>
      <c r="NG241" s="1709"/>
      <c r="NH241" s="1709"/>
      <c r="NI241" s="1709"/>
      <c r="NJ241" s="1709"/>
      <c r="NK241" s="1709"/>
      <c r="NL241" s="1709"/>
      <c r="NM241" s="1709"/>
      <c r="NN241" s="1709"/>
      <c r="NO241" s="1709"/>
      <c r="NP241" s="1709"/>
      <c r="NQ241" s="1709"/>
      <c r="NR241" s="1709"/>
      <c r="NS241" s="1709"/>
      <c r="NT241" s="1709"/>
      <c r="NU241" s="1709"/>
      <c r="NV241" s="1709"/>
      <c r="NW241" s="1709"/>
      <c r="NX241" s="1709"/>
      <c r="NY241" s="1709"/>
      <c r="NZ241" s="1709"/>
      <c r="OA241" s="1709"/>
      <c r="OB241" s="1709"/>
      <c r="OC241" s="1709"/>
      <c r="OD241" s="1709"/>
      <c r="OE241" s="1709"/>
      <c r="OF241" s="1709"/>
      <c r="OG241" s="1709"/>
      <c r="OH241" s="1709"/>
      <c r="OI241" s="1709"/>
      <c r="OJ241" s="1709"/>
      <c r="OK241" s="1709"/>
      <c r="OL241" s="1709"/>
      <c r="OM241" s="1709"/>
      <c r="ON241" s="1709"/>
      <c r="OO241" s="1709"/>
      <c r="OP241" s="1709"/>
      <c r="OQ241" s="1709"/>
      <c r="OR241" s="1709"/>
      <c r="OS241" s="1709"/>
      <c r="OT241" s="1709"/>
      <c r="OU241" s="1709"/>
      <c r="OV241" s="1709"/>
      <c r="OW241" s="1709"/>
      <c r="OX241" s="1709"/>
      <c r="OY241" s="1709"/>
      <c r="OZ241" s="1709"/>
      <c r="PA241" s="1709"/>
      <c r="PB241" s="1709"/>
      <c r="PC241" s="1709"/>
      <c r="PD241" s="1709"/>
      <c r="PE241" s="1709"/>
      <c r="PF241" s="1709"/>
      <c r="PG241" s="1709"/>
      <c r="PH241" s="1709"/>
      <c r="PI241" s="1709"/>
      <c r="PJ241" s="1709"/>
      <c r="PK241" s="1709"/>
      <c r="PL241" s="1709"/>
      <c r="PM241" s="1709"/>
      <c r="PN241" s="1709"/>
      <c r="PO241" s="1709"/>
      <c r="PP241" s="1709"/>
      <c r="PQ241" s="1709"/>
      <c r="PR241" s="1709"/>
      <c r="PS241" s="1709"/>
      <c r="PT241" s="1709"/>
      <c r="PU241" s="1709"/>
      <c r="PV241" s="1709"/>
      <c r="PW241" s="1709"/>
      <c r="PX241" s="1709"/>
      <c r="PY241" s="1709"/>
      <c r="PZ241" s="1709"/>
      <c r="QA241" s="1709"/>
      <c r="QB241" s="1709"/>
      <c r="QC241" s="1709"/>
      <c r="QD241" s="1709"/>
      <c r="QE241" s="1709"/>
      <c r="QF241" s="1709"/>
      <c r="QG241" s="1709"/>
      <c r="QH241" s="1709"/>
      <c r="QI241" s="1709"/>
      <c r="QJ241" s="1709"/>
      <c r="QK241" s="1709"/>
      <c r="QL241" s="1709"/>
      <c r="QM241" s="1709"/>
      <c r="QN241" s="1709"/>
      <c r="QO241" s="1709"/>
      <c r="QP241" s="1709"/>
      <c r="QQ241" s="1709"/>
      <c r="QR241" s="1709"/>
      <c r="QS241" s="1709"/>
      <c r="QT241" s="1709"/>
      <c r="QU241" s="1709"/>
      <c r="QV241" s="1709"/>
      <c r="QW241" s="1709"/>
      <c r="QX241" s="1709"/>
      <c r="QY241" s="1709"/>
      <c r="QZ241" s="1709"/>
      <c r="RA241" s="1709"/>
      <c r="RB241" s="1709"/>
      <c r="RC241" s="1709"/>
      <c r="RD241" s="1709"/>
      <c r="RE241" s="1709"/>
      <c r="RF241" s="1709"/>
      <c r="RG241" s="1709"/>
      <c r="RH241" s="1709"/>
      <c r="RI241" s="1709"/>
      <c r="RJ241" s="1709"/>
      <c r="RK241" s="1709"/>
      <c r="RL241" s="1709"/>
      <c r="RM241" s="1709"/>
      <c r="RN241" s="1709"/>
      <c r="RO241" s="1709"/>
      <c r="RP241" s="1709"/>
      <c r="RQ241" s="1709"/>
      <c r="RR241" s="1709"/>
      <c r="RS241" s="1709"/>
      <c r="RT241" s="1709"/>
      <c r="RU241" s="1709"/>
      <c r="RV241" s="1709"/>
      <c r="RW241" s="1709"/>
      <c r="RX241" s="1709"/>
      <c r="RY241" s="1709"/>
      <c r="RZ241" s="1709"/>
      <c r="SA241" s="1709"/>
      <c r="SB241" s="1709"/>
      <c r="SC241" s="1709"/>
      <c r="SD241" s="1709"/>
      <c r="SE241" s="1709"/>
      <c r="SF241" s="1709"/>
      <c r="SG241" s="1709"/>
      <c r="SH241" s="1709"/>
      <c r="SI241" s="1709"/>
      <c r="SJ241" s="1709"/>
      <c r="SK241" s="1709"/>
      <c r="SL241" s="1709"/>
      <c r="SM241" s="1709"/>
      <c r="SN241" s="1709"/>
      <c r="SO241" s="1709"/>
      <c r="SP241" s="1709"/>
      <c r="SQ241" s="1709"/>
      <c r="SR241" s="1709"/>
      <c r="SS241" s="1709"/>
      <c r="ST241" s="1709"/>
      <c r="SU241" s="1709"/>
      <c r="SV241" s="1709"/>
      <c r="SW241" s="1709"/>
      <c r="SX241" s="1709"/>
      <c r="SY241" s="1709"/>
      <c r="SZ241" s="1709"/>
      <c r="TA241" s="1709"/>
      <c r="TB241" s="1709"/>
      <c r="TC241" s="1709"/>
      <c r="TD241" s="1709"/>
      <c r="TE241" s="1709"/>
      <c r="TF241" s="1709"/>
      <c r="TG241" s="1709"/>
      <c r="TH241" s="1709"/>
      <c r="TI241" s="1709"/>
      <c r="TJ241" s="1709"/>
      <c r="TK241" s="1709"/>
      <c r="TL241" s="1709"/>
      <c r="TM241" s="1709"/>
      <c r="TN241" s="1709"/>
      <c r="TO241" s="1709"/>
      <c r="TP241" s="1709"/>
      <c r="TQ241" s="1709"/>
      <c r="TR241" s="1709"/>
      <c r="TS241" s="1709"/>
      <c r="TT241" s="1709"/>
      <c r="TU241" s="1709"/>
      <c r="TV241" s="1709"/>
      <c r="TW241" s="1709"/>
      <c r="TX241" s="1709"/>
      <c r="TY241" s="1709"/>
      <c r="TZ241" s="1709"/>
      <c r="UA241" s="1709"/>
      <c r="UB241" s="1709"/>
      <c r="UC241" s="1709"/>
      <c r="UD241" s="1709"/>
      <c r="UE241" s="1709"/>
      <c r="UF241" s="1709"/>
      <c r="UG241" s="1709"/>
      <c r="UH241" s="1709"/>
      <c r="UI241" s="1709"/>
      <c r="UJ241" s="1709"/>
      <c r="UK241" s="1709"/>
      <c r="UL241" s="1709"/>
      <c r="UM241" s="1709"/>
      <c r="UN241" s="1709"/>
      <c r="UO241" s="1709"/>
      <c r="UP241" s="1709"/>
      <c r="UQ241" s="1709"/>
      <c r="UR241" s="1709"/>
      <c r="US241" s="1709"/>
      <c r="UT241" s="1709"/>
      <c r="UU241" s="1709"/>
      <c r="UV241" s="1709"/>
      <c r="UW241" s="1709"/>
      <c r="UX241" s="1709"/>
      <c r="UY241" s="1709"/>
      <c r="UZ241" s="1709"/>
      <c r="VA241" s="1709"/>
      <c r="VB241" s="1709"/>
      <c r="VC241" s="1709"/>
      <c r="VD241" s="1709"/>
      <c r="VE241" s="1709"/>
      <c r="VF241" s="1709"/>
      <c r="VG241" s="1709"/>
      <c r="VH241" s="1709"/>
      <c r="VI241" s="1709"/>
      <c r="VJ241" s="1709"/>
      <c r="VK241" s="1709"/>
      <c r="VL241" s="1709"/>
      <c r="VM241" s="1709"/>
      <c r="VN241" s="1709"/>
      <c r="VO241" s="1709"/>
      <c r="VP241" s="1709"/>
      <c r="VQ241" s="1709"/>
      <c r="VR241" s="1709"/>
      <c r="VS241" s="1709"/>
      <c r="VT241" s="1709"/>
      <c r="VU241" s="1709"/>
      <c r="VV241" s="1709"/>
      <c r="VW241" s="1709"/>
      <c r="VX241" s="1709"/>
      <c r="VY241" s="1709"/>
      <c r="VZ241" s="1709"/>
      <c r="WA241" s="1709"/>
      <c r="WB241" s="1709"/>
      <c r="WC241" s="1709"/>
      <c r="WD241" s="1709"/>
      <c r="WE241" s="1709"/>
      <c r="WF241" s="1709"/>
      <c r="WG241" s="1709"/>
      <c r="WH241" s="1709"/>
      <c r="WI241" s="1709"/>
      <c r="WJ241" s="1709"/>
      <c r="WK241" s="1709"/>
      <c r="WL241" s="1709"/>
      <c r="WM241" s="1709"/>
      <c r="WN241" s="1709"/>
      <c r="WO241" s="1709"/>
      <c r="WP241" s="1709"/>
      <c r="WQ241" s="1709"/>
      <c r="WR241" s="1709"/>
      <c r="WS241" s="1709"/>
      <c r="WT241" s="1709"/>
      <c r="WU241" s="1709"/>
      <c r="WV241" s="1709"/>
      <c r="WW241" s="1709"/>
      <c r="WX241" s="1709"/>
      <c r="WY241" s="1709"/>
      <c r="WZ241" s="1709"/>
      <c r="XA241" s="1709"/>
      <c r="XB241" s="1709"/>
      <c r="XC241" s="1709"/>
      <c r="XD241" s="1709"/>
      <c r="XE241" s="1709"/>
      <c r="XF241" s="1709"/>
      <c r="XG241" s="1709"/>
      <c r="XH241" s="1709"/>
      <c r="XI241" s="1709"/>
      <c r="XJ241" s="1709"/>
      <c r="XK241" s="1709"/>
      <c r="XL241" s="1709"/>
      <c r="XM241" s="1709"/>
      <c r="XN241" s="1709"/>
      <c r="XO241" s="1709"/>
      <c r="XP241" s="1709"/>
      <c r="XQ241" s="1709"/>
      <c r="XR241" s="1709"/>
      <c r="XS241" s="1709"/>
      <c r="XT241" s="1709"/>
      <c r="XU241" s="1709"/>
      <c r="XV241" s="1709"/>
      <c r="XW241" s="1709"/>
      <c r="XX241" s="1709"/>
      <c r="XY241" s="1709"/>
      <c r="XZ241" s="1709"/>
      <c r="YA241" s="1709"/>
      <c r="YB241" s="1709"/>
      <c r="YC241" s="1709"/>
      <c r="YD241" s="1709"/>
      <c r="YE241" s="1709"/>
      <c r="YF241" s="1709"/>
      <c r="YG241" s="1709"/>
      <c r="YH241" s="1709"/>
      <c r="YI241" s="1709"/>
      <c r="YJ241" s="1709"/>
      <c r="YK241" s="1709"/>
      <c r="YL241" s="1709"/>
      <c r="YM241" s="1709"/>
      <c r="YN241" s="1709"/>
      <c r="YO241" s="1709"/>
      <c r="YP241" s="1709"/>
      <c r="YQ241" s="1709"/>
      <c r="YR241" s="1709"/>
      <c r="YS241" s="1709"/>
      <c r="YT241" s="1709"/>
      <c r="YU241" s="1709"/>
      <c r="YV241" s="1709"/>
      <c r="YW241" s="1709"/>
      <c r="YX241" s="1709"/>
      <c r="YY241" s="1709"/>
      <c r="YZ241" s="1709"/>
      <c r="ZA241" s="1709"/>
      <c r="ZB241" s="1709"/>
      <c r="ZC241" s="1709"/>
      <c r="ZD241" s="1709"/>
      <c r="ZE241" s="1709"/>
      <c r="ZF241" s="1709"/>
      <c r="ZG241" s="1709"/>
      <c r="ZH241" s="1709"/>
      <c r="ZI241" s="1709"/>
      <c r="ZJ241" s="1709"/>
      <c r="ZK241" s="1709"/>
      <c r="ZL241" s="1709"/>
      <c r="ZM241" s="1709"/>
      <c r="ZN241" s="1709"/>
      <c r="ZO241" s="1709"/>
      <c r="ZP241" s="1709"/>
      <c r="ZQ241" s="1709"/>
      <c r="ZR241" s="1709"/>
      <c r="ZS241" s="1709"/>
      <c r="ZT241" s="1709"/>
      <c r="ZU241" s="1709"/>
      <c r="ZV241" s="1709"/>
      <c r="ZW241" s="1709"/>
      <c r="ZX241" s="1709"/>
      <c r="ZY241" s="1709"/>
      <c r="ZZ241" s="1709"/>
      <c r="AAA241" s="1709"/>
      <c r="AAB241" s="1709"/>
      <c r="AAC241" s="1709"/>
      <c r="AAD241" s="1709"/>
      <c r="AAE241" s="1709"/>
      <c r="AAF241" s="1709"/>
      <c r="AAG241" s="1709"/>
      <c r="AAH241" s="1709"/>
      <c r="AAI241" s="1709"/>
      <c r="AAJ241" s="1709"/>
      <c r="AAK241" s="1709"/>
      <c r="AAL241" s="1709"/>
      <c r="AAM241" s="1709"/>
      <c r="AAN241" s="1709"/>
      <c r="AAO241" s="1709"/>
      <c r="AAP241" s="1709"/>
      <c r="AAQ241" s="1709"/>
      <c r="AAR241" s="1709"/>
      <c r="AAS241" s="1709"/>
      <c r="AAT241" s="1709"/>
      <c r="AAU241" s="1709"/>
      <c r="AAV241" s="1709"/>
      <c r="AAW241" s="1709"/>
      <c r="AAX241" s="1709"/>
      <c r="AAY241" s="1709"/>
      <c r="AAZ241" s="1709"/>
      <c r="ABA241" s="1709"/>
      <c r="ABB241" s="1709"/>
      <c r="ABC241" s="1709"/>
      <c r="ABD241" s="1709"/>
      <c r="ABE241" s="1709"/>
      <c r="ABF241" s="1709"/>
      <c r="ABG241" s="1709"/>
      <c r="ABH241" s="1709"/>
      <c r="ABI241" s="1709"/>
      <c r="ABJ241" s="1709"/>
      <c r="ABK241" s="1709"/>
      <c r="ABL241" s="1709"/>
      <c r="ABM241" s="1709"/>
      <c r="ABN241" s="1709"/>
      <c r="ABO241" s="1709"/>
      <c r="ABP241" s="1709"/>
      <c r="ABQ241" s="1709"/>
      <c r="ABR241" s="1709"/>
      <c r="ABS241" s="1709"/>
      <c r="ABT241" s="1709"/>
      <c r="ABU241" s="1709"/>
      <c r="ABV241" s="1709"/>
      <c r="ABW241" s="1709"/>
      <c r="ABX241" s="1709"/>
      <c r="ABY241" s="1709"/>
      <c r="ABZ241" s="1709"/>
      <c r="ACA241" s="1709"/>
      <c r="ACB241" s="1709"/>
      <c r="ACC241" s="1709"/>
      <c r="ACD241" s="1709"/>
      <c r="ACE241" s="1709"/>
      <c r="ACF241" s="1709"/>
      <c r="ACG241" s="1709"/>
      <c r="ACH241" s="1709"/>
      <c r="ACI241" s="1709"/>
      <c r="ACJ241" s="1709"/>
      <c r="ACK241" s="1709"/>
      <c r="ACL241" s="1709"/>
      <c r="ACM241" s="1709"/>
      <c r="ACN241" s="1709"/>
      <c r="ACO241" s="1709"/>
      <c r="ACP241" s="1709"/>
      <c r="ACQ241" s="1709"/>
      <c r="ACR241" s="1709"/>
      <c r="ACS241" s="1709"/>
      <c r="ACT241" s="1709"/>
      <c r="ACU241" s="1709"/>
      <c r="ACV241" s="1709"/>
      <c r="ACW241" s="1709"/>
      <c r="ACX241" s="1709"/>
      <c r="ACY241" s="1709"/>
      <c r="ACZ241" s="1709"/>
      <c r="ADA241" s="1709"/>
      <c r="ADB241" s="1709"/>
      <c r="ADC241" s="1709"/>
      <c r="ADD241" s="1709"/>
      <c r="ADE241" s="1709"/>
      <c r="ADF241" s="1709"/>
      <c r="ADG241" s="1709"/>
      <c r="ADH241" s="1709"/>
      <c r="ADI241" s="1709"/>
      <c r="ADJ241" s="1709"/>
      <c r="ADK241" s="1709"/>
      <c r="ADL241" s="1709"/>
      <c r="ADM241" s="1709"/>
      <c r="ADN241" s="1709"/>
      <c r="ADO241" s="1709"/>
      <c r="ADP241" s="1709"/>
      <c r="ADQ241" s="1709"/>
      <c r="ADR241" s="1709"/>
      <c r="ADS241" s="1709"/>
      <c r="ADT241" s="1709"/>
      <c r="ADU241" s="1709"/>
      <c r="ADV241" s="1709"/>
      <c r="ADW241" s="1709"/>
      <c r="ADX241" s="1709"/>
      <c r="ADY241" s="1709"/>
      <c r="ADZ241" s="1709"/>
      <c r="AEA241" s="1709"/>
      <c r="AEB241" s="1709"/>
      <c r="AEC241" s="1709"/>
      <c r="AED241" s="1709"/>
      <c r="AEE241" s="1709"/>
      <c r="AEF241" s="1709"/>
      <c r="AEG241" s="1709"/>
      <c r="AEH241" s="1709"/>
      <c r="AEI241" s="1709"/>
      <c r="AEJ241" s="1709"/>
      <c r="AEK241" s="1709"/>
      <c r="AEL241" s="1709"/>
      <c r="AEM241" s="1709"/>
      <c r="AEN241" s="1709"/>
      <c r="AEO241" s="1709"/>
      <c r="AEP241" s="1709"/>
      <c r="AEQ241" s="1709"/>
      <c r="AER241" s="1709"/>
      <c r="AES241" s="1709"/>
      <c r="AET241" s="1709"/>
      <c r="AEU241" s="1709"/>
      <c r="AEV241" s="1709"/>
      <c r="AEW241" s="1709"/>
      <c r="AEX241" s="1709"/>
      <c r="AEY241" s="1709"/>
      <c r="AEZ241" s="1709"/>
      <c r="AFA241" s="1709"/>
      <c r="AFB241" s="1709"/>
      <c r="AFC241" s="1709"/>
      <c r="AFD241" s="1709"/>
      <c r="AFE241" s="1709"/>
      <c r="AFF241" s="1709"/>
      <c r="AFG241" s="1709"/>
      <c r="AFH241" s="1709"/>
      <c r="AFI241" s="1709"/>
      <c r="AFJ241" s="1709"/>
      <c r="AFK241" s="1709"/>
      <c r="AFL241" s="1709"/>
      <c r="AFM241" s="1709"/>
      <c r="AFN241" s="1709"/>
      <c r="AFO241" s="1709"/>
      <c r="AFP241" s="1709"/>
      <c r="AFQ241" s="1709"/>
      <c r="AFR241" s="1709"/>
      <c r="AFS241" s="1709"/>
      <c r="AFT241" s="1709"/>
      <c r="AFU241" s="1709"/>
      <c r="AFV241" s="1709"/>
      <c r="AFW241" s="1709"/>
      <c r="AFX241" s="1709"/>
      <c r="AFY241" s="1709"/>
      <c r="AFZ241" s="1709"/>
      <c r="AGA241" s="1709"/>
      <c r="AGB241" s="1709"/>
      <c r="AGC241" s="1709"/>
      <c r="AGD241" s="1709"/>
      <c r="AGE241" s="1709"/>
      <c r="AGF241" s="1709"/>
      <c r="AGG241" s="1709"/>
      <c r="AGH241" s="1709"/>
      <c r="AGI241" s="1709"/>
      <c r="AGJ241" s="1709"/>
      <c r="AGK241" s="1709"/>
      <c r="AGL241" s="1709"/>
      <c r="AGM241" s="1709"/>
      <c r="AGN241" s="1709"/>
      <c r="AGO241" s="1709"/>
      <c r="AGP241" s="1709"/>
      <c r="AGQ241" s="1709"/>
      <c r="AGR241" s="1709"/>
      <c r="AGS241" s="1709"/>
      <c r="AGT241" s="1709"/>
      <c r="AGU241" s="1709"/>
      <c r="AGV241" s="1709"/>
      <c r="AGW241" s="1709"/>
      <c r="AGX241" s="1709"/>
      <c r="AGY241" s="1709"/>
      <c r="AGZ241" s="1709"/>
      <c r="AHA241" s="1709"/>
      <c r="AHB241" s="1709"/>
      <c r="AHC241" s="1709"/>
      <c r="AHD241" s="1709"/>
      <c r="AHE241" s="1709"/>
      <c r="AHF241" s="1709"/>
      <c r="AHG241" s="1709"/>
      <c r="AHH241" s="1709"/>
      <c r="AHI241" s="1709"/>
      <c r="AHJ241" s="1709"/>
      <c r="AHK241" s="1709"/>
      <c r="AHL241" s="1709"/>
      <c r="AHM241" s="1709"/>
      <c r="AHN241" s="1709"/>
      <c r="AHO241" s="1709"/>
      <c r="AHP241" s="1709"/>
      <c r="AHQ241" s="1709"/>
      <c r="AHR241" s="1709"/>
      <c r="AHS241" s="1709"/>
      <c r="AHT241" s="1709"/>
      <c r="AHU241" s="1709"/>
      <c r="AHV241" s="1709"/>
      <c r="AHW241" s="1709"/>
      <c r="AHX241" s="1709"/>
      <c r="AHY241" s="1709"/>
      <c r="AHZ241" s="1709"/>
      <c r="AIA241" s="1709"/>
      <c r="AIB241" s="1709"/>
      <c r="AIC241" s="1709"/>
      <c r="AID241" s="1709"/>
      <c r="AIE241" s="1709"/>
      <c r="AIF241" s="1709"/>
      <c r="AIG241" s="1709"/>
      <c r="AIH241" s="1709"/>
      <c r="AII241" s="1709"/>
      <c r="AIJ241" s="1709"/>
      <c r="AIK241" s="1709"/>
      <c r="AIL241" s="1709"/>
      <c r="AIM241" s="1709"/>
      <c r="AIN241" s="1709"/>
      <c r="AIO241" s="1709"/>
      <c r="AIP241" s="1709"/>
      <c r="AIQ241" s="1709"/>
      <c r="AIR241" s="1709"/>
      <c r="AIS241" s="1709"/>
      <c r="AIT241" s="1709"/>
      <c r="AIU241" s="1709"/>
      <c r="AIV241" s="1709"/>
      <c r="AIW241" s="1709"/>
      <c r="AIX241" s="1709"/>
      <c r="AIY241" s="1709"/>
      <c r="AIZ241" s="1709"/>
      <c r="AJA241" s="1709"/>
      <c r="AJB241" s="1709"/>
      <c r="AJC241" s="1709"/>
      <c r="AJD241" s="1709"/>
      <c r="AJE241" s="1709"/>
      <c r="AJF241" s="1709"/>
      <c r="AJG241" s="1709"/>
      <c r="AJH241" s="1709"/>
      <c r="AJI241" s="1709"/>
      <c r="AJJ241" s="1709"/>
      <c r="AJK241" s="1709"/>
      <c r="AJL241" s="1709"/>
      <c r="AJM241" s="1709"/>
      <c r="AJN241" s="1709"/>
      <c r="AJO241" s="1709"/>
      <c r="AJP241" s="1709"/>
      <c r="AJQ241" s="1709"/>
      <c r="AJR241" s="1709"/>
      <c r="AJS241" s="1709"/>
      <c r="AJT241" s="1709"/>
      <c r="AJU241" s="1709"/>
      <c r="AJV241" s="1709"/>
      <c r="AJW241" s="1709"/>
      <c r="AJX241" s="1709"/>
      <c r="AJY241" s="1709"/>
      <c r="AJZ241" s="1709"/>
      <c r="AKA241" s="1709"/>
      <c r="AKB241" s="1709"/>
      <c r="AKC241" s="1709"/>
      <c r="AKD241" s="1709"/>
      <c r="AKE241" s="1709"/>
      <c r="AKF241" s="1709"/>
      <c r="AKG241" s="1709"/>
      <c r="AKH241" s="1709"/>
      <c r="AKI241" s="1709"/>
      <c r="AKJ241" s="1709"/>
      <c r="AKK241" s="1709"/>
      <c r="AKL241" s="1709"/>
      <c r="AKM241" s="1709"/>
      <c r="AKN241" s="1709"/>
      <c r="AKO241" s="1709"/>
      <c r="AKP241" s="1709"/>
      <c r="AKQ241" s="1709"/>
      <c r="AKR241" s="1709"/>
      <c r="AKS241" s="1709"/>
      <c r="AKT241" s="1709"/>
      <c r="AKU241" s="1709"/>
      <c r="AKV241" s="1709"/>
      <c r="AKW241" s="1709"/>
      <c r="AKX241" s="1709"/>
      <c r="AKY241" s="1709"/>
      <c r="AKZ241" s="1709"/>
      <c r="ALA241" s="1709"/>
      <c r="ALB241" s="1709"/>
      <c r="ALC241" s="1709"/>
      <c r="ALD241" s="1709"/>
      <c r="ALE241" s="1709"/>
      <c r="ALF241" s="1709"/>
      <c r="ALG241" s="1709"/>
      <c r="ALH241" s="1709"/>
      <c r="ALI241" s="1709"/>
      <c r="ALJ241" s="1709"/>
      <c r="ALK241" s="1709"/>
      <c r="ALL241" s="1709"/>
      <c r="ALM241" s="1709"/>
      <c r="ALN241" s="1709"/>
      <c r="ALO241" s="1709"/>
      <c r="ALP241" s="1709"/>
      <c r="ALQ241" s="1709"/>
      <c r="ALR241" s="1709"/>
      <c r="ALS241" s="1709"/>
      <c r="ALT241" s="1709"/>
      <c r="ALU241" s="1709"/>
      <c r="ALV241" s="1709"/>
      <c r="ALW241" s="1709"/>
      <c r="ALX241" s="1709"/>
      <c r="ALY241" s="1709"/>
      <c r="ALZ241" s="1709"/>
      <c r="AMA241" s="1709"/>
      <c r="AMB241" s="1709"/>
      <c r="AMC241" s="1709"/>
      <c r="AMD241" s="1709"/>
      <c r="AME241" s="1709"/>
      <c r="AMF241" s="1709"/>
      <c r="AMG241" s="1709"/>
      <c r="AMH241" s="1709"/>
      <c r="AMI241" s="1709"/>
      <c r="AMJ241" s="1709"/>
      <c r="AMK241" s="1709"/>
      <c r="AML241" s="1709"/>
      <c r="AMM241" s="1709"/>
      <c r="AMN241" s="1709"/>
      <c r="AMO241" s="1709"/>
      <c r="AMP241" s="1709"/>
      <c r="AMQ241" s="1709"/>
      <c r="AMR241" s="1709"/>
      <c r="AMS241" s="1709"/>
      <c r="AMT241" s="1709"/>
      <c r="AMU241" s="1709"/>
      <c r="AMV241" s="1709"/>
      <c r="AMW241" s="1709"/>
      <c r="AMX241" s="1709"/>
      <c r="AMY241" s="1709"/>
      <c r="AMZ241" s="1709"/>
      <c r="ANA241" s="1709"/>
      <c r="ANB241" s="1709"/>
      <c r="ANC241" s="1709"/>
      <c r="AND241" s="1709"/>
      <c r="ANE241" s="1709"/>
      <c r="ANF241" s="1709"/>
      <c r="ANG241" s="1709"/>
      <c r="ANH241" s="1709"/>
      <c r="ANI241" s="1709"/>
      <c r="ANJ241" s="1709"/>
      <c r="ANK241" s="1709"/>
      <c r="ANL241" s="1709"/>
      <c r="ANM241" s="1709"/>
      <c r="ANN241" s="1709"/>
      <c r="ANO241" s="1709"/>
      <c r="ANP241" s="1709"/>
      <c r="ANQ241" s="1709"/>
      <c r="ANR241" s="1709"/>
      <c r="ANS241" s="1709"/>
      <c r="ANT241" s="1709"/>
      <c r="ANU241" s="1709"/>
      <c r="ANV241" s="1709"/>
      <c r="ANW241" s="1709"/>
      <c r="ANX241" s="1709"/>
      <c r="ANY241" s="1709"/>
      <c r="ANZ241" s="1709"/>
      <c r="AOA241" s="1709"/>
      <c r="AOB241" s="1709"/>
      <c r="AOC241" s="1709"/>
      <c r="AOD241" s="1709"/>
      <c r="AOE241" s="1709"/>
      <c r="AOF241" s="1709"/>
      <c r="AOG241" s="1709"/>
      <c r="AOH241" s="1709"/>
      <c r="AOI241" s="1709"/>
      <c r="AOJ241" s="1709"/>
      <c r="AOK241" s="1709"/>
      <c r="AOL241" s="1709"/>
      <c r="AOM241" s="1709"/>
      <c r="AON241" s="1709"/>
      <c r="AOO241" s="1709"/>
      <c r="AOP241" s="1709"/>
      <c r="AOQ241" s="1709"/>
      <c r="AOR241" s="1709"/>
      <c r="AOS241" s="1709"/>
      <c r="AOT241" s="1709"/>
      <c r="AOU241" s="1709"/>
      <c r="AOV241" s="1709"/>
      <c r="AOW241" s="1709"/>
      <c r="AOX241" s="1709"/>
      <c r="AOY241" s="1709"/>
      <c r="AOZ241" s="1709"/>
      <c r="APA241" s="1709"/>
      <c r="APB241" s="1709"/>
      <c r="APC241" s="1709"/>
      <c r="APD241" s="1709"/>
      <c r="APE241" s="1709"/>
      <c r="APF241" s="1709"/>
      <c r="APG241" s="1709"/>
      <c r="APH241" s="1709"/>
      <c r="API241" s="1709"/>
      <c r="APJ241" s="1709"/>
      <c r="APK241" s="1709"/>
      <c r="APL241" s="1709"/>
      <c r="APM241" s="1709"/>
      <c r="APN241" s="1709"/>
      <c r="APO241" s="1709"/>
      <c r="APP241" s="1709"/>
      <c r="APQ241" s="1709"/>
      <c r="APR241" s="1709"/>
      <c r="APS241" s="1709"/>
      <c r="APT241" s="1709"/>
      <c r="APU241" s="1709"/>
      <c r="APV241" s="1709"/>
      <c r="APW241" s="1709"/>
      <c r="APX241" s="1709"/>
      <c r="APY241" s="1709"/>
      <c r="APZ241" s="1709"/>
      <c r="AQA241" s="1709"/>
      <c r="AQB241" s="1709"/>
      <c r="AQC241" s="1709"/>
      <c r="AQD241" s="1709"/>
      <c r="AQE241" s="1709"/>
      <c r="AQF241" s="1709"/>
      <c r="AQG241" s="1709"/>
      <c r="AQH241" s="1709"/>
      <c r="AQI241" s="1709"/>
      <c r="AQJ241" s="1709"/>
      <c r="AQK241" s="1709"/>
      <c r="AQL241" s="1709"/>
      <c r="AQM241" s="1709"/>
      <c r="AQN241" s="1709"/>
      <c r="AQO241" s="1709"/>
      <c r="AQP241" s="1709"/>
      <c r="AQQ241" s="1709"/>
      <c r="AQR241" s="1709"/>
      <c r="AQS241" s="1709"/>
      <c r="AQT241" s="1709"/>
      <c r="AQU241" s="1709"/>
      <c r="AQV241" s="1709"/>
      <c r="AQW241" s="1709"/>
      <c r="AQX241" s="1709"/>
      <c r="AQY241" s="1709"/>
      <c r="AQZ241" s="1709"/>
      <c r="ARA241" s="1709"/>
      <c r="ARB241" s="1709"/>
      <c r="ARC241" s="1709"/>
      <c r="ARD241" s="1709"/>
      <c r="ARE241" s="1709"/>
      <c r="ARF241" s="1709"/>
      <c r="ARG241" s="1709"/>
      <c r="ARH241" s="1709"/>
      <c r="ARI241" s="1709"/>
      <c r="ARJ241" s="1709"/>
      <c r="ARK241" s="1709"/>
      <c r="ARL241" s="1709"/>
      <c r="ARM241" s="1709"/>
      <c r="ARN241" s="1709"/>
      <c r="ARO241" s="1709"/>
      <c r="ARP241" s="1709"/>
      <c r="ARQ241" s="1709"/>
      <c r="ARR241" s="1709"/>
      <c r="ARS241" s="1709"/>
      <c r="ART241" s="1709"/>
      <c r="ARU241" s="1709"/>
      <c r="ARV241" s="1709"/>
      <c r="ARW241" s="1709"/>
      <c r="ARX241" s="1709"/>
      <c r="ARY241" s="1709"/>
      <c r="ARZ241" s="1709"/>
      <c r="ASA241" s="1709"/>
      <c r="ASB241" s="1709"/>
      <c r="ASC241" s="1709"/>
      <c r="ASD241" s="1709"/>
      <c r="ASE241" s="1709"/>
      <c r="ASF241" s="1709"/>
      <c r="ASG241" s="1709"/>
      <c r="ASH241" s="1709"/>
      <c r="ASI241" s="1709"/>
      <c r="ASJ241" s="1709"/>
      <c r="ASK241" s="1709"/>
      <c r="ASL241" s="1709"/>
      <c r="ASM241" s="1709"/>
      <c r="ASN241" s="1709"/>
      <c r="ASO241" s="1709"/>
      <c r="ASP241" s="1709"/>
      <c r="ASQ241" s="1709"/>
      <c r="ASR241" s="1709"/>
      <c r="ASS241" s="1709"/>
      <c r="AST241" s="1709"/>
      <c r="ASU241" s="1709"/>
      <c r="ASV241" s="1709"/>
      <c r="ASW241" s="1709"/>
      <c r="ASX241" s="1709"/>
      <c r="ASY241" s="1709"/>
      <c r="ASZ241" s="1709"/>
      <c r="ATA241" s="1709"/>
      <c r="ATB241" s="1709"/>
      <c r="ATC241" s="1709"/>
      <c r="ATD241" s="1709"/>
      <c r="ATE241" s="1709"/>
      <c r="ATF241" s="1709"/>
      <c r="ATG241" s="1709"/>
      <c r="ATH241" s="1709"/>
      <c r="ATI241" s="1709"/>
      <c r="ATJ241" s="1709"/>
      <c r="ATK241" s="1709"/>
      <c r="ATL241" s="1709"/>
      <c r="ATM241" s="1709"/>
      <c r="ATN241" s="1709"/>
      <c r="ATO241" s="1709"/>
      <c r="ATP241" s="1709"/>
      <c r="ATQ241" s="1709"/>
      <c r="ATR241" s="1709"/>
      <c r="ATS241" s="1709"/>
      <c r="ATT241" s="1709"/>
      <c r="ATU241" s="1709"/>
      <c r="ATV241" s="1709"/>
      <c r="ATW241" s="1709"/>
      <c r="ATX241" s="1709"/>
      <c r="ATY241" s="1709"/>
      <c r="ATZ241" s="1709"/>
      <c r="AUA241" s="1709"/>
      <c r="AUB241" s="1709"/>
      <c r="AUC241" s="1709"/>
      <c r="AUD241" s="1709"/>
      <c r="AUE241" s="1709"/>
      <c r="AUF241" s="1709"/>
      <c r="AUG241" s="1709"/>
      <c r="AUH241" s="1709"/>
      <c r="AUI241" s="1709"/>
      <c r="AUJ241" s="1709"/>
      <c r="AUK241" s="1709"/>
      <c r="AUL241" s="1709"/>
      <c r="AUM241" s="1709"/>
      <c r="AUN241" s="1709"/>
      <c r="AUO241" s="1709"/>
      <c r="AUP241" s="1709"/>
      <c r="AUQ241" s="1709"/>
      <c r="AUR241" s="1709"/>
      <c r="AUS241" s="1709"/>
      <c r="AUT241" s="1709"/>
      <c r="AUU241" s="1709"/>
      <c r="AUV241" s="1709"/>
      <c r="AUW241" s="1709"/>
      <c r="AUX241" s="1709"/>
      <c r="AUY241" s="1709"/>
      <c r="AUZ241" s="1709"/>
      <c r="AVA241" s="1709"/>
      <c r="AVB241" s="1709"/>
      <c r="AVC241" s="1709"/>
      <c r="AVD241" s="1709"/>
      <c r="AVE241" s="1709"/>
      <c r="AVF241" s="1709"/>
      <c r="AVG241" s="1709"/>
      <c r="AVH241" s="1709"/>
      <c r="AVI241" s="1709"/>
      <c r="AVJ241" s="1709"/>
      <c r="AVK241" s="1709"/>
      <c r="AVL241" s="1709"/>
      <c r="AVM241" s="1709"/>
      <c r="AVN241" s="1709"/>
      <c r="AVO241" s="1709"/>
      <c r="AVP241" s="1709"/>
      <c r="AVQ241" s="1709"/>
      <c r="AVR241" s="1709"/>
      <c r="AVS241" s="1709"/>
      <c r="AVT241" s="1709"/>
      <c r="AVU241" s="1709"/>
      <c r="AVV241" s="1709"/>
      <c r="AVW241" s="1709"/>
      <c r="AVX241" s="1709"/>
      <c r="AVY241" s="1709"/>
      <c r="AVZ241" s="1709"/>
      <c r="AWA241" s="1709"/>
      <c r="AWB241" s="1709"/>
      <c r="AWC241" s="1709"/>
      <c r="AWD241" s="1709"/>
      <c r="AWE241" s="1709"/>
      <c r="AWF241" s="1709"/>
      <c r="AWG241" s="1709"/>
      <c r="AWH241" s="1709"/>
      <c r="AWI241" s="1709"/>
      <c r="AWJ241" s="1709"/>
      <c r="AWK241" s="1709"/>
      <c r="AWL241" s="1709"/>
      <c r="AWM241" s="1709"/>
      <c r="AWN241" s="1709"/>
      <c r="AWO241" s="1709"/>
      <c r="AWP241" s="1709"/>
      <c r="AWQ241" s="1709"/>
      <c r="AWR241" s="1709"/>
      <c r="AWS241" s="1709"/>
      <c r="AWT241" s="1709"/>
      <c r="AWU241" s="1709"/>
      <c r="AWV241" s="1709"/>
      <c r="AWW241" s="1709"/>
      <c r="AWX241" s="1709"/>
      <c r="AWY241" s="1709"/>
      <c r="AWZ241" s="1709"/>
      <c r="AXA241" s="1709"/>
      <c r="AXB241" s="1709"/>
      <c r="AXC241" s="1709"/>
      <c r="AXD241" s="1709"/>
      <c r="AXE241" s="1709"/>
      <c r="AXF241" s="1709"/>
      <c r="AXG241" s="1709"/>
      <c r="AXH241" s="1709"/>
      <c r="AXI241" s="1709"/>
      <c r="AXJ241" s="1709"/>
    </row>
    <row r="242" spans="1:1310" ht="20.100000000000001" customHeight="1" thickBot="1">
      <c r="B242" s="1582"/>
      <c r="C242" s="1582"/>
      <c r="D242" s="1582"/>
      <c r="E242" s="1614"/>
      <c r="F242" s="1614"/>
      <c r="G242" s="1582"/>
      <c r="H242" s="1582"/>
      <c r="I242" s="1582"/>
      <c r="J242" s="1582"/>
      <c r="K242" s="1582"/>
      <c r="L242" s="1582"/>
      <c r="M242" s="1582"/>
      <c r="N242" s="1582"/>
      <c r="O242" s="1582"/>
      <c r="P242" s="1582"/>
      <c r="Q242" s="1582"/>
    </row>
    <row r="243" spans="1:1310" ht="20.100000000000001" customHeight="1">
      <c r="A243" s="1729" t="s">
        <v>856</v>
      </c>
      <c r="B243" s="3611" t="s">
        <v>1840</v>
      </c>
      <c r="C243" s="3612"/>
      <c r="D243" s="3612"/>
      <c r="E243" s="3612"/>
      <c r="F243" s="3612"/>
      <c r="G243" s="3613"/>
      <c r="H243" s="1582"/>
      <c r="I243" s="3690" t="s">
        <v>1841</v>
      </c>
      <c r="J243" s="3691"/>
      <c r="K243" s="3691"/>
      <c r="L243" s="3691"/>
      <c r="M243" s="3691"/>
      <c r="N243" s="3691"/>
      <c r="O243" s="3692"/>
      <c r="P243" s="1582"/>
      <c r="Q243" s="1582"/>
    </row>
    <row r="244" spans="1:1310" ht="20.100000000000001" customHeight="1">
      <c r="A244" s="3672" t="s">
        <v>1840</v>
      </c>
      <c r="B244" s="3614"/>
      <c r="C244" s="3615"/>
      <c r="D244" s="3615"/>
      <c r="E244" s="3615"/>
      <c r="F244" s="3615"/>
      <c r="G244" s="3616"/>
      <c r="H244" s="1582"/>
      <c r="I244" s="1730" t="s">
        <v>1842</v>
      </c>
      <c r="J244" s="716"/>
      <c r="K244" s="716"/>
      <c r="L244" s="1731" t="s">
        <v>1843</v>
      </c>
      <c r="M244" s="716"/>
      <c r="N244" s="716"/>
      <c r="O244" s="1732"/>
      <c r="P244" s="1582"/>
      <c r="Q244" s="1582"/>
    </row>
    <row r="245" spans="1:1310" ht="20.100000000000001" customHeight="1">
      <c r="A245" s="3672"/>
      <c r="B245" s="1733"/>
      <c r="C245" s="88"/>
      <c r="D245" s="1734"/>
      <c r="E245" s="88"/>
      <c r="F245" s="1734"/>
      <c r="G245" s="1735"/>
      <c r="H245" s="1582"/>
      <c r="I245" s="1730" t="s">
        <v>1844</v>
      </c>
      <c r="J245" s="716"/>
      <c r="K245" s="716"/>
      <c r="L245" s="1731" t="s">
        <v>1845</v>
      </c>
      <c r="M245" s="716"/>
      <c r="N245" s="716"/>
      <c r="O245" s="1732"/>
      <c r="P245" s="1582"/>
      <c r="Q245" s="1582"/>
    </row>
    <row r="246" spans="1:1310" ht="20.100000000000001" customHeight="1">
      <c r="A246" s="3672"/>
      <c r="B246" s="1736" t="s">
        <v>421</v>
      </c>
      <c r="C246" s="1737" t="s">
        <v>1846</v>
      </c>
      <c r="D246" s="716"/>
      <c r="E246" s="716"/>
      <c r="F246" s="716"/>
      <c r="G246" s="1732"/>
      <c r="H246" s="1582"/>
      <c r="I246" s="1730" t="s">
        <v>1847</v>
      </c>
      <c r="J246" s="716"/>
      <c r="K246" s="716"/>
      <c r="L246" s="1582"/>
      <c r="M246" s="716"/>
      <c r="N246" s="716"/>
      <c r="O246" s="1732"/>
      <c r="P246" s="1582"/>
      <c r="Q246" s="1582"/>
    </row>
    <row r="247" spans="1:1310" ht="20.100000000000001" customHeight="1">
      <c r="A247" s="3672"/>
      <c r="B247" s="1738" t="s">
        <v>436</v>
      </c>
      <c r="C247" s="1737" t="s">
        <v>1848</v>
      </c>
      <c r="D247" s="716"/>
      <c r="E247" s="716"/>
      <c r="F247" s="716"/>
      <c r="G247" s="1732"/>
      <c r="H247" s="1582"/>
      <c r="I247" s="1730" t="s">
        <v>1849</v>
      </c>
      <c r="J247" s="716"/>
      <c r="K247" s="716"/>
      <c r="L247" s="1731" t="s">
        <v>1850</v>
      </c>
      <c r="M247" s="716"/>
      <c r="N247" s="716"/>
      <c r="O247" s="1732"/>
      <c r="P247" s="1582"/>
      <c r="Q247" s="1582"/>
    </row>
    <row r="248" spans="1:1310" ht="20.100000000000001" customHeight="1">
      <c r="A248" s="3672"/>
      <c r="B248" s="1739" t="s">
        <v>451</v>
      </c>
      <c r="C248" s="1737" t="s">
        <v>1851</v>
      </c>
      <c r="D248" s="716"/>
      <c r="E248" s="716"/>
      <c r="F248" s="716"/>
      <c r="G248" s="1732"/>
      <c r="H248" s="1582"/>
      <c r="I248" s="1730" t="s">
        <v>1852</v>
      </c>
      <c r="J248" s="716"/>
      <c r="K248" s="716"/>
      <c r="L248" s="1731" t="s">
        <v>1853</v>
      </c>
      <c r="M248" s="716"/>
      <c r="N248" s="716"/>
      <c r="O248" s="1732"/>
      <c r="P248" s="1582"/>
      <c r="Q248" s="1582"/>
    </row>
    <row r="249" spans="1:1310" ht="20.100000000000001" customHeight="1" thickBot="1">
      <c r="A249" s="3672"/>
      <c r="B249" s="1647"/>
      <c r="C249" s="716"/>
      <c r="D249" s="716"/>
      <c r="E249" s="716"/>
      <c r="F249" s="716"/>
      <c r="G249" s="1732"/>
      <c r="H249" s="1582"/>
      <c r="I249" s="1730"/>
      <c r="J249" s="716"/>
      <c r="K249" s="716"/>
      <c r="L249" s="1731" t="s">
        <v>1854</v>
      </c>
      <c r="M249" s="716"/>
      <c r="N249" s="716"/>
      <c r="O249" s="1732"/>
      <c r="P249" s="1582"/>
      <c r="Q249" s="1582"/>
    </row>
    <row r="250" spans="1:1310" ht="20.100000000000001" customHeight="1">
      <c r="A250" s="3672"/>
      <c r="B250" s="1740"/>
      <c r="C250" s="1741"/>
      <c r="D250" s="1742"/>
      <c r="E250" s="1741"/>
      <c r="F250" s="1742"/>
      <c r="G250" s="1743"/>
      <c r="H250" s="1582"/>
      <c r="I250" s="1647"/>
      <c r="J250" s="716"/>
      <c r="K250" s="716"/>
      <c r="L250" s="716"/>
      <c r="M250" s="716"/>
      <c r="N250" s="716"/>
      <c r="O250" s="1732"/>
      <c r="P250" s="1582"/>
      <c r="Q250" s="1582"/>
    </row>
    <row r="251" spans="1:1310" ht="20.100000000000001" customHeight="1">
      <c r="A251" s="3672"/>
      <c r="B251" s="3673" t="s">
        <v>1855</v>
      </c>
      <c r="C251" s="3674"/>
      <c r="D251" s="3674"/>
      <c r="E251" s="3674"/>
      <c r="F251" s="3674"/>
      <c r="G251" s="3675"/>
      <c r="H251" s="1582"/>
      <c r="I251" s="1730" t="s">
        <v>1856</v>
      </c>
      <c r="J251" s="716"/>
      <c r="K251" s="716"/>
      <c r="L251" s="1705" t="s">
        <v>1857</v>
      </c>
      <c r="M251" s="716"/>
      <c r="N251" s="716"/>
      <c r="O251" s="1732"/>
      <c r="P251" s="1582"/>
      <c r="Q251" s="1582"/>
    </row>
    <row r="252" spans="1:1310" ht="20.100000000000001" customHeight="1">
      <c r="A252" s="3672"/>
      <c r="B252" s="1744"/>
      <c r="C252" s="716"/>
      <c r="D252" s="1745"/>
      <c r="E252" s="716"/>
      <c r="F252" s="1745"/>
      <c r="G252" s="1746"/>
      <c r="H252" s="1582"/>
      <c r="I252" s="1730" t="s">
        <v>1858</v>
      </c>
      <c r="J252" s="716"/>
      <c r="K252" s="716"/>
      <c r="L252" s="1747">
        <v>0</v>
      </c>
      <c r="M252" s="1748">
        <v>0</v>
      </c>
      <c r="N252" s="1749">
        <v>0</v>
      </c>
      <c r="O252" s="1750">
        <v>0</v>
      </c>
      <c r="P252" s="1582"/>
      <c r="Q252" s="1582"/>
    </row>
    <row r="253" spans="1:1310" ht="20.100000000000001" customHeight="1" thickBot="1">
      <c r="A253" s="3672"/>
      <c r="B253" s="1736" t="s">
        <v>421</v>
      </c>
      <c r="C253" s="1737" t="s">
        <v>1859</v>
      </c>
      <c r="D253" s="716"/>
      <c r="E253" s="716"/>
      <c r="F253" s="716"/>
      <c r="G253" s="1732"/>
      <c r="H253" s="1582"/>
      <c r="I253" s="1661"/>
      <c r="J253" s="1662"/>
      <c r="K253" s="1662"/>
      <c r="L253" s="1662"/>
      <c r="M253" s="1662"/>
      <c r="N253" s="1662"/>
      <c r="O253" s="1663"/>
      <c r="P253" s="1582"/>
      <c r="Q253" s="1582"/>
    </row>
    <row r="254" spans="1:1310" ht="20.100000000000001" customHeight="1" thickBot="1">
      <c r="A254" s="3672"/>
      <c r="B254" s="1738" t="s">
        <v>436</v>
      </c>
      <c r="C254" s="1737" t="s">
        <v>1860</v>
      </c>
      <c r="D254" s="716"/>
      <c r="E254" s="716"/>
      <c r="F254" s="716"/>
      <c r="G254" s="1732"/>
      <c r="H254" s="1582"/>
      <c r="I254" s="88"/>
      <c r="J254" s="88"/>
      <c r="K254" s="88"/>
      <c r="L254" s="88"/>
      <c r="M254" s="88"/>
      <c r="N254" s="88"/>
      <c r="O254" s="88"/>
      <c r="P254" s="1582"/>
      <c r="Q254" s="1582"/>
    </row>
    <row r="255" spans="1:1310" ht="20.100000000000001" customHeight="1">
      <c r="A255" s="3672"/>
      <c r="B255" s="1739" t="s">
        <v>451</v>
      </c>
      <c r="C255" s="1737" t="s">
        <v>1861</v>
      </c>
      <c r="D255" s="716"/>
      <c r="E255" s="716"/>
      <c r="F255" s="716"/>
      <c r="G255" s="1732"/>
      <c r="H255" s="1582"/>
      <c r="I255" s="3676" t="s">
        <v>1862</v>
      </c>
      <c r="J255" s="3677"/>
      <c r="K255" s="3677"/>
      <c r="L255" s="3677"/>
      <c r="M255" s="3677"/>
      <c r="N255" s="3677"/>
      <c r="O255" s="3678"/>
      <c r="P255" s="1582"/>
      <c r="Q255" s="1582"/>
    </row>
    <row r="256" spans="1:1310" ht="20.100000000000001" customHeight="1">
      <c r="A256" s="3672"/>
      <c r="B256" s="1647"/>
      <c r="C256" s="716"/>
      <c r="D256" s="716"/>
      <c r="E256" s="716"/>
      <c r="F256" s="716"/>
      <c r="G256" s="1732"/>
      <c r="H256" s="1582"/>
      <c r="I256" s="3679" t="s">
        <v>1863</v>
      </c>
      <c r="J256" s="3680">
        <v>8.35</v>
      </c>
      <c r="K256" s="3681" t="s">
        <v>1864</v>
      </c>
      <c r="L256" s="3681"/>
      <c r="M256" s="3680">
        <v>0.25</v>
      </c>
      <c r="N256" s="3682">
        <f>IF(ISBLANK(M257),I260,M257)</f>
        <v>33.4</v>
      </c>
      <c r="O256" s="3668" t="s">
        <v>1141</v>
      </c>
      <c r="P256" s="1582"/>
      <c r="Q256" s="1582"/>
    </row>
    <row r="257" spans="1:17" ht="20.100000000000001" customHeight="1">
      <c r="A257" s="3672"/>
      <c r="B257" s="1751" t="s">
        <v>1865</v>
      </c>
      <c r="C257" s="1752"/>
      <c r="D257" s="1753"/>
      <c r="E257" s="1752"/>
      <c r="F257" s="3683">
        <f>3.14*(11*11)</f>
        <v>379.94</v>
      </c>
      <c r="G257" s="3684"/>
      <c r="H257" s="1582"/>
      <c r="I257" s="3679"/>
      <c r="J257" s="3680"/>
      <c r="K257" s="3681"/>
      <c r="L257" s="3681"/>
      <c r="M257" s="3680"/>
      <c r="N257" s="3682"/>
      <c r="O257" s="3668"/>
      <c r="P257" s="1582"/>
      <c r="Q257" s="1582"/>
    </row>
    <row r="258" spans="1:17" ht="20.100000000000001" customHeight="1">
      <c r="A258" s="3672"/>
      <c r="B258" s="1754" t="s">
        <v>1866</v>
      </c>
      <c r="C258" s="1755"/>
      <c r="D258" s="857"/>
      <c r="E258" s="1755"/>
      <c r="F258" s="3663" t="s">
        <v>1867</v>
      </c>
      <c r="G258" s="3664"/>
      <c r="H258" s="1582"/>
      <c r="I258" s="3679"/>
      <c r="J258" s="3680"/>
      <c r="K258" s="3665" t="s">
        <v>124</v>
      </c>
      <c r="L258" s="3665"/>
      <c r="M258" s="3666">
        <v>70</v>
      </c>
      <c r="N258" s="3667">
        <f>J256/M258</f>
        <v>0.11928571428571429</v>
      </c>
      <c r="O258" s="3668" t="s">
        <v>1868</v>
      </c>
      <c r="P258" s="1582"/>
      <c r="Q258" s="1582"/>
    </row>
    <row r="259" spans="1:17" ht="20.100000000000001" customHeight="1">
      <c r="A259" s="3672"/>
      <c r="B259" s="1756" t="s">
        <v>1869</v>
      </c>
      <c r="C259" s="1757" t="s">
        <v>1870</v>
      </c>
      <c r="E259" s="1757" t="s">
        <v>1871</v>
      </c>
      <c r="F259" s="1758" t="s">
        <v>1872</v>
      </c>
      <c r="G259" s="1759"/>
      <c r="H259" s="1582"/>
      <c r="I259" s="3679"/>
      <c r="J259" s="3680"/>
      <c r="K259" s="3665"/>
      <c r="L259" s="3665"/>
      <c r="M259" s="3666"/>
      <c r="N259" s="3667"/>
      <c r="O259" s="3668"/>
      <c r="P259" s="1582"/>
      <c r="Q259" s="1582"/>
    </row>
    <row r="260" spans="1:17" ht="20.100000000000001" customHeight="1">
      <c r="A260" s="3672"/>
      <c r="B260" s="3647">
        <v>1</v>
      </c>
      <c r="C260" s="3649">
        <v>22</v>
      </c>
      <c r="D260" s="1582"/>
      <c r="E260" s="3631">
        <f>C260/2</f>
        <v>11</v>
      </c>
      <c r="F260" s="3652">
        <f>PI()*(E260^2)</f>
        <v>380.13271108436498</v>
      </c>
      <c r="G260" s="1760"/>
      <c r="H260" s="1582"/>
      <c r="I260" s="1761">
        <f>IF(ISBLANK(M256),0,J256/M256)</f>
        <v>33.4</v>
      </c>
      <c r="J260" s="1762"/>
      <c r="K260" s="1762"/>
      <c r="L260" s="1762"/>
      <c r="M260" s="1762"/>
      <c r="N260" s="1762"/>
      <c r="O260" s="1763"/>
      <c r="P260" s="1582"/>
      <c r="Q260" s="1582"/>
    </row>
    <row r="261" spans="1:17" ht="20.100000000000001" customHeight="1" thickBot="1">
      <c r="A261" s="3672"/>
      <c r="B261" s="3647"/>
      <c r="C261" s="3649"/>
      <c r="D261" s="1582"/>
      <c r="E261" s="3631"/>
      <c r="F261" s="3652"/>
      <c r="G261" s="1760"/>
      <c r="H261" s="1582"/>
      <c r="I261" s="3669" t="s">
        <v>1873</v>
      </c>
      <c r="J261" s="3670"/>
      <c r="K261" s="3670"/>
      <c r="L261" s="3670"/>
      <c r="M261" s="3670"/>
      <c r="N261" s="3670"/>
      <c r="O261" s="3671"/>
      <c r="P261" s="1582"/>
      <c r="Q261" s="1582"/>
    </row>
    <row r="262" spans="1:17" ht="20.100000000000001" customHeight="1">
      <c r="A262" s="3672"/>
      <c r="B262" s="1764"/>
      <c r="C262" s="1765"/>
      <c r="D262" s="1582"/>
      <c r="E262" s="1766"/>
      <c r="F262" s="1767"/>
      <c r="G262" s="1760"/>
      <c r="H262" s="1582"/>
      <c r="I262" s="3641" t="s">
        <v>1190</v>
      </c>
      <c r="J262" s="3642"/>
      <c r="K262" s="3642"/>
      <c r="L262" s="3642"/>
      <c r="M262" s="3642"/>
      <c r="N262" s="3642"/>
      <c r="O262" s="3643"/>
      <c r="P262" s="1582"/>
      <c r="Q262" s="1582"/>
    </row>
    <row r="263" spans="1:17" ht="20.100000000000001" customHeight="1" thickBot="1">
      <c r="A263" s="3672"/>
      <c r="B263" s="3647">
        <v>1</v>
      </c>
      <c r="C263" s="3649">
        <v>22</v>
      </c>
      <c r="D263" s="1582"/>
      <c r="E263" s="3631">
        <f>C263/2</f>
        <v>11</v>
      </c>
      <c r="F263" s="3652">
        <f>PI()*(E263^2)</f>
        <v>380.13271108436498</v>
      </c>
      <c r="G263" s="1760"/>
      <c r="H263" s="1582"/>
      <c r="I263" s="3644"/>
      <c r="J263" s="3645"/>
      <c r="K263" s="3645"/>
      <c r="L263" s="3645"/>
      <c r="M263" s="3645"/>
      <c r="N263" s="3645"/>
      <c r="O263" s="3646"/>
      <c r="P263" s="1582"/>
      <c r="Q263" s="1582"/>
    </row>
    <row r="264" spans="1:17" ht="20.100000000000001" customHeight="1" thickBot="1">
      <c r="A264" s="3672"/>
      <c r="B264" s="3648"/>
      <c r="C264" s="3650"/>
      <c r="D264" s="1582"/>
      <c r="E264" s="3651"/>
      <c r="F264" s="3653"/>
      <c r="G264" s="1760"/>
      <c r="H264" s="1582"/>
      <c r="P264" s="1582"/>
      <c r="Q264" s="1582"/>
    </row>
    <row r="265" spans="1:17" ht="20.100000000000001" customHeight="1">
      <c r="A265" s="3672"/>
      <c r="B265" s="3654" t="s">
        <v>1874</v>
      </c>
      <c r="C265" s="3655"/>
      <c r="D265" s="3655"/>
      <c r="E265" s="3655"/>
      <c r="F265" s="3655"/>
      <c r="G265" s="3656"/>
      <c r="H265" s="1582"/>
      <c r="I265" s="3657" t="s">
        <v>1875</v>
      </c>
      <c r="J265" s="3658"/>
      <c r="K265" s="3658"/>
      <c r="L265" s="3658"/>
      <c r="M265" s="3658"/>
      <c r="N265" s="3659"/>
      <c r="O265" s="1582"/>
      <c r="P265" s="1582"/>
      <c r="Q265" s="1582"/>
    </row>
    <row r="266" spans="1:17" ht="20.100000000000001" customHeight="1">
      <c r="A266" s="3672"/>
      <c r="B266" s="1768" t="s">
        <v>1876</v>
      </c>
      <c r="C266" s="88"/>
      <c r="D266" s="1769"/>
      <c r="E266" s="88"/>
      <c r="F266" s="1770"/>
      <c r="G266" s="1771"/>
      <c r="H266" s="1582"/>
      <c r="I266" s="3660"/>
      <c r="J266" s="3661"/>
      <c r="K266" s="3661"/>
      <c r="L266" s="3661"/>
      <c r="M266" s="3661"/>
      <c r="N266" s="3662"/>
      <c r="O266" s="1582"/>
      <c r="P266" s="1582"/>
      <c r="Q266" s="1582"/>
    </row>
    <row r="267" spans="1:17" ht="20.100000000000001" customHeight="1">
      <c r="A267" s="3672"/>
      <c r="B267" s="3533" t="s">
        <v>1190</v>
      </c>
      <c r="C267" s="3534"/>
      <c r="D267" s="3534"/>
      <c r="E267" s="3534"/>
      <c r="F267" s="3534"/>
      <c r="G267" s="3535"/>
      <c r="H267" s="1582"/>
      <c r="I267" s="3626" t="s">
        <v>1877</v>
      </c>
      <c r="J267" s="3627"/>
      <c r="K267" s="3627"/>
      <c r="L267" s="3627"/>
      <c r="M267" s="3627"/>
      <c r="N267" s="3628"/>
      <c r="O267" s="1582"/>
      <c r="P267" s="1582"/>
      <c r="Q267" s="1582"/>
    </row>
    <row r="268" spans="1:17" ht="20.100000000000001" customHeight="1" thickBot="1">
      <c r="A268" s="3672"/>
      <c r="B268" s="3351"/>
      <c r="C268" s="3352"/>
      <c r="D268" s="3352"/>
      <c r="E268" s="3352"/>
      <c r="F268" s="3352"/>
      <c r="G268" s="3353"/>
      <c r="H268" s="1582"/>
      <c r="I268" s="3626"/>
      <c r="J268" s="3627"/>
      <c r="K268" s="3627"/>
      <c r="L268" s="3627"/>
      <c r="M268" s="3627"/>
      <c r="N268" s="3628"/>
      <c r="O268" s="1582"/>
      <c r="P268" s="1582"/>
      <c r="Q268" s="1582"/>
    </row>
    <row r="269" spans="1:17" ht="20.100000000000001" customHeight="1" thickBot="1">
      <c r="B269" s="1582"/>
      <c r="C269" s="1582"/>
      <c r="D269" s="1582"/>
      <c r="E269" s="1614"/>
      <c r="F269" s="1614"/>
      <c r="G269" s="1582"/>
      <c r="H269" s="1582"/>
      <c r="I269" s="3594" t="s">
        <v>1869</v>
      </c>
      <c r="J269" s="3525" t="s">
        <v>1870</v>
      </c>
      <c r="K269" s="3525" t="s">
        <v>1871</v>
      </c>
      <c r="L269" s="3636" t="s">
        <v>1878</v>
      </c>
      <c r="M269" s="3637" t="s">
        <v>1879</v>
      </c>
      <c r="N269" s="3589" t="s">
        <v>1880</v>
      </c>
      <c r="O269" s="1582"/>
      <c r="P269" s="1582"/>
      <c r="Q269" s="1582"/>
    </row>
    <row r="270" spans="1:17" ht="20.100000000000001" customHeight="1">
      <c r="A270" s="1729" t="s">
        <v>856</v>
      </c>
      <c r="B270" s="3638" t="s">
        <v>1881</v>
      </c>
      <c r="C270" s="3639"/>
      <c r="D270" s="3639"/>
      <c r="E270" s="3639"/>
      <c r="F270" s="3639"/>
      <c r="G270" s="3640"/>
      <c r="H270" s="1582"/>
      <c r="I270" s="3594"/>
      <c r="J270" s="3525"/>
      <c r="K270" s="3525"/>
      <c r="L270" s="3636"/>
      <c r="M270" s="3637"/>
      <c r="N270" s="3589"/>
      <c r="O270" s="1582"/>
      <c r="P270" s="1582"/>
      <c r="Q270" s="1582"/>
    </row>
    <row r="271" spans="1:17" ht="20.100000000000001" customHeight="1">
      <c r="A271" s="3630" t="s">
        <v>1881</v>
      </c>
      <c r="B271" s="3623" t="s">
        <v>1882</v>
      </c>
      <c r="C271" s="3624"/>
      <c r="D271" s="3624"/>
      <c r="E271" s="3624"/>
      <c r="F271" s="3624"/>
      <c r="G271" s="3625"/>
      <c r="H271" s="1582"/>
      <c r="I271" s="3590">
        <v>1</v>
      </c>
      <c r="J271" s="3570">
        <v>22</v>
      </c>
      <c r="K271" s="3631">
        <f>J271/2</f>
        <v>11</v>
      </c>
      <c r="L271" s="3632">
        <v>0.15</v>
      </c>
      <c r="M271" s="3621">
        <f>(PI()*(K271^2)*I271)</f>
        <v>380.13271108436498</v>
      </c>
      <c r="N271" s="3622">
        <f>N275</f>
        <v>1.5783961298369786</v>
      </c>
      <c r="O271" s="1582"/>
      <c r="P271" s="1582"/>
      <c r="Q271" s="1582"/>
    </row>
    <row r="272" spans="1:17" ht="20.100000000000001" customHeight="1">
      <c r="A272" s="3630"/>
      <c r="B272" s="3623"/>
      <c r="C272" s="3624"/>
      <c r="D272" s="3624"/>
      <c r="E272" s="3624"/>
      <c r="F272" s="3624"/>
      <c r="G272" s="3625"/>
      <c r="H272" s="1582"/>
      <c r="I272" s="3590"/>
      <c r="J272" s="3570"/>
      <c r="K272" s="3631"/>
      <c r="L272" s="3632"/>
      <c r="M272" s="3621"/>
      <c r="N272" s="3622"/>
      <c r="O272" s="1582"/>
      <c r="P272" s="1582"/>
      <c r="Q272" s="1582"/>
    </row>
    <row r="273" spans="1:17" ht="20.100000000000001" customHeight="1">
      <c r="A273" s="3630"/>
      <c r="B273" s="3623" t="s">
        <v>1883</v>
      </c>
      <c r="C273" s="3624"/>
      <c r="D273" s="3624"/>
      <c r="E273" s="3624"/>
      <c r="F273" s="3624"/>
      <c r="G273" s="3625"/>
      <c r="H273" s="1582"/>
      <c r="I273" s="3626" t="s">
        <v>1884</v>
      </c>
      <c r="J273" s="3627"/>
      <c r="K273" s="3627"/>
      <c r="L273" s="3627"/>
      <c r="M273" s="3627"/>
      <c r="N273" s="3628"/>
      <c r="O273" s="1582"/>
      <c r="P273" s="1582"/>
      <c r="Q273" s="1582"/>
    </row>
    <row r="274" spans="1:17" ht="20.100000000000001" customHeight="1">
      <c r="A274" s="3630"/>
      <c r="B274" s="3623"/>
      <c r="C274" s="3624"/>
      <c r="D274" s="3624"/>
      <c r="E274" s="3624"/>
      <c r="F274" s="3624"/>
      <c r="G274" s="3625"/>
      <c r="H274" s="1582"/>
      <c r="I274" s="3626"/>
      <c r="J274" s="3627"/>
      <c r="K274" s="3627"/>
      <c r="L274" s="3627"/>
      <c r="M274" s="3627"/>
      <c r="N274" s="3628"/>
      <c r="O274" s="1582"/>
      <c r="P274" s="1582"/>
      <c r="Q274" s="1582"/>
    </row>
    <row r="275" spans="1:17" ht="20.100000000000001" customHeight="1">
      <c r="A275" s="3630"/>
      <c r="B275" s="3623"/>
      <c r="C275" s="3624"/>
      <c r="D275" s="3624"/>
      <c r="E275" s="3624"/>
      <c r="F275" s="3624"/>
      <c r="G275" s="3625"/>
      <c r="H275" s="1582"/>
      <c r="I275" s="3590">
        <v>1</v>
      </c>
      <c r="J275" s="3570">
        <v>30</v>
      </c>
      <c r="K275" s="3570">
        <v>20</v>
      </c>
      <c r="L275" s="3629">
        <f>(L271*N271)*I271</f>
        <v>0.2367594194755468</v>
      </c>
      <c r="M275" s="3621">
        <f>(J275*K275)*I275</f>
        <v>600</v>
      </c>
      <c r="N275" s="3622">
        <f>M275/M271</f>
        <v>1.5783961298369786</v>
      </c>
      <c r="O275" s="1582"/>
      <c r="P275" s="1582"/>
      <c r="Q275" s="1582"/>
    </row>
    <row r="276" spans="1:17" ht="20.100000000000001" customHeight="1">
      <c r="A276" s="3630"/>
      <c r="B276" s="1772"/>
      <c r="C276" s="1773"/>
      <c r="D276" s="1773"/>
      <c r="E276" s="1773"/>
      <c r="F276" s="1773"/>
      <c r="G276" s="1760"/>
      <c r="H276" s="1582"/>
      <c r="I276" s="3590"/>
      <c r="J276" s="3570"/>
      <c r="K276" s="3570"/>
      <c r="L276" s="3629"/>
      <c r="M276" s="3621"/>
      <c r="N276" s="3622"/>
      <c r="O276" s="1582"/>
      <c r="P276" s="1582"/>
      <c r="Q276" s="1582"/>
    </row>
    <row r="277" spans="1:17" ht="20.100000000000001" customHeight="1">
      <c r="A277" s="3630"/>
      <c r="B277" s="1772"/>
      <c r="C277" s="1773"/>
      <c r="D277" s="1773"/>
      <c r="E277" s="1773"/>
      <c r="F277" s="1773"/>
      <c r="G277" s="1760"/>
      <c r="H277" s="1582"/>
      <c r="I277" s="3633" t="s">
        <v>1885</v>
      </c>
      <c r="J277" s="3634" t="s">
        <v>1886</v>
      </c>
      <c r="K277" s="3634" t="s">
        <v>1887</v>
      </c>
      <c r="L277" s="3635" t="s">
        <v>1878</v>
      </c>
      <c r="M277" s="3603" t="s">
        <v>1879</v>
      </c>
      <c r="N277" s="3604" t="s">
        <v>1880</v>
      </c>
      <c r="O277" s="1582"/>
      <c r="P277" s="1582"/>
      <c r="Q277" s="1582"/>
    </row>
    <row r="278" spans="1:17" ht="20.100000000000001" customHeight="1">
      <c r="A278" s="3630"/>
      <c r="B278" s="1772"/>
      <c r="C278" s="1773"/>
      <c r="D278" s="1773"/>
      <c r="E278" s="1773"/>
      <c r="F278" s="1773"/>
      <c r="G278" s="1760"/>
      <c r="H278" s="1582"/>
      <c r="I278" s="3633"/>
      <c r="J278" s="3634"/>
      <c r="K278" s="3634"/>
      <c r="L278" s="3635"/>
      <c r="M278" s="3603"/>
      <c r="N278" s="3604"/>
      <c r="O278" s="1582"/>
      <c r="P278" s="1582"/>
      <c r="Q278" s="1582"/>
    </row>
    <row r="279" spans="1:17" ht="20.100000000000001" customHeight="1" thickBot="1">
      <c r="A279" s="3630"/>
      <c r="B279" s="1772"/>
      <c r="C279" s="1773"/>
      <c r="D279" s="1773"/>
      <c r="E279" s="1773"/>
      <c r="F279" s="1773"/>
      <c r="G279" s="1760"/>
      <c r="H279" s="1582"/>
      <c r="I279" s="1774" t="s">
        <v>1888</v>
      </c>
      <c r="J279" s="1775"/>
      <c r="K279" s="1775"/>
      <c r="L279" s="1775"/>
      <c r="M279" s="1775"/>
      <c r="N279" s="1776"/>
      <c r="O279" s="1582"/>
      <c r="P279" s="1582"/>
      <c r="Q279" s="1582"/>
    </row>
    <row r="280" spans="1:17" ht="20.100000000000001" customHeight="1">
      <c r="A280" s="3630"/>
      <c r="B280" s="1772"/>
      <c r="C280" s="1773"/>
      <c r="D280" s="1773"/>
      <c r="E280" s="1773"/>
      <c r="F280" s="1773"/>
      <c r="G280" s="1760"/>
      <c r="H280" s="1582"/>
      <c r="I280" s="1777" t="s">
        <v>1889</v>
      </c>
      <c r="J280" s="1778" t="s">
        <v>1890</v>
      </c>
      <c r="K280" s="1779"/>
      <c r="L280" s="1779"/>
      <c r="M280" s="1779"/>
      <c r="N280" s="1780"/>
      <c r="O280" s="1582"/>
      <c r="P280" s="1582"/>
      <c r="Q280" s="1582"/>
    </row>
    <row r="281" spans="1:17" ht="20.100000000000001" customHeight="1">
      <c r="A281" s="3630"/>
      <c r="B281" s="1772"/>
      <c r="C281" s="1773"/>
      <c r="D281" s="1773"/>
      <c r="E281" s="1773"/>
      <c r="F281" s="1773"/>
      <c r="G281" s="1760"/>
      <c r="H281" s="1582"/>
      <c r="I281" s="3605" t="s">
        <v>1190</v>
      </c>
      <c r="J281" s="3606"/>
      <c r="K281" s="3606"/>
      <c r="L281" s="3606"/>
      <c r="M281" s="3606"/>
      <c r="N281" s="3607"/>
      <c r="O281" s="1582"/>
      <c r="P281" s="1582"/>
      <c r="Q281" s="1582"/>
    </row>
    <row r="282" spans="1:17" ht="20.100000000000001" customHeight="1" thickBot="1">
      <c r="A282" s="3630"/>
      <c r="B282" s="1772"/>
      <c r="C282" s="1773"/>
      <c r="D282" s="1773"/>
      <c r="E282" s="1773"/>
      <c r="F282" s="1773"/>
      <c r="G282" s="1760"/>
      <c r="H282" s="1582"/>
      <c r="I282" s="3608"/>
      <c r="J282" s="3609"/>
      <c r="K282" s="3609"/>
      <c r="L282" s="3609"/>
      <c r="M282" s="3609"/>
      <c r="N282" s="3610"/>
      <c r="O282" s="1582"/>
      <c r="P282" s="1582"/>
      <c r="Q282" s="1582"/>
    </row>
    <row r="283" spans="1:17" ht="20.100000000000001" customHeight="1" thickBot="1">
      <c r="A283" s="3630"/>
      <c r="B283" s="1772"/>
      <c r="C283" s="1773"/>
      <c r="D283" s="1773"/>
      <c r="E283" s="1773"/>
      <c r="F283" s="1773"/>
      <c r="G283" s="1760"/>
      <c r="H283" s="1582"/>
      <c r="I283" s="1582"/>
      <c r="J283" s="1582"/>
      <c r="K283" s="1582"/>
      <c r="L283" s="1582"/>
      <c r="M283" s="1582"/>
      <c r="N283" s="1582"/>
      <c r="O283" s="1582"/>
      <c r="P283" s="1582"/>
      <c r="Q283" s="1582"/>
    </row>
    <row r="284" spans="1:17" ht="20.100000000000001" customHeight="1">
      <c r="A284" s="3630"/>
      <c r="B284" s="1772"/>
      <c r="C284" s="1773"/>
      <c r="D284" s="1773"/>
      <c r="E284" s="1773"/>
      <c r="F284" s="1773"/>
      <c r="G284" s="1760"/>
      <c r="H284" s="1582"/>
      <c r="I284" s="3611" t="s">
        <v>1891</v>
      </c>
      <c r="J284" s="3612"/>
      <c r="K284" s="3612"/>
      <c r="L284" s="3612"/>
      <c r="M284" s="3613"/>
      <c r="O284" s="1582"/>
      <c r="P284" s="1582"/>
      <c r="Q284" s="1582"/>
    </row>
    <row r="285" spans="1:17" ht="20.100000000000001" customHeight="1">
      <c r="A285" s="3630"/>
      <c r="B285" s="1772"/>
      <c r="C285" s="1773"/>
      <c r="D285" s="1773"/>
      <c r="E285" s="1773"/>
      <c r="F285" s="1773"/>
      <c r="G285" s="1760"/>
      <c r="H285" s="1582"/>
      <c r="I285" s="3614"/>
      <c r="J285" s="3615"/>
      <c r="K285" s="3615"/>
      <c r="L285" s="3615"/>
      <c r="M285" s="3616"/>
    </row>
    <row r="286" spans="1:17" ht="20.100000000000001" customHeight="1">
      <c r="A286" s="3630"/>
      <c r="B286" s="1772"/>
      <c r="C286" s="1773"/>
      <c r="D286" s="1773"/>
      <c r="E286" s="1773"/>
      <c r="F286" s="1773"/>
      <c r="G286" s="1760"/>
      <c r="H286" s="1582"/>
      <c r="I286" s="3614"/>
      <c r="J286" s="3615"/>
      <c r="K286" s="3615"/>
      <c r="L286" s="3615"/>
      <c r="M286" s="3616"/>
    </row>
    <row r="287" spans="1:17" ht="20.100000000000001" customHeight="1">
      <c r="A287" s="3630"/>
      <c r="B287" s="3617" t="s">
        <v>1892</v>
      </c>
      <c r="C287" s="3618"/>
      <c r="D287" s="3618"/>
      <c r="E287" s="3618"/>
      <c r="F287" s="3618"/>
      <c r="G287" s="1760"/>
      <c r="H287" s="1582"/>
      <c r="I287" s="3594" t="s">
        <v>1869</v>
      </c>
      <c r="J287" s="3525" t="s">
        <v>1870</v>
      </c>
      <c r="K287" s="3525" t="s">
        <v>1871</v>
      </c>
      <c r="L287" s="3525" t="s">
        <v>1893</v>
      </c>
      <c r="M287" s="3589" t="s">
        <v>1879</v>
      </c>
    </row>
    <row r="288" spans="1:17" ht="20.100000000000001" customHeight="1">
      <c r="A288" s="3630"/>
      <c r="B288" s="3617"/>
      <c r="C288" s="3618"/>
      <c r="D288" s="3618"/>
      <c r="E288" s="3618"/>
      <c r="F288" s="3618"/>
      <c r="G288" s="1760"/>
      <c r="H288" s="1582"/>
      <c r="I288" s="3594"/>
      <c r="J288" s="3525"/>
      <c r="K288" s="3525"/>
      <c r="L288" s="3525"/>
      <c r="M288" s="3589"/>
    </row>
    <row r="289" spans="1:17" ht="20.100000000000001" customHeight="1" thickBot="1">
      <c r="A289" s="3630"/>
      <c r="B289" s="3619"/>
      <c r="C289" s="3620"/>
      <c r="D289" s="3620"/>
      <c r="E289" s="3620"/>
      <c r="F289" s="3620"/>
      <c r="G289" s="1781"/>
      <c r="H289" s="1582"/>
      <c r="I289" s="3590">
        <v>1</v>
      </c>
      <c r="J289" s="3529">
        <v>22</v>
      </c>
      <c r="K289" s="3599">
        <f>J289/2</f>
        <v>11</v>
      </c>
      <c r="L289" s="3529">
        <v>1</v>
      </c>
      <c r="M289" s="3572">
        <f>((PI()*(K289^2)*L289))*I289</f>
        <v>380.13271108436498</v>
      </c>
    </row>
    <row r="290" spans="1:17" ht="20.100000000000001" customHeight="1">
      <c r="B290" s="1582"/>
      <c r="C290" s="1582"/>
      <c r="D290" s="1582"/>
      <c r="E290" s="1614"/>
      <c r="F290" s="1614"/>
      <c r="G290" s="1582"/>
      <c r="H290" s="1582"/>
      <c r="I290" s="3590"/>
      <c r="J290" s="3529"/>
      <c r="K290" s="3599"/>
      <c r="L290" s="3529"/>
      <c r="M290" s="3572"/>
    </row>
    <row r="291" spans="1:17" ht="20.100000000000001" customHeight="1">
      <c r="B291" s="3600" t="s">
        <v>1894</v>
      </c>
      <c r="C291" s="3601"/>
      <c r="D291" s="3601"/>
      <c r="E291" s="3601"/>
      <c r="F291" s="3601"/>
      <c r="G291" s="3602"/>
      <c r="H291" s="1582"/>
      <c r="I291" s="3594" t="s">
        <v>1869</v>
      </c>
      <c r="J291" s="3525" t="s">
        <v>1870</v>
      </c>
      <c r="K291" s="3525" t="s">
        <v>1893</v>
      </c>
      <c r="L291" s="3525"/>
      <c r="M291" s="3589" t="s">
        <v>1879</v>
      </c>
    </row>
    <row r="292" spans="1:17" ht="20.100000000000001" customHeight="1">
      <c r="B292" s="3600"/>
      <c r="C292" s="3601"/>
      <c r="D292" s="3601"/>
      <c r="E292" s="3601"/>
      <c r="F292" s="3601"/>
      <c r="G292" s="3602"/>
      <c r="H292" s="1582"/>
      <c r="I292" s="3594"/>
      <c r="J292" s="3525"/>
      <c r="K292" s="3525"/>
      <c r="L292" s="3525"/>
      <c r="M292" s="3589"/>
    </row>
    <row r="293" spans="1:17" ht="20.100000000000001" customHeight="1">
      <c r="B293" s="3595" t="s">
        <v>1885</v>
      </c>
      <c r="C293" s="3596" t="s">
        <v>1886</v>
      </c>
      <c r="D293" s="3596" t="s">
        <v>1887</v>
      </c>
      <c r="E293" s="3596" t="s">
        <v>1893</v>
      </c>
      <c r="F293" s="3596" t="s">
        <v>1879</v>
      </c>
      <c r="G293" s="3597"/>
      <c r="H293" s="1582"/>
      <c r="I293" s="3590">
        <v>1</v>
      </c>
      <c r="J293" s="3570">
        <v>22</v>
      </c>
      <c r="K293" s="3570">
        <v>1</v>
      </c>
      <c r="L293" s="3598"/>
      <c r="M293" s="3572">
        <f>(((J293/2)*(J293/2)*3.1416)*K293)*I293</f>
        <v>380.1336</v>
      </c>
    </row>
    <row r="294" spans="1:17" ht="20.100000000000001" customHeight="1">
      <c r="B294" s="3595"/>
      <c r="C294" s="3596"/>
      <c r="D294" s="3596"/>
      <c r="E294" s="3596"/>
      <c r="F294" s="3596"/>
      <c r="G294" s="3597"/>
      <c r="H294" s="1582"/>
      <c r="I294" s="3590"/>
      <c r="J294" s="3570"/>
      <c r="K294" s="3570"/>
      <c r="L294" s="3598"/>
      <c r="M294" s="3572"/>
    </row>
    <row r="295" spans="1:17" ht="20.100000000000001" customHeight="1">
      <c r="B295" s="3590">
        <v>1</v>
      </c>
      <c r="C295" s="3570">
        <v>30</v>
      </c>
      <c r="D295" s="3570">
        <v>20</v>
      </c>
      <c r="E295" s="3529">
        <v>1</v>
      </c>
      <c r="F295" s="3592">
        <f>((C295*D295)*E295)*B295</f>
        <v>600</v>
      </c>
      <c r="G295" s="3593"/>
      <c r="H295" s="1582"/>
      <c r="I295" s="3594" t="s">
        <v>1869</v>
      </c>
      <c r="J295" s="3525" t="s">
        <v>1870</v>
      </c>
      <c r="K295" s="3525" t="s">
        <v>1893</v>
      </c>
      <c r="L295" s="3525" t="s">
        <v>124</v>
      </c>
      <c r="M295" s="3589" t="s">
        <v>1879</v>
      </c>
    </row>
    <row r="296" spans="1:17" ht="20.100000000000001" customHeight="1">
      <c r="B296" s="3590"/>
      <c r="C296" s="3570"/>
      <c r="D296" s="3570"/>
      <c r="E296" s="3529"/>
      <c r="F296" s="3592"/>
      <c r="G296" s="3593"/>
      <c r="H296" s="1582"/>
      <c r="I296" s="3594"/>
      <c r="J296" s="3525"/>
      <c r="K296" s="3525"/>
      <c r="L296" s="3525"/>
      <c r="M296" s="3589"/>
    </row>
    <row r="297" spans="1:17" ht="20.100000000000001" customHeight="1">
      <c r="B297" s="3573" t="s">
        <v>1888</v>
      </c>
      <c r="C297" s="3574"/>
      <c r="D297" s="3574"/>
      <c r="E297" s="3574"/>
      <c r="F297" s="3574"/>
      <c r="G297" s="3575"/>
      <c r="H297" s="1582"/>
      <c r="I297" s="3590">
        <v>1</v>
      </c>
      <c r="J297" s="3570">
        <v>22</v>
      </c>
      <c r="K297" s="3570">
        <v>1</v>
      </c>
      <c r="L297" s="3591">
        <v>3</v>
      </c>
      <c r="M297" s="3572">
        <f>(((J297/2)*(J297/2)*PI()*K297)*I297)/L297</f>
        <v>126.71090369478833</v>
      </c>
    </row>
    <row r="298" spans="1:17" ht="20.100000000000001" customHeight="1">
      <c r="B298" s="1782" t="s">
        <v>1190</v>
      </c>
      <c r="C298" s="1783"/>
      <c r="D298" s="1783"/>
      <c r="E298" s="1783"/>
      <c r="F298" s="1783"/>
      <c r="G298" s="1784"/>
      <c r="H298" s="1582"/>
      <c r="I298" s="3590"/>
      <c r="J298" s="3570"/>
      <c r="K298" s="3570"/>
      <c r="L298" s="3591"/>
      <c r="M298" s="3572"/>
    </row>
    <row r="299" spans="1:17" ht="20.100000000000001" customHeight="1" thickBot="1">
      <c r="B299" s="1785"/>
      <c r="C299" s="1786"/>
      <c r="D299" s="1786"/>
      <c r="E299" s="1786"/>
      <c r="F299" s="1786"/>
      <c r="G299" s="1787"/>
      <c r="H299" s="1582"/>
      <c r="I299" s="3573" t="s">
        <v>1888</v>
      </c>
      <c r="J299" s="3574"/>
      <c r="K299" s="3574"/>
      <c r="L299" s="3574"/>
      <c r="M299" s="3575"/>
    </row>
    <row r="300" spans="1:17" ht="20.100000000000001" customHeight="1">
      <c r="B300" s="1582"/>
      <c r="C300" s="1582"/>
      <c r="D300" s="1582"/>
      <c r="E300" s="1614"/>
      <c r="F300" s="1614"/>
      <c r="G300" s="1582"/>
      <c r="H300" s="1582"/>
      <c r="I300" s="3576" t="s">
        <v>1190</v>
      </c>
      <c r="J300" s="3577"/>
      <c r="K300" s="3577"/>
      <c r="L300" s="3577"/>
      <c r="M300" s="3578"/>
    </row>
    <row r="301" spans="1:17" ht="20.100000000000001" customHeight="1" thickBot="1">
      <c r="B301" s="1582"/>
      <c r="C301" s="1582"/>
      <c r="D301" s="1582"/>
      <c r="E301" s="1614"/>
      <c r="F301" s="1614"/>
      <c r="G301" s="1582"/>
      <c r="H301" s="1582"/>
      <c r="I301" s="3579"/>
      <c r="J301" s="3580"/>
      <c r="K301" s="3580"/>
      <c r="L301" s="3580"/>
      <c r="M301" s="3581"/>
      <c r="N301" s="1582"/>
    </row>
    <row r="302" spans="1:17" ht="20.100000000000001" customHeight="1">
      <c r="A302" s="1582"/>
      <c r="B302" s="1582"/>
      <c r="C302" s="1582"/>
      <c r="D302" s="1582"/>
      <c r="E302" s="1614"/>
      <c r="F302" s="1614"/>
      <c r="G302" s="1582"/>
      <c r="H302" s="1582"/>
      <c r="I302" s="1582"/>
      <c r="J302" s="1582"/>
      <c r="K302" s="1582"/>
      <c r="L302" s="1582"/>
      <c r="M302" s="1582"/>
      <c r="N302" s="1582"/>
    </row>
    <row r="303" spans="1:17" ht="20.100000000000001" customHeight="1">
      <c r="B303" s="3582" t="s">
        <v>1895</v>
      </c>
      <c r="C303" s="3583"/>
      <c r="D303" s="3583"/>
      <c r="E303" s="3583"/>
      <c r="F303" s="3583"/>
      <c r="G303" s="3583"/>
      <c r="H303" s="3583"/>
      <c r="I303" s="3583"/>
      <c r="J303" s="3583"/>
      <c r="K303" s="3583"/>
      <c r="L303" s="1582"/>
      <c r="M303" s="1582"/>
      <c r="N303" s="1582"/>
      <c r="O303" s="1582"/>
      <c r="P303" s="1582"/>
      <c r="Q303" s="1582"/>
    </row>
    <row r="304" spans="1:17" ht="20.100000000000001" customHeight="1">
      <c r="B304" s="3582"/>
      <c r="C304" s="3583"/>
      <c r="D304" s="3583"/>
      <c r="E304" s="3583"/>
      <c r="F304" s="3583"/>
      <c r="G304" s="3583"/>
      <c r="H304" s="3583"/>
      <c r="I304" s="3583"/>
      <c r="J304" s="3583"/>
      <c r="K304" s="3583"/>
      <c r="L304" s="1582"/>
      <c r="M304" s="1582"/>
      <c r="N304" s="1582"/>
      <c r="O304" s="1582"/>
      <c r="P304" s="1582"/>
      <c r="Q304" s="1582"/>
    </row>
    <row r="305" spans="2:17" ht="20.100000000000001" customHeight="1">
      <c r="B305" s="3584" t="s">
        <v>1896</v>
      </c>
      <c r="C305" s="3585"/>
      <c r="D305" s="3585"/>
      <c r="E305" s="3585"/>
      <c r="F305" s="3585"/>
      <c r="G305" s="3585"/>
      <c r="H305" s="3585"/>
      <c r="I305" s="3585"/>
      <c r="J305" s="3585"/>
      <c r="K305" s="3586"/>
      <c r="L305" s="1582"/>
      <c r="M305" s="1582"/>
      <c r="N305" s="1582"/>
      <c r="O305" s="1582"/>
      <c r="P305" s="1582"/>
      <c r="Q305" s="1582"/>
    </row>
    <row r="306" spans="2:17" ht="20.100000000000001" customHeight="1">
      <c r="B306" s="1789"/>
      <c r="C306" s="3587" t="s">
        <v>1869</v>
      </c>
      <c r="D306" s="3587"/>
      <c r="E306" s="3587" t="s">
        <v>1870</v>
      </c>
      <c r="F306" s="3587"/>
      <c r="G306" s="3587" t="s">
        <v>1893</v>
      </c>
      <c r="H306" s="3587"/>
      <c r="I306" s="3588" t="s">
        <v>1897</v>
      </c>
      <c r="J306" s="3588"/>
      <c r="K306" s="1790" t="s">
        <v>1879</v>
      </c>
      <c r="L306" s="1582"/>
      <c r="M306" s="1582"/>
      <c r="N306" s="1582"/>
      <c r="O306" s="1582"/>
      <c r="P306" s="1582"/>
      <c r="Q306" s="1582"/>
    </row>
    <row r="307" spans="2:17" ht="20.100000000000001" customHeight="1">
      <c r="B307" s="3569" t="s">
        <v>421</v>
      </c>
      <c r="C307" s="3527">
        <v>1</v>
      </c>
      <c r="D307" s="3527"/>
      <c r="E307" s="3570">
        <v>26</v>
      </c>
      <c r="F307" s="3570"/>
      <c r="G307" s="3570">
        <v>4</v>
      </c>
      <c r="H307" s="3570"/>
      <c r="I307" s="3571">
        <f>(I311/K311)*K307</f>
        <v>0.47499999999999998</v>
      </c>
      <c r="J307" s="3571"/>
      <c r="K307" s="3572">
        <f>(((E307/2)*(E307/2)*PI())*G307)*C307</f>
        <v>2123.7166338267002</v>
      </c>
      <c r="L307" s="1582"/>
      <c r="M307" s="1582"/>
      <c r="N307" s="1582"/>
      <c r="O307" s="1582"/>
      <c r="P307" s="1582"/>
      <c r="Q307" s="1582"/>
    </row>
    <row r="308" spans="2:17" ht="20.100000000000001" customHeight="1">
      <c r="B308" s="3569"/>
      <c r="C308" s="3527"/>
      <c r="D308" s="3527"/>
      <c r="E308" s="3570"/>
      <c r="F308" s="3570"/>
      <c r="G308" s="3570"/>
      <c r="H308" s="3570"/>
      <c r="I308" s="3571"/>
      <c r="J308" s="3571"/>
      <c r="K308" s="3572"/>
      <c r="L308" s="1582"/>
      <c r="M308" s="1582"/>
      <c r="N308" s="1582"/>
      <c r="O308" s="1582"/>
      <c r="P308" s="1582"/>
      <c r="Q308" s="1582"/>
    </row>
    <row r="309" spans="2:17" ht="20.100000000000001" customHeight="1" thickBot="1">
      <c r="B309" s="1789"/>
      <c r="C309" s="1791"/>
      <c r="D309" s="88"/>
      <c r="E309" s="1792"/>
      <c r="F309" s="88"/>
      <c r="G309" s="1792"/>
      <c r="H309" s="88"/>
      <c r="I309" s="1793"/>
      <c r="J309" s="88"/>
      <c r="K309" s="1790"/>
      <c r="L309" s="1582"/>
      <c r="M309" s="1582"/>
      <c r="N309" s="1582"/>
      <c r="O309" s="1582"/>
      <c r="P309" s="1582"/>
      <c r="Q309" s="1582"/>
    </row>
    <row r="310" spans="2:17" ht="20.100000000000001" customHeight="1">
      <c r="B310" s="3562" t="s">
        <v>1898</v>
      </c>
      <c r="C310" s="3544"/>
      <c r="D310" s="3544"/>
      <c r="E310" s="3544"/>
      <c r="F310" s="3544"/>
      <c r="G310" s="3544"/>
      <c r="H310" s="3544"/>
      <c r="I310" s="3544"/>
      <c r="J310" s="3544"/>
      <c r="K310" s="3563"/>
      <c r="L310" s="1582"/>
      <c r="M310" s="1582"/>
      <c r="N310" s="1582"/>
      <c r="O310" s="1582"/>
      <c r="P310" s="1582"/>
      <c r="Q310" s="1582"/>
    </row>
    <row r="311" spans="2:17" ht="20.100000000000001" customHeight="1">
      <c r="B311" s="3564" t="s">
        <v>436</v>
      </c>
      <c r="C311" s="3565">
        <v>1</v>
      </c>
      <c r="D311" s="3565"/>
      <c r="E311" s="3566">
        <v>26</v>
      </c>
      <c r="F311" s="3566"/>
      <c r="G311" s="3566">
        <v>4</v>
      </c>
      <c r="H311" s="3566"/>
      <c r="I311" s="3567">
        <v>0.47499999999999998</v>
      </c>
      <c r="J311" s="3567"/>
      <c r="K311" s="3568">
        <f>(((E311/2)*(E311/2)*PI())*G311)*C311</f>
        <v>2123.7166338267002</v>
      </c>
      <c r="L311" s="1582"/>
      <c r="M311" s="1582"/>
      <c r="N311" s="1582"/>
      <c r="O311" s="1582"/>
      <c r="P311" s="1582"/>
      <c r="Q311" s="1582"/>
    </row>
    <row r="312" spans="2:17" ht="20.100000000000001" customHeight="1">
      <c r="B312" s="3564"/>
      <c r="C312" s="3565"/>
      <c r="D312" s="3565"/>
      <c r="E312" s="3566"/>
      <c r="F312" s="3566"/>
      <c r="G312" s="3566"/>
      <c r="H312" s="3566"/>
      <c r="I312" s="3567"/>
      <c r="J312" s="3567"/>
      <c r="K312" s="3568"/>
      <c r="L312" s="1582"/>
      <c r="M312" s="1582"/>
      <c r="N312" s="1582"/>
      <c r="O312" s="1582"/>
      <c r="P312" s="1582"/>
      <c r="Q312" s="1582"/>
    </row>
    <row r="313" spans="2:17" ht="20.100000000000001" customHeight="1">
      <c r="B313" s="3549" t="s">
        <v>1899</v>
      </c>
      <c r="C313" s="3550"/>
      <c r="D313" s="3550"/>
      <c r="E313" s="3550"/>
      <c r="F313" s="3550"/>
      <c r="G313" s="3550"/>
      <c r="H313" s="3550"/>
      <c r="I313" s="3550"/>
      <c r="J313" s="3550"/>
      <c r="K313" s="3551"/>
      <c r="L313" s="1582"/>
      <c r="M313" s="1582"/>
      <c r="N313" s="1582"/>
      <c r="O313" s="1582"/>
      <c r="P313" s="1582"/>
      <c r="Q313" s="1582"/>
    </row>
    <row r="314" spans="2:17" ht="20.100000000000001" customHeight="1">
      <c r="B314" s="1794" t="s">
        <v>421</v>
      </c>
      <c r="C314" s="3552" t="s">
        <v>1900</v>
      </c>
      <c r="D314" s="3552"/>
      <c r="E314" s="3552"/>
      <c r="F314" s="3552"/>
      <c r="G314" s="3552"/>
      <c r="H314" s="3552"/>
      <c r="I314" s="3552"/>
      <c r="J314" s="3552"/>
      <c r="K314" s="3553"/>
      <c r="L314" s="1582"/>
      <c r="M314" s="1582"/>
      <c r="N314" s="1582"/>
      <c r="O314" s="1582"/>
      <c r="P314" s="1582"/>
      <c r="Q314" s="1582"/>
    </row>
    <row r="315" spans="2:17" ht="20.100000000000001" customHeight="1">
      <c r="B315" s="3554" t="s">
        <v>436</v>
      </c>
      <c r="C315" s="3555" t="s">
        <v>1901</v>
      </c>
      <c r="D315" s="3555"/>
      <c r="E315" s="3555"/>
      <c r="F315" s="3555"/>
      <c r="G315" s="3555"/>
      <c r="H315" s="3555"/>
      <c r="I315" s="3555"/>
      <c r="J315" s="3555"/>
      <c r="K315" s="3556"/>
      <c r="L315" s="1582"/>
      <c r="M315" s="1582"/>
      <c r="N315" s="1582"/>
      <c r="O315" s="1582"/>
      <c r="P315" s="1582"/>
      <c r="Q315" s="1582"/>
    </row>
    <row r="316" spans="2:17" ht="20.100000000000001" customHeight="1">
      <c r="B316" s="3554"/>
      <c r="C316" s="3555"/>
      <c r="D316" s="3555"/>
      <c r="E316" s="3555"/>
      <c r="F316" s="3555"/>
      <c r="G316" s="3555"/>
      <c r="H316" s="3555"/>
      <c r="I316" s="3555"/>
      <c r="J316" s="3555"/>
      <c r="K316" s="3556"/>
      <c r="L316" s="1582"/>
      <c r="M316" s="1582"/>
      <c r="N316" s="1582"/>
      <c r="O316" s="1582"/>
      <c r="P316" s="1582"/>
      <c r="Q316" s="1582"/>
    </row>
    <row r="317" spans="2:17" ht="20.100000000000001" customHeight="1">
      <c r="B317" s="3557"/>
      <c r="C317" s="3558"/>
      <c r="D317" s="3558"/>
      <c r="E317" s="3558"/>
      <c r="F317" s="3558"/>
      <c r="G317" s="3558"/>
      <c r="H317" s="3558"/>
      <c r="I317" s="3558"/>
      <c r="J317" s="3558"/>
      <c r="K317" s="3559"/>
      <c r="L317" s="1582"/>
      <c r="M317" s="1582"/>
      <c r="N317" s="1582"/>
      <c r="O317" s="1582"/>
      <c r="P317" s="1582"/>
      <c r="Q317" s="1582"/>
    </row>
    <row r="318" spans="2:17" ht="20.100000000000001" customHeight="1">
      <c r="B318" s="3560" t="s">
        <v>1902</v>
      </c>
      <c r="C318" s="3561"/>
      <c r="D318" s="3561"/>
      <c r="E318" s="3561"/>
      <c r="F318" s="1796"/>
      <c r="G318" s="1796"/>
      <c r="H318" s="1796"/>
      <c r="I318" s="1795" t="s">
        <v>1903</v>
      </c>
      <c r="J318" s="1797">
        <f>SUM(D319:D320,G319:G320,J319:J320)</f>
        <v>0.47500000000000003</v>
      </c>
      <c r="K318" s="1798"/>
      <c r="L318" s="1582"/>
      <c r="M318" s="1582"/>
      <c r="N318" s="1582"/>
      <c r="O318" s="1582"/>
      <c r="P318" s="1582"/>
      <c r="Q318" s="1582"/>
    </row>
    <row r="319" spans="2:17" ht="20.100000000000001" customHeight="1">
      <c r="B319" s="3545" t="s">
        <v>1904</v>
      </c>
      <c r="C319" s="3546"/>
      <c r="D319" s="1799">
        <v>0.25</v>
      </c>
      <c r="E319" s="3546" t="s">
        <v>1905</v>
      </c>
      <c r="F319" s="3546"/>
      <c r="G319" s="1799">
        <v>5.0000000000000001E-3</v>
      </c>
      <c r="H319" s="3546" t="s">
        <v>1906</v>
      </c>
      <c r="I319" s="3546"/>
      <c r="J319" s="1799">
        <v>2.5000000000000001E-2</v>
      </c>
      <c r="K319" s="1800"/>
      <c r="L319" s="1582"/>
      <c r="M319" s="1582"/>
      <c r="N319" s="1582"/>
      <c r="O319" s="1582"/>
      <c r="P319" s="1582"/>
      <c r="Q319" s="1582"/>
    </row>
    <row r="320" spans="2:17" ht="20.100000000000001" customHeight="1">
      <c r="B320" s="3547" t="s">
        <v>1907</v>
      </c>
      <c r="C320" s="3548"/>
      <c r="D320" s="1801">
        <v>0.125</v>
      </c>
      <c r="E320" s="3548" t="s">
        <v>1908</v>
      </c>
      <c r="F320" s="3548"/>
      <c r="G320" s="1801">
        <v>0.02</v>
      </c>
      <c r="H320" s="3548" t="s">
        <v>1909</v>
      </c>
      <c r="I320" s="3548"/>
      <c r="J320" s="1801">
        <v>0.05</v>
      </c>
      <c r="K320" s="1802"/>
      <c r="L320" s="1582"/>
      <c r="M320" s="1582"/>
      <c r="N320" s="1582"/>
      <c r="O320" s="1582"/>
      <c r="P320" s="1582"/>
      <c r="Q320" s="1582"/>
    </row>
    <row r="321" spans="2:17" ht="20.100000000000001" customHeight="1">
      <c r="B321" s="3533" t="s">
        <v>1190</v>
      </c>
      <c r="C321" s="3534"/>
      <c r="D321" s="3534"/>
      <c r="E321" s="3534"/>
      <c r="F321" s="3534"/>
      <c r="G321" s="3534"/>
      <c r="H321" s="3534"/>
      <c r="I321" s="3534"/>
      <c r="J321" s="3534"/>
      <c r="K321" s="3535"/>
      <c r="L321" s="1582"/>
      <c r="M321" s="1582"/>
      <c r="N321" s="1582"/>
      <c r="O321" s="1582"/>
      <c r="P321" s="1582"/>
      <c r="Q321" s="1582"/>
    </row>
    <row r="322" spans="2:17" ht="20.100000000000001" customHeight="1" thickBot="1">
      <c r="B322" s="3351"/>
      <c r="C322" s="3352"/>
      <c r="D322" s="3352"/>
      <c r="E322" s="3352"/>
      <c r="F322" s="3352"/>
      <c r="G322" s="3352"/>
      <c r="H322" s="3352"/>
      <c r="I322" s="3352"/>
      <c r="J322" s="3352"/>
      <c r="K322" s="3353"/>
      <c r="L322" s="1582"/>
      <c r="M322" s="1582"/>
      <c r="N322" s="1582"/>
      <c r="O322" s="1582"/>
      <c r="P322" s="1582"/>
      <c r="Q322" s="1582"/>
    </row>
    <row r="323" spans="2:17" ht="20.100000000000001" customHeight="1" thickBot="1">
      <c r="B323" s="1582"/>
      <c r="C323" s="1582"/>
      <c r="D323" s="1582"/>
      <c r="E323" s="1614"/>
      <c r="F323" s="1614"/>
      <c r="G323" s="1582"/>
      <c r="H323" s="1582"/>
      <c r="I323" s="1582"/>
      <c r="J323" s="1582"/>
      <c r="K323" s="1582"/>
      <c r="L323" s="1582"/>
      <c r="M323" s="1582"/>
      <c r="N323" s="1582"/>
      <c r="O323" s="1582"/>
      <c r="P323" s="1582"/>
      <c r="Q323" s="1582"/>
    </row>
    <row r="324" spans="2:17" ht="20.100000000000001" customHeight="1">
      <c r="B324" s="3536" t="s">
        <v>1910</v>
      </c>
      <c r="C324" s="3536"/>
      <c r="D324" s="3536"/>
      <c r="E324" s="3536"/>
      <c r="F324" s="3536"/>
      <c r="G324" s="3536"/>
      <c r="H324" s="3536"/>
      <c r="I324" s="3536"/>
      <c r="J324" s="3536"/>
      <c r="K324" s="3536"/>
      <c r="L324" s="3536"/>
      <c r="M324" s="3536"/>
      <c r="N324" s="3537"/>
      <c r="O324" s="1582"/>
      <c r="P324" s="1582"/>
      <c r="Q324" s="1582"/>
    </row>
    <row r="325" spans="2:17" ht="20.100000000000001" customHeight="1">
      <c r="B325" s="3538"/>
      <c r="C325" s="3538"/>
      <c r="D325" s="3538"/>
      <c r="E325" s="3538"/>
      <c r="F325" s="3538"/>
      <c r="G325" s="3538"/>
      <c r="H325" s="3538"/>
      <c r="I325" s="3538"/>
      <c r="J325" s="3538"/>
      <c r="K325" s="3538"/>
      <c r="L325" s="3538"/>
      <c r="M325" s="3538"/>
      <c r="N325" s="3539"/>
      <c r="O325" s="1582"/>
      <c r="P325" s="1582"/>
      <c r="Q325" s="1582"/>
    </row>
    <row r="326" spans="2:17" ht="20.100000000000001" customHeight="1">
      <c r="B326" s="3538"/>
      <c r="C326" s="3538"/>
      <c r="D326" s="3538"/>
      <c r="E326" s="3538"/>
      <c r="F326" s="3538"/>
      <c r="G326" s="3538"/>
      <c r="H326" s="3538"/>
      <c r="I326" s="3538"/>
      <c r="J326" s="3538"/>
      <c r="K326" s="3538"/>
      <c r="L326" s="3538"/>
      <c r="M326" s="3538"/>
      <c r="N326" s="3539"/>
      <c r="O326" s="1582"/>
      <c r="P326" s="1582"/>
      <c r="Q326" s="1582"/>
    </row>
    <row r="327" spans="2:17" ht="20.100000000000001" customHeight="1">
      <c r="B327" s="1803"/>
      <c r="C327" s="3540" t="s">
        <v>1911</v>
      </c>
      <c r="D327" s="3540"/>
      <c r="E327" s="3540"/>
      <c r="F327" s="3540"/>
      <c r="G327" s="3540"/>
      <c r="H327" s="3540"/>
      <c r="I327" s="3540"/>
      <c r="J327" s="3540"/>
      <c r="K327" s="3540"/>
      <c r="L327" s="3540"/>
      <c r="M327" s="3540"/>
      <c r="N327" s="1732"/>
      <c r="O327" s="1582"/>
      <c r="P327" s="1582"/>
      <c r="Q327" s="1582"/>
    </row>
    <row r="328" spans="2:17" ht="20.100000000000001" customHeight="1">
      <c r="B328" s="1803"/>
      <c r="C328" s="3541" t="s">
        <v>1912</v>
      </c>
      <c r="D328" s="3541"/>
      <c r="E328" s="3541"/>
      <c r="F328" s="3541"/>
      <c r="G328" s="3541"/>
      <c r="H328" s="3541"/>
      <c r="I328" s="3541"/>
      <c r="J328" s="3541"/>
      <c r="K328" s="3541"/>
      <c r="L328" s="3541"/>
      <c r="M328" s="3541"/>
      <c r="N328" s="1732"/>
      <c r="O328" s="1582"/>
      <c r="P328" s="1582"/>
      <c r="Q328" s="1582"/>
    </row>
    <row r="329" spans="2:17" ht="20.100000000000001" customHeight="1">
      <c r="B329" s="1803"/>
      <c r="C329" s="3542" t="s">
        <v>1913</v>
      </c>
      <c r="D329" s="3542"/>
      <c r="E329" s="3542"/>
      <c r="F329" s="3542"/>
      <c r="G329" s="3542"/>
      <c r="H329" s="3542"/>
      <c r="I329" s="3542"/>
      <c r="J329" s="3542"/>
      <c r="K329" s="3542"/>
      <c r="L329" s="3542"/>
      <c r="M329" s="3542"/>
      <c r="N329" s="1732"/>
      <c r="O329" s="1582"/>
      <c r="P329" s="1582"/>
      <c r="Q329" s="1582"/>
    </row>
    <row r="330" spans="2:17" ht="20.100000000000001" customHeight="1" thickBot="1">
      <c r="B330" s="1803"/>
      <c r="C330" s="3543"/>
      <c r="D330" s="3543"/>
      <c r="E330" s="3543"/>
      <c r="F330" s="3543"/>
      <c r="G330" s="3543"/>
      <c r="H330" s="3543"/>
      <c r="I330" s="3543"/>
      <c r="J330" s="3543"/>
      <c r="K330" s="3543"/>
      <c r="L330" s="3543"/>
      <c r="M330" s="3543"/>
      <c r="N330" s="1732"/>
      <c r="O330" s="1582"/>
      <c r="P330" s="1582"/>
      <c r="Q330" s="1582"/>
    </row>
    <row r="331" spans="2:17" ht="20.100000000000001" customHeight="1">
      <c r="B331" s="1803"/>
      <c r="C331" s="1804"/>
      <c r="D331" s="3544" t="s">
        <v>1896</v>
      </c>
      <c r="E331" s="3544"/>
      <c r="F331" s="3544"/>
      <c r="G331" s="3544"/>
      <c r="H331" s="3544"/>
      <c r="I331" s="3544"/>
      <c r="J331" s="3544"/>
      <c r="K331" s="3544"/>
      <c r="L331" s="3544"/>
      <c r="M331" s="3544"/>
      <c r="N331" s="1732"/>
      <c r="O331" s="1582"/>
      <c r="P331" s="1582"/>
      <c r="Q331" s="1582"/>
    </row>
    <row r="332" spans="2:17" ht="20.100000000000001" customHeight="1">
      <c r="B332" s="1803"/>
      <c r="C332" s="3531" t="s">
        <v>1914</v>
      </c>
      <c r="D332" s="3532" t="s">
        <v>1915</v>
      </c>
      <c r="E332" s="3532" t="s">
        <v>1916</v>
      </c>
      <c r="F332" s="3526" t="s">
        <v>1917</v>
      </c>
      <c r="G332" s="3526" t="s">
        <v>1918</v>
      </c>
      <c r="H332" s="3524" t="s">
        <v>1919</v>
      </c>
      <c r="I332" s="3524" t="s">
        <v>1920</v>
      </c>
      <c r="J332" s="1805"/>
      <c r="K332" s="1805"/>
      <c r="L332" s="3525" t="s">
        <v>1921</v>
      </c>
      <c r="M332" s="3526" t="s">
        <v>1922</v>
      </c>
      <c r="N332" s="1732"/>
      <c r="O332" s="1582"/>
      <c r="P332" s="1582"/>
      <c r="Q332" s="1582"/>
    </row>
    <row r="333" spans="2:17" ht="20.100000000000001" customHeight="1">
      <c r="B333" s="1803"/>
      <c r="C333" s="3531"/>
      <c r="D333" s="3532"/>
      <c r="E333" s="3532"/>
      <c r="F333" s="3526"/>
      <c r="G333" s="3526"/>
      <c r="H333" s="3524"/>
      <c r="I333" s="3524"/>
      <c r="J333" s="1805"/>
      <c r="K333" s="1805"/>
      <c r="L333" s="3525"/>
      <c r="M333" s="3526"/>
      <c r="N333" s="1732"/>
      <c r="O333" s="1582"/>
      <c r="P333" s="1582"/>
      <c r="Q333" s="1582"/>
    </row>
    <row r="334" spans="2:17" ht="20.100000000000001" customHeight="1">
      <c r="B334" s="1803"/>
      <c r="C334" s="3531"/>
      <c r="D334" s="3532"/>
      <c r="E334" s="3532"/>
      <c r="F334" s="3526"/>
      <c r="G334" s="3526"/>
      <c r="H334" s="3524"/>
      <c r="I334" s="3524"/>
      <c r="J334" s="1805"/>
      <c r="K334" s="1805"/>
      <c r="L334" s="3525"/>
      <c r="M334" s="3526"/>
      <c r="N334" s="1732"/>
      <c r="O334" s="1582"/>
      <c r="P334" s="1582"/>
      <c r="Q334" s="1582"/>
    </row>
    <row r="335" spans="2:17" ht="20.100000000000001" customHeight="1">
      <c r="B335" s="1803"/>
      <c r="C335" s="1806" t="s">
        <v>852</v>
      </c>
      <c r="D335" s="1806" t="s">
        <v>852</v>
      </c>
      <c r="E335" s="1806" t="s">
        <v>852</v>
      </c>
      <c r="F335" s="1806" t="s">
        <v>852</v>
      </c>
      <c r="G335" s="1806" t="s">
        <v>852</v>
      </c>
      <c r="H335" s="1806" t="s">
        <v>852</v>
      </c>
      <c r="I335" s="1806" t="s">
        <v>852</v>
      </c>
      <c r="J335" s="1806"/>
      <c r="K335" s="1806"/>
      <c r="L335" s="1791"/>
      <c r="M335" s="1807"/>
      <c r="N335" s="1732"/>
      <c r="O335" s="1582"/>
      <c r="P335" s="1582"/>
      <c r="Q335" s="1582"/>
    </row>
    <row r="336" spans="2:17" ht="20.100000000000001" customHeight="1">
      <c r="B336" s="1803"/>
      <c r="C336" s="3527">
        <v>1</v>
      </c>
      <c r="D336" s="3528">
        <v>32.5</v>
      </c>
      <c r="E336" s="3528">
        <v>53</v>
      </c>
      <c r="F336" s="3529">
        <v>2.5</v>
      </c>
      <c r="G336" s="3530">
        <v>2.5</v>
      </c>
      <c r="H336" s="3530">
        <v>5</v>
      </c>
      <c r="I336" s="3530">
        <v>5</v>
      </c>
      <c r="J336" s="1808"/>
      <c r="K336" s="1808"/>
      <c r="L336" s="3517">
        <f>(L343/M348)*M340</f>
        <v>1.7392499999999997</v>
      </c>
      <c r="M336" s="3518">
        <f>(M345/M348)*M340</f>
        <v>1.75</v>
      </c>
      <c r="N336" s="1732"/>
      <c r="O336" s="1582"/>
      <c r="P336" s="1582"/>
      <c r="Q336" s="1582"/>
    </row>
    <row r="337" spans="2:17" ht="20.100000000000001" customHeight="1">
      <c r="B337" s="1803"/>
      <c r="C337" s="3527"/>
      <c r="D337" s="3528"/>
      <c r="E337" s="3528"/>
      <c r="F337" s="3529"/>
      <c r="G337" s="3530"/>
      <c r="H337" s="3530"/>
      <c r="I337" s="3530"/>
      <c r="J337" s="1808"/>
      <c r="K337" s="1808"/>
      <c r="L337" s="3517"/>
      <c r="M337" s="3518"/>
      <c r="N337" s="1732"/>
      <c r="O337" s="1582"/>
      <c r="P337" s="1582"/>
      <c r="Q337" s="1582"/>
    </row>
    <row r="338" spans="2:17" ht="20.100000000000001" customHeight="1">
      <c r="B338" s="1803"/>
      <c r="C338" s="1809" t="s">
        <v>421</v>
      </c>
      <c r="D338" s="1809" t="s">
        <v>436</v>
      </c>
      <c r="E338" s="1809" t="s">
        <v>451</v>
      </c>
      <c r="F338" s="1809" t="s">
        <v>509</v>
      </c>
      <c r="G338" s="1809" t="s">
        <v>466</v>
      </c>
      <c r="H338" s="1809" t="s">
        <v>480</v>
      </c>
      <c r="I338" s="1809" t="s">
        <v>495</v>
      </c>
      <c r="J338" s="1809"/>
      <c r="K338" s="1809"/>
      <c r="L338" s="1809" t="s">
        <v>524</v>
      </c>
      <c r="M338" s="1809" t="s">
        <v>623</v>
      </c>
      <c r="N338" s="1732"/>
      <c r="O338" s="1582"/>
      <c r="P338" s="1582"/>
      <c r="Q338" s="1582"/>
    </row>
    <row r="339" spans="2:17" ht="20.100000000000001" customHeight="1">
      <c r="B339" s="1803"/>
      <c r="C339" s="1810">
        <f>(D336*E336)*C336</f>
        <v>1722.5</v>
      </c>
      <c r="D339" s="1810">
        <f>((D336*F336)*2)*C336+((E336*F336)*2)*C336</f>
        <v>427.5</v>
      </c>
      <c r="E339" s="1810">
        <f>((D336*H339)*2)*C336+((E336*H339)*2)*C336</f>
        <v>85.5</v>
      </c>
      <c r="F339" s="1810">
        <f>((D336*I339)*2)*C336+((E336*I339)*2)*C336</f>
        <v>85.5</v>
      </c>
      <c r="G339" s="1811">
        <f>G336/10</f>
        <v>0.25</v>
      </c>
      <c r="H339" s="1811">
        <f>H336/10</f>
        <v>0.5</v>
      </c>
      <c r="I339" s="1811">
        <f>I336/10</f>
        <v>0.5</v>
      </c>
      <c r="J339" s="1811"/>
      <c r="K339" s="1811"/>
      <c r="L339" s="1810">
        <f>SUM(C339:F339)</f>
        <v>2321</v>
      </c>
      <c r="M339" s="1812">
        <f>(C339*F336)/1000</f>
        <v>4.3062500000000004</v>
      </c>
      <c r="N339" s="1732"/>
      <c r="O339" s="1582"/>
      <c r="P339" s="1582"/>
      <c r="Q339" s="1582"/>
    </row>
    <row r="340" spans="2:17" ht="20.100000000000001" customHeight="1" thickBot="1">
      <c r="B340" s="1803"/>
      <c r="C340" s="1813"/>
      <c r="D340" s="1813"/>
      <c r="E340" s="1813"/>
      <c r="F340" s="1813"/>
      <c r="G340" s="1814"/>
      <c r="H340" s="1814"/>
      <c r="I340" s="1815" t="s">
        <v>1923</v>
      </c>
      <c r="J340" s="1815"/>
      <c r="K340" s="1815"/>
      <c r="L340" s="1816" t="s">
        <v>631</v>
      </c>
      <c r="M340" s="1817">
        <f>L339*G339</f>
        <v>580.25</v>
      </c>
      <c r="N340" s="1732"/>
      <c r="O340" s="1582"/>
      <c r="P340" s="1582"/>
      <c r="Q340" s="1582"/>
    </row>
    <row r="341" spans="2:17" ht="20.100000000000001" customHeight="1">
      <c r="B341" s="1803"/>
      <c r="C341" s="1804"/>
      <c r="D341" s="3519" t="s">
        <v>1898</v>
      </c>
      <c r="E341" s="3519"/>
      <c r="F341" s="3519"/>
      <c r="G341" s="3519"/>
      <c r="H341" s="3519"/>
      <c r="I341" s="3519"/>
      <c r="J341" s="3519"/>
      <c r="K341" s="3519"/>
      <c r="L341" s="3519"/>
      <c r="M341" s="3519"/>
      <c r="N341" s="1732"/>
      <c r="O341" s="1582"/>
      <c r="P341" s="1582"/>
      <c r="Q341" s="1582"/>
    </row>
    <row r="342" spans="2:17" ht="20.100000000000001" customHeight="1">
      <c r="B342" s="1803"/>
      <c r="C342" s="3520" t="s">
        <v>1924</v>
      </c>
      <c r="D342" s="3520"/>
      <c r="E342" s="3520"/>
      <c r="F342" s="3520"/>
      <c r="G342" s="3520"/>
      <c r="H342" s="3520"/>
      <c r="I342" s="3520"/>
      <c r="J342" s="3520"/>
      <c r="K342" s="3520"/>
      <c r="L342" s="3520"/>
      <c r="M342" s="1818" t="s">
        <v>852</v>
      </c>
      <c r="N342" s="1732"/>
      <c r="O342" s="1582"/>
      <c r="P342" s="1582"/>
      <c r="Q342" s="1582"/>
    </row>
    <row r="343" spans="2:17" ht="20.100000000000001" customHeight="1">
      <c r="B343" s="1803"/>
      <c r="C343" s="3521">
        <v>4</v>
      </c>
      <c r="D343" s="3522">
        <v>32.5</v>
      </c>
      <c r="E343" s="3522">
        <v>53</v>
      </c>
      <c r="F343" s="3523">
        <v>2.5</v>
      </c>
      <c r="G343" s="3512">
        <v>2.5</v>
      </c>
      <c r="H343" s="3512">
        <v>5</v>
      </c>
      <c r="I343" s="3512">
        <v>5</v>
      </c>
      <c r="J343" s="1819"/>
      <c r="K343" s="1819"/>
      <c r="L343" s="3513">
        <f>E359</f>
        <v>6.956999999999999</v>
      </c>
      <c r="M343" s="3514">
        <v>7</v>
      </c>
      <c r="N343" s="1732"/>
      <c r="O343" s="1582"/>
      <c r="P343" s="1582"/>
      <c r="Q343" s="1582"/>
    </row>
    <row r="344" spans="2:17" ht="20.100000000000001" customHeight="1">
      <c r="B344" s="1803"/>
      <c r="C344" s="3521"/>
      <c r="D344" s="3522"/>
      <c r="E344" s="3522"/>
      <c r="F344" s="3523"/>
      <c r="G344" s="3512"/>
      <c r="H344" s="3512"/>
      <c r="I344" s="3512"/>
      <c r="J344" s="1819"/>
      <c r="K344" s="1819"/>
      <c r="L344" s="3513"/>
      <c r="M344" s="3514"/>
      <c r="N344" s="1732"/>
      <c r="O344" s="1582"/>
      <c r="P344" s="1582"/>
      <c r="Q344" s="1582"/>
    </row>
    <row r="345" spans="2:17" ht="20.100000000000001" customHeight="1">
      <c r="B345" s="1803"/>
      <c r="C345" s="1820">
        <f>ROW()-2</f>
        <v>343</v>
      </c>
      <c r="D345" s="3515" t="s">
        <v>1925</v>
      </c>
      <c r="E345" s="3515"/>
      <c r="F345" s="3515"/>
      <c r="G345" s="3515"/>
      <c r="H345" s="3515"/>
      <c r="I345" s="3515"/>
      <c r="J345" s="1821"/>
      <c r="K345" s="1821"/>
      <c r="L345" s="1822"/>
      <c r="M345" s="1823">
        <f>IF(ISBLANK(M343),L343,M343)</f>
        <v>7</v>
      </c>
      <c r="N345" s="1732"/>
      <c r="O345" s="1582"/>
      <c r="P345" s="1582"/>
      <c r="Q345" s="1582"/>
    </row>
    <row r="346" spans="2:17" ht="20.100000000000001" customHeight="1">
      <c r="B346" s="1803"/>
      <c r="C346" s="1824" t="s">
        <v>421</v>
      </c>
      <c r="D346" s="1824" t="s">
        <v>436</v>
      </c>
      <c r="E346" s="1824" t="s">
        <v>451</v>
      </c>
      <c r="F346" s="1824" t="s">
        <v>509</v>
      </c>
      <c r="G346" s="1824" t="s">
        <v>466</v>
      </c>
      <c r="H346" s="1824" t="s">
        <v>480</v>
      </c>
      <c r="I346" s="1824" t="s">
        <v>495</v>
      </c>
      <c r="J346" s="1824"/>
      <c r="K346" s="1824"/>
      <c r="L346" s="1824" t="s">
        <v>524</v>
      </c>
      <c r="M346" s="1824" t="s">
        <v>623</v>
      </c>
      <c r="N346" s="1732"/>
      <c r="O346" s="1582"/>
      <c r="P346" s="1582"/>
      <c r="Q346" s="1582"/>
    </row>
    <row r="347" spans="2:17" ht="20.100000000000001" customHeight="1">
      <c r="B347" s="1803"/>
      <c r="C347" s="1810">
        <f>(D343*E343)*C343</f>
        <v>6890</v>
      </c>
      <c r="D347" s="1810">
        <f>((D343*F343)*2)*C343+((E343*F343)*2)*C343</f>
        <v>1710</v>
      </c>
      <c r="E347" s="1810">
        <f>((D343*H347)*2)*C343+((E343*H347)*2)*C343</f>
        <v>342</v>
      </c>
      <c r="F347" s="1810">
        <f>((D343*I347)*2)*C343+((E343*I347)*2)*C343</f>
        <v>342</v>
      </c>
      <c r="G347" s="1811">
        <f>G343/10</f>
        <v>0.25</v>
      </c>
      <c r="H347" s="1811">
        <f>H343/10</f>
        <v>0.5</v>
      </c>
      <c r="I347" s="1811">
        <f>I343/10</f>
        <v>0.5</v>
      </c>
      <c r="J347" s="1811"/>
      <c r="K347" s="1811"/>
      <c r="L347" s="1810">
        <f>SUM(C347:F347)</f>
        <v>9284</v>
      </c>
      <c r="M347" s="1812">
        <f>(C347*F343)/1000</f>
        <v>17.225000000000001</v>
      </c>
      <c r="N347" s="1732"/>
      <c r="O347" s="1582"/>
      <c r="P347" s="1582"/>
      <c r="Q347" s="1582"/>
    </row>
    <row r="348" spans="2:17" ht="20.100000000000001" customHeight="1" thickBot="1">
      <c r="B348" s="1803"/>
      <c r="C348" s="1822"/>
      <c r="D348" s="1822"/>
      <c r="E348" s="1822"/>
      <c r="F348" s="1822"/>
      <c r="G348" s="1822"/>
      <c r="H348" s="1822"/>
      <c r="I348" s="1825" t="s">
        <v>1926</v>
      </c>
      <c r="J348" s="1825"/>
      <c r="K348" s="1825"/>
      <c r="L348" s="1824" t="s">
        <v>631</v>
      </c>
      <c r="M348" s="1826">
        <f>L347*G347</f>
        <v>2321</v>
      </c>
      <c r="N348" s="1732"/>
      <c r="O348" s="1582"/>
      <c r="P348" s="1582"/>
      <c r="Q348" s="1582"/>
    </row>
    <row r="349" spans="2:17" ht="20.100000000000001" customHeight="1">
      <c r="B349" s="1803"/>
      <c r="C349" s="1827"/>
      <c r="D349" s="1827"/>
      <c r="E349" s="1827"/>
      <c r="F349" s="1827"/>
      <c r="G349" s="1827"/>
      <c r="H349" s="1827"/>
      <c r="I349" s="1828"/>
      <c r="J349" s="1828"/>
      <c r="K349" s="1828"/>
      <c r="L349" s="1829"/>
      <c r="M349" s="1830"/>
      <c r="N349" s="1732"/>
      <c r="O349" s="1582"/>
      <c r="P349" s="1582"/>
      <c r="Q349" s="1582"/>
    </row>
    <row r="350" spans="2:17" ht="20.100000000000001" customHeight="1">
      <c r="B350" s="1803"/>
      <c r="C350" s="1831" t="s">
        <v>421</v>
      </c>
      <c r="D350" s="1832" t="s">
        <v>1927</v>
      </c>
      <c r="E350" s="1832"/>
      <c r="F350" s="1831" t="s">
        <v>480</v>
      </c>
      <c r="G350" s="1833" t="s">
        <v>1928</v>
      </c>
      <c r="H350" s="1834"/>
      <c r="I350" s="1831" t="s">
        <v>623</v>
      </c>
      <c r="J350" s="3516" t="s">
        <v>1929</v>
      </c>
      <c r="K350" s="3516"/>
      <c r="L350" s="3516"/>
      <c r="M350" s="3516"/>
      <c r="N350" s="1732"/>
      <c r="O350" s="1582"/>
      <c r="P350" s="1582"/>
      <c r="Q350" s="1582"/>
    </row>
    <row r="351" spans="2:17" ht="20.100000000000001" customHeight="1">
      <c r="B351" s="1803"/>
      <c r="C351" s="1831" t="s">
        <v>436</v>
      </c>
      <c r="D351" s="1832" t="s">
        <v>1930</v>
      </c>
      <c r="E351" s="1832"/>
      <c r="F351" s="1831" t="s">
        <v>495</v>
      </c>
      <c r="G351" s="1832" t="s">
        <v>1931</v>
      </c>
      <c r="H351" s="1834"/>
      <c r="I351" s="1835"/>
      <c r="J351" s="3516"/>
      <c r="K351" s="3516"/>
      <c r="L351" s="3516"/>
      <c r="M351" s="3516"/>
      <c r="N351" s="1732"/>
      <c r="O351" s="1582"/>
      <c r="P351" s="1582"/>
      <c r="Q351" s="1582"/>
    </row>
    <row r="352" spans="2:17" ht="20.100000000000001" customHeight="1">
      <c r="B352" s="1803"/>
      <c r="C352" s="1831" t="s">
        <v>451</v>
      </c>
      <c r="D352" s="1832" t="s">
        <v>1932</v>
      </c>
      <c r="E352" s="1832"/>
      <c r="F352" s="1831" t="s">
        <v>509</v>
      </c>
      <c r="G352" s="1832" t="s">
        <v>1933</v>
      </c>
      <c r="H352" s="1834"/>
      <c r="I352" s="1831" t="s">
        <v>631</v>
      </c>
      <c r="J352" s="1832" t="s">
        <v>1934</v>
      </c>
      <c r="K352" s="1836"/>
      <c r="L352" s="1832"/>
      <c r="M352" s="1836"/>
      <c r="N352" s="1732"/>
      <c r="O352" s="1582"/>
      <c r="P352" s="1582"/>
      <c r="Q352" s="1582"/>
    </row>
    <row r="353" spans="2:17" ht="20.100000000000001" customHeight="1">
      <c r="B353" s="1803"/>
      <c r="C353" s="1831" t="s">
        <v>466</v>
      </c>
      <c r="D353" s="1832" t="s">
        <v>1935</v>
      </c>
      <c r="E353" s="1833"/>
      <c r="F353" s="1831" t="s">
        <v>524</v>
      </c>
      <c r="G353" s="1832" t="s">
        <v>1936</v>
      </c>
      <c r="H353" s="1834"/>
      <c r="I353" s="1834"/>
      <c r="J353" s="1834"/>
      <c r="K353" s="1834"/>
      <c r="L353" s="1837"/>
      <c r="M353" s="1836"/>
      <c r="N353" s="1732"/>
      <c r="O353" s="1582"/>
      <c r="P353" s="1582"/>
      <c r="Q353" s="1582"/>
    </row>
    <row r="354" spans="2:17" ht="20.100000000000001" customHeight="1" thickBot="1">
      <c r="B354" s="1803"/>
      <c r="C354" s="1831"/>
      <c r="D354" s="1832"/>
      <c r="E354" s="1833"/>
      <c r="F354" s="1831"/>
      <c r="G354" s="1832"/>
      <c r="H354" s="1834"/>
      <c r="I354" s="1834"/>
      <c r="J354" s="1834"/>
      <c r="K354" s="1834"/>
      <c r="L354" s="1837"/>
      <c r="M354" s="1836"/>
      <c r="N354" s="1732"/>
      <c r="O354" s="1582"/>
      <c r="P354" s="1582"/>
      <c r="Q354" s="1582"/>
    </row>
    <row r="355" spans="2:17" ht="20.100000000000001" customHeight="1">
      <c r="B355" s="1803"/>
      <c r="C355" s="1804"/>
      <c r="D355" s="3501" t="s">
        <v>1937</v>
      </c>
      <c r="E355" s="3501"/>
      <c r="F355" s="3501"/>
      <c r="G355" s="3501"/>
      <c r="H355" s="3501"/>
      <c r="I355" s="3501"/>
      <c r="J355" s="3501"/>
      <c r="K355" s="3501"/>
      <c r="L355" s="3501"/>
      <c r="M355" s="3501"/>
      <c r="N355" s="1732"/>
      <c r="O355" s="1582"/>
      <c r="P355" s="1582"/>
      <c r="Q355" s="1582"/>
    </row>
    <row r="356" spans="2:17" ht="20.100000000000001" customHeight="1">
      <c r="B356" s="1803"/>
      <c r="C356" s="3502" t="s">
        <v>1938</v>
      </c>
      <c r="D356" s="3502"/>
      <c r="E356" s="3502"/>
      <c r="F356" s="3502"/>
      <c r="G356" s="3502"/>
      <c r="H356" s="3502"/>
      <c r="I356" s="3502"/>
      <c r="J356" s="3502"/>
      <c r="K356" s="3502"/>
      <c r="L356" s="3502"/>
      <c r="M356" s="3502"/>
      <c r="N356" s="1732"/>
      <c r="O356" s="1582"/>
      <c r="P356" s="1582"/>
      <c r="Q356" s="1582"/>
    </row>
    <row r="357" spans="2:17" ht="20.100000000000001" customHeight="1">
      <c r="B357" s="1803"/>
      <c r="C357" s="3502"/>
      <c r="D357" s="3502"/>
      <c r="E357" s="3502"/>
      <c r="F357" s="3502"/>
      <c r="G357" s="3502"/>
      <c r="H357" s="3502"/>
      <c r="I357" s="3502"/>
      <c r="J357" s="3502"/>
      <c r="K357" s="3502"/>
      <c r="L357" s="3502"/>
      <c r="M357" s="3502"/>
      <c r="N357" s="1732"/>
      <c r="O357" s="1582"/>
      <c r="P357" s="1582"/>
      <c r="Q357" s="1582"/>
    </row>
    <row r="358" spans="2:17" ht="20.100000000000001" customHeight="1">
      <c r="B358" s="1803"/>
      <c r="C358" s="3503"/>
      <c r="D358" s="3503"/>
      <c r="E358" s="3503"/>
      <c r="F358" s="3503"/>
      <c r="G358" s="3503"/>
      <c r="H358" s="3503"/>
      <c r="I358" s="3503"/>
      <c r="J358" s="3503"/>
      <c r="K358" s="3503"/>
      <c r="L358" s="3503"/>
      <c r="M358" s="3503"/>
      <c r="N358" s="1732"/>
      <c r="O358" s="1582"/>
      <c r="P358" s="1582"/>
      <c r="Q358" s="1582"/>
    </row>
    <row r="359" spans="2:17" ht="20.100000000000001" customHeight="1">
      <c r="B359" s="1803"/>
      <c r="C359" s="1838"/>
      <c r="D359" s="1839" t="s">
        <v>1939</v>
      </c>
      <c r="E359" s="1840">
        <f>SUM(E360:E362,I360:I362)</f>
        <v>6.956999999999999</v>
      </c>
      <c r="F359" s="1838"/>
      <c r="G359" s="1838"/>
      <c r="H359" s="1838"/>
      <c r="I359" s="1838"/>
      <c r="J359" s="1838"/>
      <c r="K359" s="1838"/>
      <c r="L359" s="1838"/>
      <c r="M359" s="1838"/>
      <c r="N359" s="1732"/>
      <c r="O359" s="1582"/>
      <c r="P359" s="1582"/>
      <c r="Q359" s="1582"/>
    </row>
    <row r="360" spans="2:17" ht="20.100000000000001" customHeight="1">
      <c r="B360" s="1803"/>
      <c r="C360" s="1648"/>
      <c r="D360" s="1841" t="s">
        <v>1904</v>
      </c>
      <c r="E360" s="1842">
        <v>3.5</v>
      </c>
      <c r="F360" s="1843"/>
      <c r="G360" s="1648"/>
      <c r="H360" s="1841" t="s">
        <v>1940</v>
      </c>
      <c r="I360" s="1842">
        <v>0.55000000000000004</v>
      </c>
      <c r="J360" s="1842"/>
      <c r="K360" s="1842"/>
      <c r="L360" s="1843"/>
      <c r="M360" s="1838"/>
      <c r="N360" s="1732"/>
      <c r="O360" s="1582"/>
      <c r="P360" s="1582"/>
      <c r="Q360" s="1582"/>
    </row>
    <row r="361" spans="2:17" ht="20.100000000000001" customHeight="1">
      <c r="B361" s="1803"/>
      <c r="C361" s="1648"/>
      <c r="D361" s="1841" t="s">
        <v>1907</v>
      </c>
      <c r="E361" s="1842">
        <v>1.6</v>
      </c>
      <c r="F361" s="1843"/>
      <c r="G361" s="1648"/>
      <c r="H361" s="1841" t="s">
        <v>1941</v>
      </c>
      <c r="I361" s="1842">
        <v>4.4999999999999998E-2</v>
      </c>
      <c r="J361" s="1842"/>
      <c r="K361" s="1842"/>
      <c r="L361" s="1843"/>
      <c r="M361" s="1838"/>
      <c r="N361" s="1732"/>
      <c r="O361" s="1582"/>
      <c r="P361" s="1582"/>
      <c r="Q361" s="1582"/>
    </row>
    <row r="362" spans="2:17" ht="20.100000000000001" customHeight="1">
      <c r="B362" s="1803"/>
      <c r="C362" s="1648"/>
      <c r="D362" s="1841" t="s">
        <v>1942</v>
      </c>
      <c r="E362" s="1842">
        <v>1.25</v>
      </c>
      <c r="F362" s="1843"/>
      <c r="G362" s="1648"/>
      <c r="H362" s="1844" t="s">
        <v>1943</v>
      </c>
      <c r="I362" s="1842">
        <v>1.2E-2</v>
      </c>
      <c r="J362" s="1842"/>
      <c r="K362" s="1842"/>
      <c r="L362" s="1843"/>
      <c r="M362" s="1838"/>
      <c r="N362" s="1732"/>
      <c r="O362" s="1582"/>
      <c r="P362" s="1582"/>
      <c r="Q362" s="1582"/>
    </row>
    <row r="363" spans="2:17" ht="20.100000000000001" customHeight="1">
      <c r="B363" s="1803"/>
      <c r="C363" s="1845" t="s">
        <v>1944</v>
      </c>
      <c r="D363" s="1838"/>
      <c r="E363" s="1838"/>
      <c r="F363" s="1838"/>
      <c r="G363" s="1838"/>
      <c r="H363" s="1838"/>
      <c r="I363" s="1838"/>
      <c r="J363" s="1838"/>
      <c r="K363" s="1838"/>
      <c r="L363" s="1838"/>
      <c r="M363" s="1838"/>
      <c r="N363" s="1732"/>
      <c r="O363" s="1582"/>
      <c r="P363" s="1582"/>
      <c r="Q363" s="1582"/>
    </row>
    <row r="364" spans="2:17" ht="20.100000000000001" customHeight="1">
      <c r="B364" s="1803"/>
      <c r="C364" s="3504" t="s">
        <v>1945</v>
      </c>
      <c r="D364" s="3504"/>
      <c r="E364" s="3504"/>
      <c r="F364" s="3504"/>
      <c r="G364" s="3504"/>
      <c r="H364" s="3504"/>
      <c r="I364" s="3504"/>
      <c r="J364" s="3504"/>
      <c r="K364" s="3504"/>
      <c r="L364" s="3504"/>
      <c r="M364" s="3504"/>
      <c r="N364" s="1732"/>
      <c r="O364" s="1582"/>
      <c r="P364" s="1582"/>
      <c r="Q364" s="1582"/>
    </row>
    <row r="365" spans="2:17" ht="20.100000000000001" customHeight="1">
      <c r="B365" s="1803"/>
      <c r="C365" s="3504"/>
      <c r="D365" s="3504"/>
      <c r="E365" s="3504"/>
      <c r="F365" s="3504"/>
      <c r="G365" s="3504"/>
      <c r="H365" s="3504"/>
      <c r="I365" s="3504"/>
      <c r="J365" s="3504"/>
      <c r="K365" s="3504"/>
      <c r="L365" s="3504"/>
      <c r="M365" s="3504"/>
      <c r="N365" s="1732"/>
      <c r="O365" s="1582"/>
      <c r="P365" s="1582"/>
      <c r="Q365" s="1582"/>
    </row>
    <row r="366" spans="2:17" ht="20.100000000000001" customHeight="1">
      <c r="B366" s="1803"/>
      <c r="C366" s="1845" t="s">
        <v>1946</v>
      </c>
      <c r="D366" s="1838"/>
      <c r="E366" s="1838"/>
      <c r="F366" s="1838"/>
      <c r="G366" s="1838"/>
      <c r="H366" s="1838"/>
      <c r="I366" s="1838"/>
      <c r="J366" s="1838"/>
      <c r="K366" s="1838"/>
      <c r="L366" s="1838"/>
      <c r="M366" s="1838"/>
      <c r="N366" s="1732"/>
      <c r="O366" s="1582"/>
      <c r="P366" s="1582"/>
      <c r="Q366" s="1582"/>
    </row>
    <row r="367" spans="2:17" ht="20.100000000000001" customHeight="1">
      <c r="B367" s="1803"/>
      <c r="C367" s="1846" t="s">
        <v>1947</v>
      </c>
      <c r="D367" s="1838"/>
      <c r="E367" s="1838"/>
      <c r="F367" s="1838"/>
      <c r="G367" s="1838"/>
      <c r="H367" s="1838"/>
      <c r="I367" s="1838"/>
      <c r="J367" s="1838"/>
      <c r="K367" s="1838"/>
      <c r="L367" s="1838"/>
      <c r="M367" s="1838"/>
      <c r="N367" s="1732"/>
      <c r="O367" s="1582"/>
      <c r="P367" s="1582"/>
      <c r="Q367" s="1582"/>
    </row>
    <row r="368" spans="2:17" ht="20.100000000000001" customHeight="1">
      <c r="B368" s="1803"/>
      <c r="C368" s="1847" t="s">
        <v>1948</v>
      </c>
      <c r="D368" s="1838"/>
      <c r="E368" s="1838"/>
      <c r="F368" s="1847" t="s">
        <v>1949</v>
      </c>
      <c r="G368" s="1838"/>
      <c r="H368" s="1847" t="s">
        <v>1950</v>
      </c>
      <c r="I368" s="1838"/>
      <c r="J368" s="1838"/>
      <c r="K368" s="1838"/>
      <c r="L368" s="1838"/>
      <c r="M368" s="1838"/>
      <c r="N368" s="1732"/>
      <c r="O368" s="1582"/>
      <c r="P368" s="1582"/>
      <c r="Q368" s="1582"/>
    </row>
    <row r="369" spans="2:17" ht="20.100000000000001" customHeight="1">
      <c r="B369" s="1803"/>
      <c r="C369" s="1847" t="s">
        <v>1951</v>
      </c>
      <c r="D369" s="1848" t="s">
        <v>1952</v>
      </c>
      <c r="E369" s="1838"/>
      <c r="F369" s="1838"/>
      <c r="G369" s="1838"/>
      <c r="H369" s="1838"/>
      <c r="I369" s="1838"/>
      <c r="J369" s="1838"/>
      <c r="K369" s="1838"/>
      <c r="L369" s="1838"/>
      <c r="M369" s="1838"/>
      <c r="N369" s="1732"/>
      <c r="O369" s="1582"/>
      <c r="P369" s="1582"/>
      <c r="Q369" s="1582"/>
    </row>
    <row r="370" spans="2:17" ht="20.100000000000001" customHeight="1">
      <c r="B370" s="1803"/>
      <c r="C370" s="1838"/>
      <c r="D370" s="1838"/>
      <c r="E370" s="1838"/>
      <c r="F370" s="1838"/>
      <c r="G370" s="1838"/>
      <c r="H370" s="1838"/>
      <c r="I370" s="1838"/>
      <c r="J370" s="1838"/>
      <c r="K370" s="1838"/>
      <c r="L370" s="1838"/>
      <c r="M370" s="1838"/>
      <c r="N370" s="1732"/>
      <c r="O370" s="1582"/>
      <c r="P370" s="1582"/>
      <c r="Q370" s="1582"/>
    </row>
    <row r="371" spans="2:17" ht="20.100000000000001" customHeight="1">
      <c r="B371" s="1803"/>
      <c r="C371" s="3505" t="s">
        <v>1190</v>
      </c>
      <c r="D371" s="3505"/>
      <c r="E371" s="3505"/>
      <c r="F371" s="3505"/>
      <c r="G371" s="3505"/>
      <c r="H371" s="3505"/>
      <c r="I371" s="3505"/>
      <c r="J371" s="3505"/>
      <c r="K371" s="3505"/>
      <c r="L371" s="3505"/>
      <c r="M371" s="3505"/>
      <c r="N371" s="1732"/>
      <c r="O371" s="1582"/>
      <c r="P371" s="1582"/>
      <c r="Q371" s="1582"/>
    </row>
    <row r="372" spans="2:17" ht="20.100000000000001" customHeight="1" thickBot="1">
      <c r="B372" s="1849"/>
      <c r="C372" s="3352"/>
      <c r="D372" s="3352"/>
      <c r="E372" s="3352"/>
      <c r="F372" s="3352"/>
      <c r="G372" s="3352"/>
      <c r="H372" s="3352"/>
      <c r="I372" s="3352"/>
      <c r="J372" s="3352"/>
      <c r="K372" s="3352"/>
      <c r="L372" s="3352"/>
      <c r="M372" s="3352"/>
      <c r="N372" s="1663"/>
      <c r="O372" s="1582"/>
      <c r="P372" s="1582"/>
      <c r="Q372" s="1582"/>
    </row>
    <row r="373" spans="2:17" ht="20.100000000000001" customHeight="1" thickBot="1">
      <c r="B373" s="1582"/>
      <c r="C373" s="1582"/>
      <c r="D373" s="1582"/>
      <c r="E373" s="1614"/>
      <c r="F373" s="1614"/>
      <c r="G373" s="1582"/>
      <c r="H373" s="1582"/>
      <c r="I373" s="1582"/>
      <c r="J373" s="1582"/>
      <c r="K373" s="1582"/>
      <c r="L373" s="1582"/>
      <c r="M373" s="1582"/>
      <c r="N373" s="1582"/>
      <c r="O373" s="1582"/>
      <c r="P373" s="1582"/>
      <c r="Q373" s="1582"/>
    </row>
    <row r="374" spans="2:17" ht="20.100000000000001" customHeight="1">
      <c r="B374" s="3506" t="s">
        <v>1953</v>
      </c>
      <c r="C374" s="3507"/>
      <c r="D374" s="3507"/>
      <c r="E374" s="3507"/>
      <c r="F374" s="3507"/>
      <c r="G374" s="3507"/>
      <c r="H374" s="3507"/>
      <c r="I374" s="3507"/>
      <c r="J374" s="3508"/>
      <c r="K374" s="1582"/>
      <c r="L374" s="1582"/>
      <c r="M374" s="1582"/>
      <c r="N374" s="1582"/>
      <c r="O374" s="1582"/>
      <c r="P374" s="1582"/>
      <c r="Q374" s="1582"/>
    </row>
    <row r="375" spans="2:17" ht="20.100000000000001" customHeight="1">
      <c r="B375" s="3509" t="s">
        <v>1954</v>
      </c>
      <c r="C375" s="3510"/>
      <c r="D375" s="3510"/>
      <c r="E375" s="3510"/>
      <c r="F375" s="3510"/>
      <c r="G375" s="3510"/>
      <c r="H375" s="3510"/>
      <c r="I375" s="3510"/>
      <c r="J375" s="3511"/>
      <c r="K375" s="1582"/>
      <c r="L375" s="1582"/>
      <c r="M375" s="1582"/>
      <c r="N375" s="1582"/>
      <c r="O375" s="1582"/>
      <c r="P375" s="1582"/>
      <c r="Q375" s="1582"/>
    </row>
    <row r="376" spans="2:17" ht="20.100000000000001" customHeight="1">
      <c r="B376" s="3486" t="s">
        <v>1955</v>
      </c>
      <c r="C376" s="3487"/>
      <c r="D376" s="3487"/>
      <c r="E376" s="3487"/>
      <c r="F376" s="3487"/>
      <c r="G376" s="3487"/>
      <c r="H376" s="3487"/>
      <c r="I376" s="3487"/>
      <c r="J376" s="3488"/>
      <c r="K376" s="1582"/>
      <c r="L376" s="1582"/>
      <c r="M376" s="1582"/>
      <c r="N376" s="1582"/>
      <c r="O376" s="1582"/>
      <c r="P376" s="1582"/>
      <c r="Q376" s="1582"/>
    </row>
    <row r="377" spans="2:17" ht="20.100000000000001" customHeight="1">
      <c r="B377" s="3486"/>
      <c r="C377" s="3487"/>
      <c r="D377" s="3487"/>
      <c r="E377" s="3487"/>
      <c r="F377" s="3487"/>
      <c r="G377" s="3487"/>
      <c r="H377" s="3487"/>
      <c r="I377" s="3487"/>
      <c r="J377" s="3488"/>
      <c r="K377" s="1582"/>
      <c r="L377" s="1582"/>
      <c r="M377" s="1582"/>
      <c r="N377" s="1582"/>
      <c r="O377" s="1582"/>
      <c r="P377" s="1582"/>
      <c r="Q377" s="1582"/>
    </row>
    <row r="378" spans="2:17" ht="20.100000000000001" customHeight="1">
      <c r="B378" s="1850" t="s">
        <v>1956</v>
      </c>
      <c r="C378" s="1851"/>
      <c r="D378" s="1851"/>
      <c r="E378" s="1851"/>
      <c r="F378" s="1851"/>
      <c r="G378" s="1851"/>
      <c r="H378" s="1851"/>
      <c r="I378" s="1851"/>
      <c r="J378" s="1852"/>
      <c r="K378" s="1582"/>
      <c r="L378" s="1582"/>
      <c r="M378" s="1582"/>
      <c r="N378" s="1582"/>
      <c r="O378" s="1582"/>
      <c r="P378" s="1582"/>
      <c r="Q378" s="1582"/>
    </row>
    <row r="379" spans="2:17" ht="20.100000000000001" customHeight="1">
      <c r="B379" s="1850" t="s">
        <v>1957</v>
      </c>
      <c r="C379" s="1851"/>
      <c r="D379" s="1851"/>
      <c r="E379" s="1851"/>
      <c r="F379" s="1851"/>
      <c r="G379" s="1853" t="s">
        <v>1958</v>
      </c>
      <c r="H379" s="1851"/>
      <c r="I379" s="1851"/>
      <c r="J379" s="1852"/>
      <c r="K379" s="1582"/>
      <c r="L379" s="1582"/>
      <c r="M379" s="1582"/>
      <c r="N379" s="1582"/>
      <c r="O379" s="1582"/>
      <c r="P379" s="1582"/>
      <c r="Q379" s="1582"/>
    </row>
    <row r="380" spans="2:17" ht="20.100000000000001" customHeight="1">
      <c r="B380" s="3489" t="s">
        <v>1959</v>
      </c>
      <c r="C380" s="3490"/>
      <c r="D380" s="3490"/>
      <c r="E380" s="3490"/>
      <c r="F380" s="3490"/>
      <c r="G380" s="3490"/>
      <c r="H380" s="3490"/>
      <c r="I380" s="3490"/>
      <c r="J380" s="3491"/>
      <c r="K380" s="1582"/>
      <c r="L380" s="1582"/>
      <c r="M380" s="1582"/>
      <c r="N380" s="1582"/>
      <c r="O380" s="1582"/>
      <c r="P380" s="1582"/>
      <c r="Q380" s="1582"/>
    </row>
    <row r="381" spans="2:17" ht="20.100000000000001" customHeight="1">
      <c r="B381" s="3489"/>
      <c r="C381" s="3490"/>
      <c r="D381" s="3490"/>
      <c r="E381" s="3490"/>
      <c r="F381" s="3490"/>
      <c r="G381" s="3490"/>
      <c r="H381" s="3490"/>
      <c r="I381" s="3490"/>
      <c r="J381" s="3491"/>
      <c r="K381" s="1582"/>
      <c r="L381" s="1582"/>
      <c r="M381" s="1582"/>
      <c r="N381" s="1582"/>
      <c r="O381" s="1582"/>
      <c r="P381" s="1582"/>
      <c r="Q381" s="1582"/>
    </row>
    <row r="382" spans="2:17" ht="20.100000000000001" customHeight="1">
      <c r="B382" s="3492" t="s">
        <v>1960</v>
      </c>
      <c r="C382" s="3493"/>
      <c r="D382" s="3493"/>
      <c r="E382" s="3493"/>
      <c r="F382" s="3493"/>
      <c r="G382" s="3493"/>
      <c r="H382" s="3493"/>
      <c r="I382" s="3493"/>
      <c r="J382" s="3494"/>
      <c r="K382" s="1582"/>
      <c r="L382" s="1582"/>
      <c r="M382" s="1582"/>
      <c r="N382" s="1582"/>
      <c r="O382" s="1582"/>
      <c r="P382" s="1582"/>
      <c r="Q382" s="1582"/>
    </row>
    <row r="383" spans="2:17" ht="20.100000000000001" customHeight="1">
      <c r="B383" s="3492"/>
      <c r="C383" s="3493"/>
      <c r="D383" s="3493"/>
      <c r="E383" s="3493"/>
      <c r="F383" s="3493"/>
      <c r="G383" s="3493"/>
      <c r="H383" s="3493"/>
      <c r="I383" s="3493"/>
      <c r="J383" s="3494"/>
      <c r="K383" s="1582"/>
      <c r="L383" s="1582"/>
      <c r="M383" s="1582"/>
      <c r="N383" s="1582"/>
      <c r="O383" s="1582"/>
      <c r="P383" s="1582"/>
      <c r="Q383" s="1582"/>
    </row>
    <row r="384" spans="2:17" ht="20.100000000000001" customHeight="1">
      <c r="B384" s="3495" t="s">
        <v>854</v>
      </c>
      <c r="C384" s="3496"/>
      <c r="D384" s="3497">
        <v>9.86</v>
      </c>
      <c r="E384" s="3498" t="s">
        <v>1961</v>
      </c>
      <c r="F384" s="3497">
        <v>5.694</v>
      </c>
      <c r="G384" s="3499" t="s">
        <v>1962</v>
      </c>
      <c r="H384" s="3500">
        <f>D384*F384</f>
        <v>56.14284</v>
      </c>
      <c r="I384" s="3500" t="s">
        <v>1963</v>
      </c>
      <c r="J384" s="3479">
        <f>H384</f>
        <v>56.14284</v>
      </c>
      <c r="K384" s="1582"/>
      <c r="L384" s="1582"/>
      <c r="M384" s="1582"/>
      <c r="N384" s="1582"/>
      <c r="O384" s="1582"/>
      <c r="P384" s="1582"/>
      <c r="Q384" s="1582"/>
    </row>
    <row r="385" spans="2:17" ht="20.100000000000001" customHeight="1">
      <c r="B385" s="3495"/>
      <c r="C385" s="3496"/>
      <c r="D385" s="3497"/>
      <c r="E385" s="3498"/>
      <c r="F385" s="3497"/>
      <c r="G385" s="3499"/>
      <c r="H385" s="3500"/>
      <c r="I385" s="3500"/>
      <c r="J385" s="3479"/>
      <c r="K385" s="1582"/>
      <c r="L385" s="1582"/>
      <c r="M385" s="1582"/>
      <c r="N385" s="1582"/>
      <c r="O385" s="1582"/>
      <c r="P385" s="1582"/>
      <c r="Q385" s="1582"/>
    </row>
    <row r="386" spans="2:17" ht="20.100000000000001" customHeight="1">
      <c r="B386" s="1854"/>
      <c r="C386" s="1855" t="s">
        <v>1964</v>
      </c>
      <c r="D386" s="1834"/>
      <c r="E386" s="1834"/>
      <c r="F386" s="1834"/>
      <c r="G386" s="1834"/>
      <c r="H386" s="1834"/>
      <c r="I386" s="1834"/>
      <c r="J386" s="1856"/>
      <c r="K386" s="1582"/>
      <c r="L386" s="1582"/>
      <c r="M386" s="1582"/>
      <c r="N386" s="1582"/>
      <c r="O386" s="1582"/>
      <c r="P386" s="1582"/>
      <c r="Q386" s="1582"/>
    </row>
    <row r="387" spans="2:17" ht="20.100000000000001" customHeight="1">
      <c r="B387" s="1854"/>
      <c r="C387" s="1855" t="s">
        <v>1965</v>
      </c>
      <c r="D387" s="1834"/>
      <c r="E387" s="1834"/>
      <c r="F387" s="1834"/>
      <c r="G387" s="1834"/>
      <c r="H387" s="1834"/>
      <c r="I387" s="1834"/>
      <c r="J387" s="1856"/>
      <c r="K387" s="1582"/>
      <c r="L387" s="1582"/>
      <c r="M387" s="1582"/>
      <c r="N387" s="1582"/>
      <c r="O387" s="1582"/>
      <c r="P387" s="1582"/>
      <c r="Q387" s="1582"/>
    </row>
    <row r="388" spans="2:17" ht="20.100000000000001" customHeight="1">
      <c r="B388" s="1854"/>
      <c r="C388" s="1855" t="s">
        <v>1966</v>
      </c>
      <c r="D388" s="1834"/>
      <c r="E388" s="1834"/>
      <c r="F388" s="1834"/>
      <c r="G388" s="1834"/>
      <c r="H388" s="1834"/>
      <c r="I388" s="1834"/>
      <c r="J388" s="1856"/>
      <c r="K388" s="1582"/>
      <c r="L388" s="1582"/>
      <c r="M388" s="1582"/>
      <c r="N388" s="1582"/>
      <c r="O388" s="1582"/>
      <c r="P388" s="1582"/>
      <c r="Q388" s="1582"/>
    </row>
    <row r="389" spans="2:17" ht="20.100000000000001" customHeight="1">
      <c r="B389" s="1854"/>
      <c r="C389" s="1855" t="s">
        <v>1967</v>
      </c>
      <c r="D389" s="1834"/>
      <c r="E389" s="1834"/>
      <c r="F389" s="1834"/>
      <c r="G389" s="1834"/>
      <c r="H389" s="1834"/>
      <c r="I389" s="1834"/>
      <c r="J389" s="1856"/>
      <c r="K389" s="1582"/>
      <c r="L389" s="1582"/>
      <c r="M389" s="1582"/>
      <c r="N389" s="1582"/>
      <c r="O389" s="1582"/>
      <c r="P389" s="1582"/>
      <c r="Q389" s="1582"/>
    </row>
    <row r="390" spans="2:17" ht="20.100000000000001" customHeight="1">
      <c r="B390" s="3480" t="s">
        <v>1968</v>
      </c>
      <c r="C390" s="3481"/>
      <c r="D390" s="3481"/>
      <c r="E390" s="3481"/>
      <c r="F390" s="3481"/>
      <c r="G390" s="3481"/>
      <c r="H390" s="3481"/>
      <c r="I390" s="3481"/>
      <c r="J390" s="3482"/>
      <c r="K390" s="1582"/>
      <c r="L390" s="1582"/>
      <c r="M390" s="1582"/>
      <c r="N390" s="1582"/>
      <c r="O390" s="1582"/>
      <c r="P390" s="1582"/>
      <c r="Q390" s="1582"/>
    </row>
    <row r="391" spans="2:17" ht="20.100000000000001" customHeight="1">
      <c r="B391" s="3480"/>
      <c r="C391" s="3481"/>
      <c r="D391" s="3481"/>
      <c r="E391" s="3481"/>
      <c r="F391" s="3481"/>
      <c r="G391" s="3481"/>
      <c r="H391" s="3481"/>
      <c r="I391" s="3481"/>
      <c r="J391" s="3482"/>
      <c r="K391" s="1582"/>
      <c r="L391" s="1582"/>
      <c r="M391" s="1582"/>
      <c r="N391" s="1582"/>
      <c r="O391" s="1582"/>
      <c r="P391" s="1582"/>
      <c r="Q391" s="1582"/>
    </row>
    <row r="392" spans="2:17" ht="20.100000000000001" customHeight="1">
      <c r="B392" s="3480"/>
      <c r="C392" s="3481"/>
      <c r="D392" s="3481"/>
      <c r="E392" s="3481"/>
      <c r="F392" s="3481"/>
      <c r="G392" s="3481"/>
      <c r="H392" s="3481"/>
      <c r="I392" s="3481"/>
      <c r="J392" s="3482"/>
      <c r="K392" s="1582"/>
      <c r="L392" s="1582"/>
      <c r="M392" s="1582"/>
      <c r="N392" s="1582"/>
      <c r="O392" s="1582"/>
      <c r="P392" s="1582"/>
      <c r="Q392" s="1582"/>
    </row>
    <row r="393" spans="2:17" ht="20.100000000000001" customHeight="1">
      <c r="B393" s="3480" t="s">
        <v>1969</v>
      </c>
      <c r="C393" s="3481"/>
      <c r="D393" s="3481"/>
      <c r="E393" s="3481"/>
      <c r="F393" s="3481"/>
      <c r="G393" s="3481"/>
      <c r="H393" s="3481"/>
      <c r="I393" s="3481"/>
      <c r="J393" s="3482"/>
      <c r="K393" s="1582"/>
      <c r="L393" s="1582"/>
      <c r="M393" s="1582"/>
      <c r="N393" s="1582"/>
      <c r="O393" s="1582"/>
      <c r="P393" s="1582"/>
      <c r="Q393" s="1582"/>
    </row>
    <row r="394" spans="2:17" ht="20.100000000000001" customHeight="1">
      <c r="B394" s="3480"/>
      <c r="C394" s="3481"/>
      <c r="D394" s="3481"/>
      <c r="E394" s="3481"/>
      <c r="F394" s="3481"/>
      <c r="G394" s="3481"/>
      <c r="H394" s="3481"/>
      <c r="I394" s="3481"/>
      <c r="J394" s="3482"/>
      <c r="K394" s="1582"/>
      <c r="L394" s="1582"/>
      <c r="M394" s="1582"/>
      <c r="N394" s="1582"/>
      <c r="O394" s="1582"/>
      <c r="P394" s="1582"/>
      <c r="Q394" s="1582"/>
    </row>
    <row r="395" spans="2:17" ht="20.100000000000001" customHeight="1">
      <c r="B395" s="1854"/>
      <c r="C395" s="1855" t="s">
        <v>1970</v>
      </c>
      <c r="D395" s="1834"/>
      <c r="E395" s="1834"/>
      <c r="F395" s="1834"/>
      <c r="G395" s="1834"/>
      <c r="H395" s="1834"/>
      <c r="I395" s="1834"/>
      <c r="J395" s="1856"/>
      <c r="K395" s="1582"/>
      <c r="L395" s="1582"/>
      <c r="M395" s="1582"/>
      <c r="N395" s="1582"/>
      <c r="O395" s="1582"/>
      <c r="P395" s="1582"/>
      <c r="Q395" s="1582"/>
    </row>
    <row r="396" spans="2:17" ht="20.100000000000001" customHeight="1">
      <c r="B396" s="1854"/>
      <c r="C396" s="1855" t="s">
        <v>1971</v>
      </c>
      <c r="D396" s="1834"/>
      <c r="E396" s="1834"/>
      <c r="F396" s="1834"/>
      <c r="G396" s="1834"/>
      <c r="H396" s="1834"/>
      <c r="I396" s="1834"/>
      <c r="J396" s="1856"/>
      <c r="K396" s="1582"/>
      <c r="L396" s="1582"/>
      <c r="M396" s="1582"/>
      <c r="N396" s="1582"/>
      <c r="O396" s="1582"/>
      <c r="P396" s="1582"/>
      <c r="Q396" s="1582"/>
    </row>
    <row r="397" spans="2:17" ht="20.100000000000001" customHeight="1">
      <c r="B397" s="1857"/>
      <c r="C397" s="1858"/>
      <c r="D397" s="1834"/>
      <c r="E397" s="1834"/>
      <c r="F397" s="1834"/>
      <c r="G397" s="1834"/>
      <c r="H397" s="1834"/>
      <c r="I397" s="1834"/>
      <c r="J397" s="1856"/>
      <c r="K397" s="1582"/>
      <c r="L397" s="1582"/>
      <c r="M397" s="1582"/>
      <c r="N397" s="1582"/>
      <c r="O397" s="1582"/>
      <c r="P397" s="1582"/>
      <c r="Q397" s="1582"/>
    </row>
    <row r="398" spans="2:17" ht="20.100000000000001" customHeight="1">
      <c r="B398" s="1854"/>
      <c r="C398" s="1855" t="s">
        <v>1972</v>
      </c>
      <c r="D398" s="1834"/>
      <c r="E398" s="1834"/>
      <c r="F398" s="1834"/>
      <c r="G398" s="1834"/>
      <c r="H398" s="1834"/>
      <c r="I398" s="1834"/>
      <c r="J398" s="1856"/>
      <c r="K398" s="1582"/>
      <c r="L398" s="1582"/>
      <c r="M398" s="1582"/>
      <c r="N398" s="1582"/>
      <c r="O398" s="1582"/>
      <c r="P398" s="1582"/>
      <c r="Q398" s="1582"/>
    </row>
    <row r="399" spans="2:17" ht="20.100000000000001" customHeight="1">
      <c r="B399" s="1854"/>
      <c r="C399" s="1855" t="s">
        <v>1973</v>
      </c>
      <c r="D399" s="1834"/>
      <c r="E399" s="1834"/>
      <c r="F399" s="1834"/>
      <c r="G399" s="1834"/>
      <c r="H399" s="1834"/>
      <c r="I399" s="1834"/>
      <c r="J399" s="1856"/>
      <c r="K399" s="1582"/>
      <c r="L399" s="1582"/>
      <c r="M399" s="1582"/>
      <c r="N399" s="1582"/>
      <c r="O399" s="1582"/>
      <c r="P399" s="1582"/>
      <c r="Q399" s="1582"/>
    </row>
    <row r="400" spans="2:17" ht="20.100000000000001" customHeight="1">
      <c r="B400" s="1854"/>
      <c r="C400" s="1855" t="s">
        <v>1974</v>
      </c>
      <c r="D400" s="1834"/>
      <c r="E400" s="1834"/>
      <c r="F400" s="1834"/>
      <c r="G400" s="1834"/>
      <c r="H400" s="1834"/>
      <c r="I400" s="1834"/>
      <c r="J400" s="1856"/>
      <c r="K400" s="1582"/>
      <c r="L400" s="1582"/>
      <c r="M400" s="1582"/>
      <c r="N400" s="1582"/>
      <c r="O400" s="1582"/>
      <c r="P400" s="1582"/>
      <c r="Q400" s="1582"/>
    </row>
    <row r="401" spans="1:17" ht="20.100000000000001" customHeight="1">
      <c r="B401" s="1854"/>
      <c r="C401" s="1855" t="s">
        <v>1975</v>
      </c>
      <c r="D401" s="1834"/>
      <c r="E401" s="1834"/>
      <c r="F401" s="1834"/>
      <c r="G401" s="1834"/>
      <c r="H401" s="1834"/>
      <c r="I401" s="1834"/>
      <c r="J401" s="1856"/>
      <c r="K401" s="1582"/>
      <c r="L401" s="1582"/>
      <c r="M401" s="1582"/>
      <c r="N401" s="1582"/>
      <c r="O401" s="1582"/>
      <c r="P401" s="1582"/>
      <c r="Q401" s="1582"/>
    </row>
    <row r="402" spans="1:17" ht="20.100000000000001" customHeight="1">
      <c r="B402" s="3480" t="s">
        <v>1976</v>
      </c>
      <c r="C402" s="3481"/>
      <c r="D402" s="3481"/>
      <c r="E402" s="3481"/>
      <c r="F402" s="3481"/>
      <c r="G402" s="3481"/>
      <c r="H402" s="3481"/>
      <c r="I402" s="3481"/>
      <c r="J402" s="3482"/>
      <c r="K402" s="1582"/>
      <c r="L402" s="1582"/>
      <c r="M402" s="1582"/>
      <c r="N402" s="1582"/>
      <c r="O402" s="1582"/>
      <c r="P402" s="1582"/>
      <c r="Q402" s="1582"/>
    </row>
    <row r="403" spans="1:17" ht="20.100000000000001" customHeight="1">
      <c r="B403" s="3480"/>
      <c r="C403" s="3481"/>
      <c r="D403" s="3481"/>
      <c r="E403" s="3481"/>
      <c r="F403" s="3481"/>
      <c r="G403" s="3481"/>
      <c r="H403" s="3481"/>
      <c r="I403" s="3481"/>
      <c r="J403" s="3482"/>
      <c r="K403" s="1582"/>
      <c r="L403" s="1582"/>
      <c r="M403" s="1582"/>
      <c r="N403" s="1582"/>
      <c r="O403" s="1582"/>
      <c r="P403" s="1582"/>
      <c r="Q403" s="1582"/>
    </row>
    <row r="404" spans="1:17" ht="20.100000000000001" customHeight="1">
      <c r="B404" s="1859" t="s">
        <v>1977</v>
      </c>
      <c r="C404" s="716"/>
      <c r="D404" s="716"/>
      <c r="E404" s="716"/>
      <c r="F404" s="716"/>
      <c r="G404" s="716"/>
      <c r="H404" s="716"/>
      <c r="I404" s="716"/>
      <c r="J404" s="1732"/>
      <c r="K404" s="1582"/>
      <c r="L404" s="1582"/>
      <c r="M404" s="1582"/>
      <c r="N404" s="1582"/>
      <c r="O404" s="1582"/>
      <c r="P404" s="1582"/>
      <c r="Q404" s="1582"/>
    </row>
    <row r="405" spans="1:17" ht="20.100000000000001" customHeight="1" thickBot="1">
      <c r="B405" s="1661"/>
      <c r="C405" s="1662"/>
      <c r="D405" s="1662"/>
      <c r="E405" s="1662"/>
      <c r="F405" s="1662"/>
      <c r="G405" s="1662"/>
      <c r="H405" s="1662"/>
      <c r="I405" s="1662"/>
      <c r="J405" s="1663"/>
      <c r="K405" s="1582"/>
      <c r="L405" s="1582"/>
      <c r="M405" s="1582"/>
      <c r="N405" s="1582"/>
      <c r="O405" s="1582"/>
      <c r="P405" s="1582"/>
      <c r="Q405" s="1582"/>
    </row>
    <row r="406" spans="1:17" ht="20.100000000000001" customHeight="1">
      <c r="B406" s="1582"/>
      <c r="C406" s="1582"/>
      <c r="D406" s="1582"/>
      <c r="E406" s="1614"/>
      <c r="F406" s="1614"/>
      <c r="G406" s="1582"/>
      <c r="H406" s="1582"/>
      <c r="I406" s="1582"/>
      <c r="J406" s="1582"/>
      <c r="K406" s="1582"/>
      <c r="L406" s="1582"/>
      <c r="M406" s="1582"/>
      <c r="N406" s="1582"/>
      <c r="O406" s="1582"/>
      <c r="P406" s="1582"/>
      <c r="Q406" s="1582"/>
    </row>
    <row r="407" spans="1:17">
      <c r="A407" s="1611"/>
      <c r="B407" s="1612"/>
      <c r="C407" s="1613"/>
      <c r="D407" s="1613"/>
      <c r="E407" s="1613"/>
      <c r="F407" s="1613"/>
      <c r="G407" s="1613"/>
      <c r="H407" s="1613"/>
      <c r="I407" s="1613"/>
      <c r="J407" s="1612"/>
      <c r="K407" s="1612"/>
      <c r="L407" s="1612"/>
      <c r="M407" s="1611"/>
      <c r="N407" s="1611"/>
      <c r="O407" s="1611"/>
      <c r="P407" s="1611"/>
      <c r="Q407" s="1611"/>
    </row>
    <row r="408" spans="1:17" ht="20.100000000000001" customHeight="1">
      <c r="B408" s="1582"/>
      <c r="C408" s="1582"/>
      <c r="D408" s="1582"/>
      <c r="E408" s="1614"/>
      <c r="F408" s="1614"/>
      <c r="G408" s="1582"/>
      <c r="H408" s="1582"/>
      <c r="I408" s="1582"/>
      <c r="J408" s="1582"/>
      <c r="K408" s="1582"/>
      <c r="L408" s="1582"/>
      <c r="M408" s="1582"/>
      <c r="N408" s="1582"/>
      <c r="O408" s="1582"/>
      <c r="P408" s="1582"/>
      <c r="Q408" s="1582"/>
    </row>
    <row r="409" spans="1:17" ht="15.75" thickBot="1">
      <c r="A409" s="1582"/>
      <c r="B409" s="113"/>
      <c r="C409" s="712"/>
      <c r="D409" s="712"/>
      <c r="E409" s="712"/>
      <c r="F409" s="712"/>
      <c r="G409" s="712"/>
      <c r="H409" s="712"/>
      <c r="I409" s="712"/>
      <c r="J409" s="113"/>
      <c r="K409" s="113"/>
      <c r="L409" s="113"/>
      <c r="M409" s="1582"/>
      <c r="N409" s="1582"/>
      <c r="O409" s="1582"/>
      <c r="P409" s="1582"/>
      <c r="Q409" s="1582"/>
    </row>
    <row r="410" spans="1:17" ht="15.75">
      <c r="A410" s="1582"/>
      <c r="B410" s="3483" t="s">
        <v>1978</v>
      </c>
      <c r="C410" s="3484"/>
      <c r="D410" s="3484"/>
      <c r="E410" s="3484"/>
      <c r="F410" s="3484"/>
      <c r="G410" s="3485"/>
      <c r="H410" s="712"/>
      <c r="I410" s="3483" t="s">
        <v>1978</v>
      </c>
      <c r="J410" s="3484"/>
      <c r="K410" s="3484"/>
      <c r="L410" s="3484"/>
      <c r="M410" s="3484"/>
      <c r="N410" s="3485"/>
      <c r="O410" s="1582"/>
      <c r="P410" s="1582"/>
      <c r="Q410" s="1582"/>
    </row>
    <row r="411" spans="1:17">
      <c r="A411" s="1582"/>
      <c r="B411" s="3469" t="s">
        <v>1879</v>
      </c>
      <c r="C411" s="3470"/>
      <c r="D411" s="1861" t="s">
        <v>1979</v>
      </c>
      <c r="E411" s="1860" t="s">
        <v>1980</v>
      </c>
      <c r="F411" s="3471" t="s">
        <v>1903</v>
      </c>
      <c r="G411" s="3472"/>
      <c r="H411" s="712"/>
      <c r="I411" s="3469" t="s">
        <v>1879</v>
      </c>
      <c r="J411" s="3470"/>
      <c r="K411" s="1861" t="s">
        <v>1979</v>
      </c>
      <c r="L411" s="1860" t="s">
        <v>1980</v>
      </c>
      <c r="M411" s="3471" t="s">
        <v>1903</v>
      </c>
      <c r="N411" s="3472"/>
      <c r="O411" s="1582"/>
      <c r="P411" s="1582"/>
      <c r="Q411" s="1582"/>
    </row>
    <row r="412" spans="1:17">
      <c r="A412" s="1582"/>
      <c r="B412" s="3473">
        <v>20</v>
      </c>
      <c r="C412" s="3475">
        <f>B412/100</f>
        <v>0.2</v>
      </c>
      <c r="D412" s="1862" t="s">
        <v>1073</v>
      </c>
      <c r="E412" s="1863">
        <v>1</v>
      </c>
      <c r="F412" s="1864">
        <f>(B412*E412)*10</f>
        <v>200</v>
      </c>
      <c r="G412" s="1865">
        <f>F412/1000</f>
        <v>0.2</v>
      </c>
      <c r="H412" s="712"/>
      <c r="I412" s="3477">
        <v>10</v>
      </c>
      <c r="J412" s="3475">
        <f>I412/10</f>
        <v>1</v>
      </c>
      <c r="K412" s="1862" t="s">
        <v>1073</v>
      </c>
      <c r="L412" s="1863">
        <v>1</v>
      </c>
      <c r="M412" s="1864">
        <f>(I412*L412)*100</f>
        <v>1000</v>
      </c>
      <c r="N412" s="1865">
        <f>M412/1000</f>
        <v>1</v>
      </c>
      <c r="O412" s="1582"/>
      <c r="P412" s="1582"/>
      <c r="Q412" s="1582"/>
    </row>
    <row r="413" spans="1:17">
      <c r="A413" s="1582"/>
      <c r="B413" s="3473"/>
      <c r="C413" s="3475"/>
      <c r="D413" s="1862" t="s">
        <v>1981</v>
      </c>
      <c r="E413" s="1863">
        <v>1.03</v>
      </c>
      <c r="F413" s="1864">
        <f>(B412*E413)*10</f>
        <v>206</v>
      </c>
      <c r="G413" s="1865">
        <f>F413/1000</f>
        <v>0.20599999999999999</v>
      </c>
      <c r="H413" s="712"/>
      <c r="I413" s="3477"/>
      <c r="J413" s="3475"/>
      <c r="K413" s="1862" t="s">
        <v>1981</v>
      </c>
      <c r="L413" s="1863">
        <v>1.03</v>
      </c>
      <c r="M413" s="1864">
        <f>(I412*L413)*100</f>
        <v>1030</v>
      </c>
      <c r="N413" s="1865">
        <f>M413/1000</f>
        <v>1.03</v>
      </c>
      <c r="O413" s="1582"/>
      <c r="P413" s="1582"/>
      <c r="Q413" s="1582"/>
    </row>
    <row r="414" spans="1:17">
      <c r="A414" s="1582"/>
      <c r="B414" s="3473"/>
      <c r="C414" s="3475"/>
      <c r="D414" s="1862" t="s">
        <v>1982</v>
      </c>
      <c r="E414" s="1863">
        <v>1.0149999999999999</v>
      </c>
      <c r="F414" s="1864">
        <f>(E414*B412)*10</f>
        <v>202.99999999999997</v>
      </c>
      <c r="G414" s="1865">
        <f>F414/1000</f>
        <v>0.20299999999999996</v>
      </c>
      <c r="H414" s="712"/>
      <c r="I414" s="3477"/>
      <c r="J414" s="3475"/>
      <c r="K414" s="1862" t="s">
        <v>1982</v>
      </c>
      <c r="L414" s="1863">
        <v>1.0149999999999999</v>
      </c>
      <c r="M414" s="1864">
        <f>(L414*I412)*100</f>
        <v>1014.9999999999999</v>
      </c>
      <c r="N414" s="1865">
        <f>M414/1000</f>
        <v>1.0149999999999999</v>
      </c>
      <c r="O414" s="1582"/>
      <c r="P414" s="1582"/>
      <c r="Q414" s="1582"/>
    </row>
    <row r="415" spans="1:17">
      <c r="A415" s="1582"/>
      <c r="B415" s="3473"/>
      <c r="C415" s="3475"/>
      <c r="D415" s="1862" t="s">
        <v>1983</v>
      </c>
      <c r="E415" s="1863">
        <v>0.92</v>
      </c>
      <c r="F415" s="1864">
        <f>(E415*B412)*10</f>
        <v>184.00000000000003</v>
      </c>
      <c r="G415" s="1865">
        <f>F415/1000</f>
        <v>0.18400000000000002</v>
      </c>
      <c r="H415" s="712"/>
      <c r="I415" s="3477"/>
      <c r="J415" s="3475"/>
      <c r="K415" s="1862" t="s">
        <v>1983</v>
      </c>
      <c r="L415" s="1863">
        <v>0.92</v>
      </c>
      <c r="M415" s="1864">
        <f>(L415*I412)*100</f>
        <v>920.00000000000011</v>
      </c>
      <c r="N415" s="1865">
        <f>M415/1000</f>
        <v>0.92000000000000015</v>
      </c>
      <c r="O415" s="1582"/>
      <c r="P415" s="1582"/>
      <c r="Q415" s="1582"/>
    </row>
    <row r="416" spans="1:17" ht="15.75" thickBot="1">
      <c r="A416" s="1582"/>
      <c r="B416" s="3474"/>
      <c r="C416" s="3476"/>
      <c r="D416" s="1866" t="s">
        <v>1984</v>
      </c>
      <c r="E416" s="1867">
        <v>0.8</v>
      </c>
      <c r="F416" s="1868">
        <f>(E416*B412)*10</f>
        <v>160</v>
      </c>
      <c r="G416" s="1869">
        <f>F416/1000</f>
        <v>0.16</v>
      </c>
      <c r="H416" s="712"/>
      <c r="I416" s="3478"/>
      <c r="J416" s="3476"/>
      <c r="K416" s="1866" t="s">
        <v>1984</v>
      </c>
      <c r="L416" s="1867">
        <v>0.8</v>
      </c>
      <c r="M416" s="1868">
        <f>(L416*I412)*100</f>
        <v>800</v>
      </c>
      <c r="N416" s="1869">
        <f>M416/1000</f>
        <v>0.8</v>
      </c>
      <c r="O416" s="1582"/>
      <c r="P416" s="1582"/>
      <c r="Q416" s="1582"/>
    </row>
    <row r="417" spans="1:17">
      <c r="A417" s="1582"/>
      <c r="B417" s="113"/>
      <c r="C417" s="712"/>
      <c r="D417" s="712"/>
      <c r="E417" s="712"/>
      <c r="F417" s="712"/>
      <c r="G417" s="712"/>
      <c r="H417" s="712"/>
      <c r="I417" s="712"/>
      <c r="J417" s="113"/>
      <c r="K417" s="113"/>
      <c r="L417" s="113"/>
      <c r="M417" s="1582"/>
      <c r="N417" s="1582"/>
      <c r="O417" s="1582"/>
      <c r="P417" s="1582"/>
      <c r="Q417" s="1582"/>
    </row>
    <row r="418" spans="1:17">
      <c r="A418" s="1582"/>
      <c r="B418" s="113"/>
      <c r="C418" s="712"/>
      <c r="D418" s="712"/>
      <c r="E418" s="712"/>
      <c r="F418" s="712"/>
      <c r="G418" s="712"/>
      <c r="H418" s="712"/>
      <c r="I418" s="712"/>
      <c r="J418" s="113"/>
      <c r="K418" s="113"/>
      <c r="L418" s="113"/>
      <c r="M418" s="1582"/>
      <c r="N418" s="1582"/>
      <c r="O418" s="1582"/>
      <c r="P418" s="1582"/>
      <c r="Q418" s="1582"/>
    </row>
    <row r="419" spans="1:17">
      <c r="A419" s="1582"/>
      <c r="B419" s="113"/>
      <c r="C419" s="712"/>
      <c r="D419" s="712"/>
      <c r="E419" s="712"/>
      <c r="F419" s="712"/>
      <c r="G419" s="712"/>
      <c r="H419" s="712"/>
      <c r="I419" s="712"/>
      <c r="J419" s="113"/>
      <c r="K419" s="113"/>
      <c r="L419" s="113"/>
      <c r="M419" s="1582"/>
      <c r="N419" s="1582"/>
      <c r="O419" s="1582"/>
      <c r="P419" s="1582"/>
      <c r="Q419" s="1582"/>
    </row>
    <row r="420" spans="1:17" ht="15.75" thickBot="1">
      <c r="A420" s="1582"/>
      <c r="B420" s="113"/>
      <c r="C420" s="712"/>
      <c r="D420" s="712"/>
      <c r="E420" s="712"/>
      <c r="F420" s="712"/>
      <c r="G420" s="712"/>
      <c r="H420" s="712"/>
      <c r="I420" s="712"/>
      <c r="J420" s="113"/>
      <c r="K420" s="113"/>
      <c r="L420" s="113"/>
      <c r="M420" s="1582"/>
      <c r="N420" s="1582"/>
      <c r="O420" s="1582"/>
      <c r="P420" s="1582"/>
      <c r="Q420" s="1582"/>
    </row>
    <row r="421" spans="1:17">
      <c r="A421" s="1582"/>
      <c r="B421" s="113"/>
      <c r="C421" s="712"/>
      <c r="D421" s="712"/>
      <c r="E421" s="712"/>
      <c r="F421" s="3451" t="s">
        <v>1985</v>
      </c>
      <c r="G421" s="3452"/>
      <c r="H421" s="3452"/>
      <c r="I421" s="3453"/>
      <c r="J421" s="113"/>
      <c r="K421" s="3451" t="s">
        <v>1985</v>
      </c>
      <c r="L421" s="3452"/>
      <c r="M421" s="3452"/>
      <c r="N421" s="3453"/>
      <c r="O421" s="1582"/>
      <c r="P421" s="1582"/>
    </row>
    <row r="422" spans="1:17" ht="15.75" thickBot="1">
      <c r="A422" s="1582"/>
      <c r="B422" s="113"/>
      <c r="C422" s="113"/>
      <c r="D422" s="113"/>
      <c r="E422" s="113"/>
      <c r="F422" s="3454"/>
      <c r="G422" s="3455"/>
      <c r="H422" s="3455"/>
      <c r="I422" s="3456"/>
      <c r="J422" s="1582"/>
      <c r="K422" s="3454"/>
      <c r="L422" s="3455"/>
      <c r="M422" s="3455"/>
      <c r="N422" s="3456"/>
      <c r="O422" s="1582"/>
      <c r="P422" s="1582"/>
    </row>
    <row r="423" spans="1:17" ht="19.5" customHeight="1" thickBot="1">
      <c r="A423" s="1582"/>
      <c r="B423" s="113"/>
      <c r="C423" s="113"/>
      <c r="D423" s="113"/>
      <c r="E423" s="113"/>
      <c r="F423" s="1870" t="s">
        <v>19</v>
      </c>
      <c r="G423" s="1871" t="s">
        <v>1005</v>
      </c>
      <c r="H423" s="1871" t="s">
        <v>1006</v>
      </c>
      <c r="I423" s="1872" t="s">
        <v>1007</v>
      </c>
      <c r="J423" s="1582"/>
      <c r="K423" s="3426" t="s">
        <v>1986</v>
      </c>
      <c r="L423" s="3427"/>
      <c r="M423" s="3427"/>
      <c r="N423" s="3428"/>
      <c r="O423" s="1582"/>
      <c r="P423" s="1582"/>
    </row>
    <row r="424" spans="1:17" ht="15.75" customHeight="1">
      <c r="A424" s="1582"/>
      <c r="B424" s="113"/>
      <c r="C424" s="113"/>
      <c r="D424" s="113"/>
      <c r="E424" s="113"/>
      <c r="F424" s="3457" t="s">
        <v>1030</v>
      </c>
      <c r="G424" s="3458"/>
      <c r="H424" s="3458"/>
      <c r="I424" s="3459"/>
      <c r="J424" s="1582"/>
      <c r="K424" s="3460" t="s">
        <v>1000</v>
      </c>
      <c r="L424" s="3461"/>
      <c r="M424" s="3461"/>
      <c r="N424" s="3462"/>
      <c r="O424" s="1582"/>
      <c r="P424" s="1582"/>
    </row>
    <row r="425" spans="1:17" ht="18.75" customHeight="1">
      <c r="A425" s="1582"/>
      <c r="B425" s="113"/>
      <c r="C425" s="113"/>
      <c r="D425" s="113"/>
      <c r="E425" s="113"/>
      <c r="F425" s="1873" t="s">
        <v>502</v>
      </c>
      <c r="G425" s="1874" t="s">
        <v>1008</v>
      </c>
      <c r="H425" s="1874" t="s">
        <v>1009</v>
      </c>
      <c r="I425" s="1875" t="s">
        <v>1010</v>
      </c>
      <c r="J425" s="1582"/>
      <c r="K425" s="3463" t="s">
        <v>1001</v>
      </c>
      <c r="L425" s="3465" t="s">
        <v>1002</v>
      </c>
      <c r="M425" s="3465" t="s">
        <v>1003</v>
      </c>
      <c r="N425" s="3467" t="s">
        <v>1004</v>
      </c>
      <c r="O425" s="1582"/>
      <c r="P425" s="1582"/>
    </row>
    <row r="426" spans="1:17" ht="15.75" customHeight="1">
      <c r="A426" s="1582"/>
      <c r="B426" s="113"/>
      <c r="C426" s="113"/>
      <c r="D426" s="113"/>
      <c r="E426" s="113"/>
      <c r="F426" s="1876">
        <v>1</v>
      </c>
      <c r="G426" s="1877">
        <f>F426*10</f>
        <v>10</v>
      </c>
      <c r="H426" s="1877">
        <f>G426*10</f>
        <v>100</v>
      </c>
      <c r="I426" s="1878">
        <f>H426*10</f>
        <v>1000</v>
      </c>
      <c r="J426" s="1582"/>
      <c r="K426" s="3464"/>
      <c r="L426" s="3466"/>
      <c r="M426" s="3466"/>
      <c r="N426" s="3468"/>
      <c r="O426" s="1582"/>
      <c r="P426" s="1582"/>
    </row>
    <row r="427" spans="1:17" ht="15.75" customHeight="1">
      <c r="A427" s="1582"/>
      <c r="B427" s="113"/>
      <c r="C427" s="113"/>
      <c r="D427" s="113"/>
      <c r="E427" s="113"/>
      <c r="F427" s="1879">
        <f>G427/10</f>
        <v>0.1</v>
      </c>
      <c r="G427" s="1880">
        <v>1</v>
      </c>
      <c r="H427" s="1877">
        <f>G427*10</f>
        <v>10</v>
      </c>
      <c r="I427" s="1878">
        <f>G427*100</f>
        <v>100</v>
      </c>
      <c r="J427" s="1582"/>
      <c r="K427" s="1881" t="s">
        <v>1011</v>
      </c>
      <c r="L427" s="1882" t="s">
        <v>1012</v>
      </c>
      <c r="M427" s="1882" t="s">
        <v>1013</v>
      </c>
      <c r="N427" s="1883" t="s">
        <v>1014</v>
      </c>
      <c r="O427" s="1582"/>
      <c r="P427" s="1582"/>
    </row>
    <row r="428" spans="1:17" ht="15.75" customHeight="1">
      <c r="A428" s="1582"/>
      <c r="B428" s="113"/>
      <c r="C428" s="113"/>
      <c r="D428" s="113"/>
      <c r="E428" s="113"/>
      <c r="F428" s="1879">
        <f t="shared" ref="F428:G428" si="1">G428/10</f>
        <v>0.01</v>
      </c>
      <c r="G428" s="1877">
        <f t="shared" si="1"/>
        <v>0.1</v>
      </c>
      <c r="H428" s="1880">
        <v>1</v>
      </c>
      <c r="I428" s="1878">
        <f>G428*100</f>
        <v>10</v>
      </c>
      <c r="J428" s="1582"/>
      <c r="K428" s="1881" t="s">
        <v>1016</v>
      </c>
      <c r="L428" s="1882" t="s">
        <v>1017</v>
      </c>
      <c r="M428" s="1882" t="s">
        <v>1018</v>
      </c>
      <c r="N428" s="1883" t="s">
        <v>1019</v>
      </c>
      <c r="O428" s="1582"/>
      <c r="P428" s="1582"/>
    </row>
    <row r="429" spans="1:17" ht="15.75" customHeight="1">
      <c r="A429" s="1582"/>
      <c r="B429" s="113"/>
      <c r="C429" s="113"/>
      <c r="D429" s="113"/>
      <c r="E429" s="113"/>
      <c r="F429" s="1884">
        <f>I429/1000</f>
        <v>1E-3</v>
      </c>
      <c r="G429" s="1885">
        <f>I429/100</f>
        <v>0.01</v>
      </c>
      <c r="H429" s="1885">
        <f>I429/10</f>
        <v>0.1</v>
      </c>
      <c r="I429" s="1886">
        <v>1</v>
      </c>
      <c r="J429" s="1582"/>
      <c r="K429" s="1881" t="s">
        <v>1020</v>
      </c>
      <c r="L429" s="1882" t="s">
        <v>1021</v>
      </c>
      <c r="M429" s="1882" t="s">
        <v>1022</v>
      </c>
      <c r="N429" s="1883" t="s">
        <v>1023</v>
      </c>
      <c r="O429" s="1582"/>
      <c r="P429" s="1582"/>
    </row>
    <row r="430" spans="1:17" ht="15" customHeight="1">
      <c r="A430" s="1582"/>
      <c r="B430" s="113"/>
      <c r="C430" s="113"/>
      <c r="D430" s="113"/>
      <c r="E430" s="113"/>
      <c r="F430" s="3426" t="s">
        <v>1986</v>
      </c>
      <c r="G430" s="3427"/>
      <c r="H430" s="3427"/>
      <c r="I430" s="3428"/>
      <c r="J430" s="1582"/>
      <c r="K430" s="1887" t="s">
        <v>1024</v>
      </c>
      <c r="L430" s="1888" t="s">
        <v>1025</v>
      </c>
      <c r="M430" s="1888" t="s">
        <v>1026</v>
      </c>
      <c r="N430" s="1889" t="s">
        <v>1027</v>
      </c>
      <c r="O430" s="1582"/>
      <c r="P430" s="1582"/>
    </row>
    <row r="431" spans="1:17" ht="16.5" thickBot="1">
      <c r="A431" s="1582"/>
      <c r="B431" s="113"/>
      <c r="C431" s="113"/>
      <c r="D431" s="113"/>
      <c r="E431" s="113"/>
      <c r="F431" s="3429" t="s">
        <v>1028</v>
      </c>
      <c r="G431" s="3430"/>
      <c r="H431" s="3430"/>
      <c r="I431" s="3431"/>
      <c r="J431" s="1582"/>
      <c r="K431" s="3429" t="s">
        <v>1028</v>
      </c>
      <c r="L431" s="3430"/>
      <c r="M431" s="3430"/>
      <c r="N431" s="3431"/>
      <c r="O431" s="1582"/>
      <c r="P431" s="1582"/>
    </row>
    <row r="432" spans="1:17">
      <c r="A432" s="1582"/>
      <c r="B432" s="113"/>
      <c r="C432" s="113"/>
      <c r="D432" s="113"/>
      <c r="F432" s="1582"/>
      <c r="G432" s="1582"/>
      <c r="H432" s="1582"/>
      <c r="I432" s="1582"/>
      <c r="J432" s="1582"/>
      <c r="K432" s="1582"/>
      <c r="L432" s="1582"/>
      <c r="M432" s="1582"/>
      <c r="N432" s="1582"/>
      <c r="O432" s="1582"/>
      <c r="P432" s="1582"/>
    </row>
    <row r="433" spans="1:17">
      <c r="A433" s="1582"/>
      <c r="B433" s="113"/>
      <c r="C433" s="113"/>
      <c r="D433" s="113"/>
      <c r="E433" s="1582"/>
      <c r="F433" s="1582"/>
      <c r="G433" s="1582"/>
      <c r="H433" s="1582"/>
      <c r="I433" s="1582"/>
      <c r="J433" s="1582"/>
      <c r="K433" s="1582"/>
      <c r="L433" s="1582"/>
      <c r="M433" s="1582"/>
      <c r="N433" s="1582"/>
      <c r="O433" s="1582"/>
      <c r="P433" s="1582"/>
    </row>
    <row r="434" spans="1:17" ht="21" customHeight="1">
      <c r="A434" s="1582"/>
      <c r="B434" s="1616" t="s">
        <v>759</v>
      </c>
      <c r="C434" s="1890" t="s">
        <v>991</v>
      </c>
      <c r="D434" s="113"/>
      <c r="E434" s="1582"/>
      <c r="F434" s="1582"/>
      <c r="G434" s="1582"/>
      <c r="H434" s="1582"/>
      <c r="I434" s="1582"/>
      <c r="J434" s="1582"/>
      <c r="K434" s="3432" t="s">
        <v>1987</v>
      </c>
      <c r="L434" s="3433"/>
      <c r="M434" s="3434"/>
      <c r="N434" s="1582"/>
      <c r="O434" s="1582"/>
      <c r="P434" s="1582"/>
    </row>
    <row r="435" spans="1:17" ht="21">
      <c r="A435" s="1582"/>
      <c r="B435" s="1614"/>
      <c r="C435" s="1891"/>
      <c r="D435" s="113"/>
      <c r="E435" s="1582"/>
      <c r="F435" s="1582"/>
      <c r="G435" s="1582"/>
      <c r="H435" s="1582"/>
      <c r="I435" s="1582"/>
      <c r="J435" s="1582"/>
      <c r="K435" s="1892" t="s">
        <v>1988</v>
      </c>
      <c r="L435" s="1893" t="s">
        <v>1989</v>
      </c>
      <c r="M435" s="1894" t="s">
        <v>1990</v>
      </c>
      <c r="N435" s="1582"/>
      <c r="O435" s="1582"/>
      <c r="P435" s="1582"/>
      <c r="Q435" s="1582"/>
    </row>
    <row r="436" spans="1:17" ht="21">
      <c r="A436" s="1582"/>
      <c r="B436" s="1614" t="s">
        <v>992</v>
      </c>
      <c r="C436" s="1895"/>
      <c r="D436" s="113"/>
      <c r="E436" s="1582"/>
      <c r="F436" s="1582"/>
      <c r="G436" s="1582"/>
      <c r="H436" s="1582"/>
      <c r="I436" s="1582"/>
      <c r="J436" s="1582"/>
      <c r="K436" s="1896">
        <v>4.1666666666666664E-2</v>
      </c>
      <c r="L436" s="1897">
        <v>60</v>
      </c>
      <c r="M436" s="1898">
        <v>100</v>
      </c>
      <c r="N436" s="1582"/>
      <c r="O436" s="1582"/>
      <c r="P436" s="1582"/>
      <c r="Q436" s="1582"/>
    </row>
    <row r="437" spans="1:17" ht="21">
      <c r="A437" s="1582"/>
      <c r="B437" s="1614" t="s">
        <v>993</v>
      </c>
      <c r="C437" s="1895"/>
      <c r="D437" s="113"/>
      <c r="E437" s="1582"/>
      <c r="F437" s="1582"/>
      <c r="G437" s="1582"/>
      <c r="H437" s="1582"/>
      <c r="I437" s="1582"/>
      <c r="J437" s="1582"/>
      <c r="K437" s="1899">
        <v>4.1666666666666664E-2</v>
      </c>
      <c r="L437" s="1900">
        <f>(L436/K436)*K437</f>
        <v>60</v>
      </c>
      <c r="M437" s="1901">
        <f>(M436/K436)*K437</f>
        <v>100</v>
      </c>
      <c r="N437" s="1582"/>
      <c r="O437" s="1582"/>
      <c r="P437" s="1582"/>
      <c r="Q437" s="1582"/>
    </row>
    <row r="438" spans="1:17" ht="21">
      <c r="A438" s="1582"/>
      <c r="B438" s="1616" t="s">
        <v>759</v>
      </c>
      <c r="C438" s="1890" t="s">
        <v>994</v>
      </c>
      <c r="D438" s="113"/>
      <c r="F438" s="1582"/>
      <c r="G438" s="1582"/>
      <c r="H438" s="1582"/>
      <c r="I438" s="1582"/>
      <c r="J438" s="1582"/>
      <c r="K438" s="1902">
        <f>(K436/L436)*L438</f>
        <v>6.2499999999999993E-2</v>
      </c>
      <c r="L438" s="1903">
        <v>90</v>
      </c>
      <c r="M438" s="1904">
        <f>(M436/L436)*L438</f>
        <v>150</v>
      </c>
      <c r="N438" s="1582"/>
      <c r="O438" s="1582"/>
      <c r="P438" s="1582"/>
      <c r="Q438" s="1582"/>
    </row>
    <row r="439" spans="1:17" ht="15.75">
      <c r="A439" s="1582"/>
      <c r="B439" s="113"/>
      <c r="C439" s="113"/>
      <c r="D439" s="113"/>
      <c r="F439" s="1582"/>
      <c r="G439" s="1582"/>
      <c r="H439" s="1582"/>
      <c r="I439" s="1582"/>
      <c r="J439" s="1582"/>
      <c r="K439" s="1905">
        <f>(K436/M436)*M439</f>
        <v>1.6666666666666666E-2</v>
      </c>
      <c r="L439" s="1906">
        <f>(L436/M436)*M439</f>
        <v>24</v>
      </c>
      <c r="M439" s="1907">
        <v>40</v>
      </c>
      <c r="N439" s="1582"/>
      <c r="O439" s="1582"/>
      <c r="P439" s="1582"/>
      <c r="Q439" s="1582"/>
    </row>
    <row r="440" spans="1:17">
      <c r="A440" s="1582"/>
      <c r="B440" s="113"/>
      <c r="C440" s="113"/>
      <c r="D440" s="113"/>
      <c r="E440" s="113"/>
      <c r="F440" s="113"/>
      <c r="G440" s="113"/>
      <c r="H440" s="1582"/>
      <c r="I440" s="1582"/>
      <c r="J440" s="1582"/>
      <c r="K440" s="1582"/>
      <c r="L440" s="1582"/>
      <c r="M440" s="1582"/>
      <c r="N440" s="1582"/>
      <c r="O440" s="1582"/>
      <c r="P440" s="1582"/>
      <c r="Q440" s="1582"/>
    </row>
    <row r="441" spans="1:17">
      <c r="A441" s="1611"/>
      <c r="B441" s="1612"/>
      <c r="C441" s="1613"/>
      <c r="D441" s="1613"/>
      <c r="E441" s="1613"/>
      <c r="F441" s="1613"/>
      <c r="G441" s="1613"/>
      <c r="H441" s="1613"/>
      <c r="I441" s="1613"/>
      <c r="J441" s="1612"/>
      <c r="K441" s="1612"/>
      <c r="L441" s="1612"/>
      <c r="M441" s="1611"/>
      <c r="N441" s="1611"/>
      <c r="O441" s="1611"/>
      <c r="P441" s="1611"/>
      <c r="Q441" s="1611"/>
    </row>
    <row r="442" spans="1:17" ht="15.75" thickBot="1">
      <c r="A442" s="1582"/>
      <c r="B442" s="113"/>
      <c r="C442" s="113"/>
      <c r="D442" s="113"/>
      <c r="E442" s="113"/>
      <c r="F442" s="113"/>
      <c r="G442" s="113"/>
      <c r="H442" s="1582"/>
      <c r="I442" s="1582"/>
      <c r="J442" s="1582"/>
      <c r="K442" s="1582"/>
      <c r="L442" s="1582"/>
      <c r="M442" s="1582"/>
      <c r="N442" s="1582"/>
      <c r="O442" s="1582"/>
      <c r="P442" s="1582"/>
      <c r="Q442" s="1582"/>
    </row>
    <row r="443" spans="1:17">
      <c r="A443" s="1582"/>
      <c r="B443" s="3435" t="s">
        <v>1029</v>
      </c>
      <c r="C443" s="3436"/>
      <c r="D443" s="3436"/>
      <c r="E443" s="3436"/>
      <c r="F443" s="3436"/>
      <c r="G443" s="3437"/>
      <c r="H443" s="1582"/>
      <c r="I443" s="3441" t="s">
        <v>1040</v>
      </c>
      <c r="J443" s="3442"/>
      <c r="K443" s="3445" t="s">
        <v>1041</v>
      </c>
      <c r="L443" s="3445"/>
      <c r="M443" s="3447" t="s">
        <v>1042</v>
      </c>
      <c r="N443" s="3449" t="s">
        <v>1043</v>
      </c>
      <c r="O443" s="1582"/>
      <c r="P443" s="1582"/>
      <c r="Q443" s="1582"/>
    </row>
    <row r="444" spans="1:17">
      <c r="A444" s="1582"/>
      <c r="B444" s="3438"/>
      <c r="C444" s="3439"/>
      <c r="D444" s="3439"/>
      <c r="E444" s="3439"/>
      <c r="F444" s="3439"/>
      <c r="G444" s="3440"/>
      <c r="H444" s="1582"/>
      <c r="I444" s="3443"/>
      <c r="J444" s="3444"/>
      <c r="K444" s="3446"/>
      <c r="L444" s="3446"/>
      <c r="M444" s="3448"/>
      <c r="N444" s="3450"/>
      <c r="O444" s="1582"/>
      <c r="P444" s="1582"/>
      <c r="Q444" s="1582"/>
    </row>
    <row r="445" spans="1:17" ht="15.75" customHeight="1">
      <c r="A445" s="1582"/>
      <c r="B445" s="3404" t="s">
        <v>1031</v>
      </c>
      <c r="C445" s="3405"/>
      <c r="D445" s="3405"/>
      <c r="E445" s="3405"/>
      <c r="F445" s="3405"/>
      <c r="G445" s="3406"/>
      <c r="H445" s="1582"/>
      <c r="I445" s="3422" t="s">
        <v>1047</v>
      </c>
      <c r="J445" s="3423"/>
      <c r="K445" s="717" t="s">
        <v>1048</v>
      </c>
      <c r="L445" s="717"/>
      <c r="M445" s="718"/>
      <c r="N445" s="719"/>
      <c r="O445" s="1582"/>
      <c r="P445" s="1582"/>
      <c r="Q445" s="1582"/>
    </row>
    <row r="446" spans="1:17" ht="15.75" customHeight="1">
      <c r="A446" s="1582"/>
      <c r="B446" s="3404"/>
      <c r="C446" s="3405"/>
      <c r="D446" s="3405"/>
      <c r="E446" s="3405"/>
      <c r="F446" s="3405"/>
      <c r="G446" s="3406"/>
      <c r="H446" s="1582"/>
      <c r="I446" s="3424" t="s">
        <v>1051</v>
      </c>
      <c r="J446" s="3425"/>
      <c r="K446" s="720" t="s">
        <v>1052</v>
      </c>
      <c r="L446" s="720"/>
      <c r="M446" s="1534" t="s">
        <v>1053</v>
      </c>
      <c r="N446" s="721" t="s">
        <v>1054</v>
      </c>
      <c r="O446" s="1582"/>
      <c r="P446" s="1582"/>
      <c r="Q446" s="1582"/>
    </row>
    <row r="447" spans="1:17" ht="16.5" customHeight="1">
      <c r="A447" s="1582"/>
      <c r="B447" s="1908" t="s">
        <v>1032</v>
      </c>
      <c r="C447" s="3418" t="s">
        <v>1033</v>
      </c>
      <c r="D447" s="3418"/>
      <c r="E447" s="3418"/>
      <c r="F447" s="3418"/>
      <c r="G447" s="3419"/>
      <c r="H447" s="1582"/>
      <c r="I447" s="3424" t="s">
        <v>1055</v>
      </c>
      <c r="J447" s="3425"/>
      <c r="K447" s="720" t="s">
        <v>1056</v>
      </c>
      <c r="L447" s="720"/>
      <c r="M447" s="1534" t="s">
        <v>1057</v>
      </c>
      <c r="N447" s="721" t="s">
        <v>1058</v>
      </c>
      <c r="O447" s="1582"/>
      <c r="P447" s="1582"/>
      <c r="Q447" s="1582"/>
    </row>
    <row r="448" spans="1:17">
      <c r="A448" s="1582"/>
      <c r="B448" s="1908" t="s">
        <v>1032</v>
      </c>
      <c r="C448" s="3418" t="s">
        <v>1034</v>
      </c>
      <c r="D448" s="3418"/>
      <c r="E448" s="3418"/>
      <c r="F448" s="3418"/>
      <c r="G448" s="3419"/>
      <c r="H448" s="1582"/>
      <c r="I448" s="3424" t="s">
        <v>1061</v>
      </c>
      <c r="J448" s="3425"/>
      <c r="K448" s="720" t="s">
        <v>1062</v>
      </c>
      <c r="L448" s="720"/>
      <c r="M448" s="1534" t="s">
        <v>1063</v>
      </c>
      <c r="N448" s="721" t="s">
        <v>1064</v>
      </c>
      <c r="O448" s="1582"/>
      <c r="P448" s="1582"/>
      <c r="Q448" s="1582"/>
    </row>
    <row r="449" spans="1:17" ht="15.75" customHeight="1" thickBot="1">
      <c r="A449" s="1582"/>
      <c r="B449" s="1908" t="s">
        <v>1032</v>
      </c>
      <c r="C449" s="3418" t="s">
        <v>1035</v>
      </c>
      <c r="D449" s="3418"/>
      <c r="E449" s="3418"/>
      <c r="F449" s="3418"/>
      <c r="G449" s="3419"/>
      <c r="H449" s="1582"/>
      <c r="I449" s="3420" t="s">
        <v>1065</v>
      </c>
      <c r="J449" s="3421"/>
      <c r="K449" s="1910" t="s">
        <v>1066</v>
      </c>
      <c r="L449" s="1910"/>
      <c r="M449" s="1909" t="s">
        <v>1067</v>
      </c>
      <c r="N449" s="1911" t="s">
        <v>1068</v>
      </c>
      <c r="O449" s="1582"/>
      <c r="P449" s="1582"/>
      <c r="Q449" s="1582"/>
    </row>
    <row r="450" spans="1:17" ht="15.75" customHeight="1">
      <c r="A450" s="1582"/>
      <c r="B450" s="1908" t="s">
        <v>1036</v>
      </c>
      <c r="C450" s="3418" t="s">
        <v>1037</v>
      </c>
      <c r="D450" s="3418"/>
      <c r="E450" s="3418"/>
      <c r="F450" s="3418"/>
      <c r="G450" s="3419"/>
      <c r="H450" s="1582"/>
      <c r="I450" s="1582"/>
      <c r="J450" s="1582"/>
      <c r="K450" s="1582"/>
      <c r="L450" s="1582"/>
      <c r="M450" s="1582"/>
      <c r="N450" s="1582"/>
      <c r="O450" s="1582"/>
      <c r="P450" s="1582"/>
      <c r="Q450" s="1582"/>
    </row>
    <row r="451" spans="1:17" ht="15" customHeight="1">
      <c r="A451" s="1582"/>
      <c r="B451" s="1908" t="s">
        <v>1038</v>
      </c>
      <c r="C451" s="3418" t="s">
        <v>1039</v>
      </c>
      <c r="D451" s="3418"/>
      <c r="E451" s="3418"/>
      <c r="F451" s="3418"/>
      <c r="G451" s="3419"/>
      <c r="H451" s="113"/>
      <c r="I451" s="1582"/>
      <c r="J451" s="1582"/>
      <c r="K451" s="1582"/>
      <c r="L451" s="1582"/>
      <c r="M451" s="1582"/>
      <c r="N451" s="1582"/>
      <c r="O451" s="1582"/>
      <c r="P451" s="1582"/>
      <c r="Q451" s="1582"/>
    </row>
    <row r="452" spans="1:17">
      <c r="A452" s="1582"/>
      <c r="B452" s="1908" t="s">
        <v>1044</v>
      </c>
      <c r="C452" s="3418" t="s">
        <v>1045</v>
      </c>
      <c r="D452" s="3418"/>
      <c r="E452" s="3418"/>
      <c r="F452" s="3418"/>
      <c r="G452" s="3419"/>
      <c r="H452" s="113"/>
      <c r="I452" s="1582"/>
      <c r="J452" s="1582"/>
      <c r="K452" s="1582"/>
      <c r="L452" s="1582"/>
      <c r="M452" s="1582"/>
      <c r="N452" s="1582"/>
      <c r="O452" s="1582"/>
      <c r="P452" s="1582"/>
      <c r="Q452" s="1582"/>
    </row>
    <row r="453" spans="1:17">
      <c r="A453" s="1582"/>
      <c r="B453" s="1908" t="s">
        <v>1044</v>
      </c>
      <c r="C453" s="3418" t="s">
        <v>1046</v>
      </c>
      <c r="D453" s="3418"/>
      <c r="E453" s="3418"/>
      <c r="F453" s="3418"/>
      <c r="G453" s="3419"/>
      <c r="H453" s="113"/>
      <c r="I453" s="1582"/>
      <c r="J453" s="1582"/>
      <c r="K453" s="1582"/>
      <c r="L453" s="1582"/>
      <c r="M453" s="1582"/>
      <c r="N453" s="1582"/>
      <c r="O453" s="1582"/>
      <c r="P453" s="1582"/>
      <c r="Q453" s="1582"/>
    </row>
    <row r="454" spans="1:17">
      <c r="A454" s="1582"/>
      <c r="B454" s="3404" t="s">
        <v>1049</v>
      </c>
      <c r="C454" s="3405" t="s">
        <v>1050</v>
      </c>
      <c r="D454" s="3405"/>
      <c r="E454" s="3405"/>
      <c r="F454" s="3405"/>
      <c r="G454" s="3406"/>
      <c r="H454" s="113"/>
      <c r="I454" s="1582"/>
      <c r="J454" s="1582"/>
      <c r="K454" s="1582"/>
      <c r="L454" s="1582"/>
      <c r="M454" s="1582"/>
      <c r="N454" s="1582"/>
      <c r="O454" s="1582"/>
      <c r="P454" s="1582"/>
      <c r="Q454" s="1582"/>
    </row>
    <row r="455" spans="1:17">
      <c r="A455" s="1582"/>
      <c r="B455" s="3404"/>
      <c r="C455" s="3405"/>
      <c r="D455" s="3405"/>
      <c r="E455" s="3405"/>
      <c r="F455" s="3405"/>
      <c r="G455" s="3406"/>
      <c r="H455" s="113"/>
      <c r="I455" s="1582"/>
      <c r="J455" s="1582"/>
      <c r="K455" s="1582"/>
      <c r="L455" s="1582"/>
      <c r="M455" s="1582"/>
      <c r="N455" s="1582"/>
      <c r="O455" s="1582"/>
      <c r="P455" s="1582"/>
      <c r="Q455" s="1582"/>
    </row>
    <row r="456" spans="1:17">
      <c r="A456" s="1582"/>
      <c r="B456" s="3404" t="s">
        <v>1059</v>
      </c>
      <c r="C456" s="3405" t="s">
        <v>1060</v>
      </c>
      <c r="D456" s="3405"/>
      <c r="E456" s="3405"/>
      <c r="F456" s="3405"/>
      <c r="G456" s="3406"/>
      <c r="H456" s="113"/>
      <c r="I456" s="1582"/>
      <c r="J456" s="1582"/>
      <c r="K456" s="1582"/>
      <c r="L456" s="1582"/>
      <c r="M456" s="1582"/>
      <c r="N456" s="1582"/>
      <c r="O456" s="1582"/>
      <c r="P456" s="1582"/>
      <c r="Q456" s="1582"/>
    </row>
    <row r="457" spans="1:17">
      <c r="A457" s="1582"/>
      <c r="B457" s="3407"/>
      <c r="C457" s="3408"/>
      <c r="D457" s="3408"/>
      <c r="E457" s="3408"/>
      <c r="F457" s="3408"/>
      <c r="G457" s="3409"/>
      <c r="H457" s="113"/>
      <c r="I457" s="1582"/>
      <c r="J457" s="1582"/>
      <c r="K457" s="1582"/>
      <c r="L457" s="1582"/>
      <c r="M457" s="1582"/>
      <c r="N457" s="1582"/>
      <c r="O457" s="1582"/>
      <c r="P457" s="1582"/>
      <c r="Q457" s="1582"/>
    </row>
    <row r="458" spans="1:17" ht="15.75" thickBot="1">
      <c r="A458" s="1582"/>
      <c r="B458" s="1533"/>
      <c r="C458" s="1533"/>
      <c r="D458" s="1533"/>
      <c r="E458" s="1533"/>
      <c r="F458" s="1533"/>
      <c r="G458" s="1533"/>
      <c r="H458" s="113"/>
      <c r="I458" s="1534"/>
      <c r="J458" s="1534"/>
      <c r="K458" s="720"/>
      <c r="L458" s="720"/>
      <c r="M458" s="1534"/>
      <c r="N458" s="1534"/>
      <c r="O458" s="1582"/>
      <c r="P458" s="1582"/>
      <c r="Q458" s="1582"/>
    </row>
    <row r="459" spans="1:17" ht="15.75">
      <c r="B459" s="1912" t="s">
        <v>1991</v>
      </c>
      <c r="C459" s="1913"/>
      <c r="D459" s="1913"/>
      <c r="E459" s="1914"/>
      <c r="F459" s="1582"/>
      <c r="G459" s="1582"/>
      <c r="H459" s="1915" t="s">
        <v>1069</v>
      </c>
      <c r="I459" s="1916"/>
      <c r="J459" s="1917"/>
      <c r="K459" s="1917"/>
      <c r="L459" s="1917"/>
      <c r="M459" s="1917"/>
      <c r="N459" s="1918"/>
      <c r="O459" s="1582"/>
      <c r="P459" s="1582"/>
      <c r="Q459" s="1582"/>
    </row>
    <row r="460" spans="1:17" ht="25.5">
      <c r="B460" s="3410" t="s">
        <v>1070</v>
      </c>
      <c r="C460" s="3411"/>
      <c r="D460" s="3414" t="s">
        <v>1071</v>
      </c>
      <c r="E460" s="3416">
        <f>(B462*B465)+(C462*C465)+(D462*D465)+(E462*E465)</f>
        <v>228.85000000000002</v>
      </c>
      <c r="F460" s="1582"/>
      <c r="G460" s="1582"/>
      <c r="H460" s="1919" t="s">
        <v>1072</v>
      </c>
      <c r="I460" s="1920" t="s">
        <v>1073</v>
      </c>
      <c r="J460" s="1920" t="s">
        <v>1074</v>
      </c>
      <c r="K460" s="1920" t="s">
        <v>1075</v>
      </c>
      <c r="L460" s="1920" t="s">
        <v>1076</v>
      </c>
      <c r="M460" s="1920" t="s">
        <v>1077</v>
      </c>
      <c r="N460" s="1921" t="s">
        <v>1078</v>
      </c>
      <c r="O460" s="1582"/>
      <c r="P460" s="1582"/>
      <c r="Q460" s="1582"/>
    </row>
    <row r="461" spans="1:17">
      <c r="B461" s="3412"/>
      <c r="C461" s="3413"/>
      <c r="D461" s="3415"/>
      <c r="E461" s="3417"/>
      <c r="F461" s="1582"/>
      <c r="G461" s="1582"/>
      <c r="H461" s="3402">
        <v>0.12</v>
      </c>
      <c r="I461" s="3403">
        <v>1</v>
      </c>
      <c r="J461" s="3403">
        <v>0.11</v>
      </c>
      <c r="K461" s="3403">
        <v>0</v>
      </c>
      <c r="L461" s="3403">
        <v>0.01</v>
      </c>
      <c r="M461" s="3403">
        <v>5.0000000000000001E-3</v>
      </c>
      <c r="N461" s="3394">
        <f>SUM(H461:M461)</f>
        <v>1.2450000000000001</v>
      </c>
      <c r="O461" s="1582"/>
      <c r="P461" s="1582"/>
      <c r="Q461" s="1582"/>
    </row>
    <row r="462" spans="1:17">
      <c r="B462" s="3395">
        <v>6.5000000000000002E-2</v>
      </c>
      <c r="C462" s="3397">
        <v>7.4999999999999997E-2</v>
      </c>
      <c r="D462" s="3397">
        <v>0.12</v>
      </c>
      <c r="E462" s="3399">
        <v>0.15</v>
      </c>
      <c r="F462" s="1582"/>
      <c r="G462" s="1582"/>
      <c r="H462" s="3402"/>
      <c r="I462" s="3403"/>
      <c r="J462" s="3403"/>
      <c r="K462" s="3403"/>
      <c r="L462" s="3403"/>
      <c r="M462" s="3403"/>
      <c r="N462" s="3394"/>
      <c r="O462" s="1582"/>
      <c r="P462" s="1582"/>
      <c r="Q462" s="1582"/>
    </row>
    <row r="463" spans="1:17">
      <c r="B463" s="3396"/>
      <c r="C463" s="3398"/>
      <c r="D463" s="3398"/>
      <c r="E463" s="3400"/>
      <c r="F463" s="1582"/>
      <c r="G463" s="1582"/>
      <c r="H463" s="3401">
        <f>(H461/N461)*N463</f>
        <v>2.1204819277108431</v>
      </c>
      <c r="I463" s="3382">
        <f>(I461/N461)*N463</f>
        <v>17.670682730923691</v>
      </c>
      <c r="J463" s="3382">
        <f>(J461/N461)*N463</f>
        <v>1.9437751004016062</v>
      </c>
      <c r="K463" s="3382">
        <f>(K461/N461)*N463</f>
        <v>0</v>
      </c>
      <c r="L463" s="3382">
        <f>(L461/N461)*N463</f>
        <v>0.17670682730923692</v>
      </c>
      <c r="M463" s="3382">
        <f>(M461/N461)*N463</f>
        <v>8.8353413654618462E-2</v>
      </c>
      <c r="N463" s="3383">
        <v>22</v>
      </c>
      <c r="O463" s="1582"/>
      <c r="P463" s="1582"/>
      <c r="Q463" s="1582"/>
    </row>
    <row r="464" spans="1:17">
      <c r="B464" s="1922" t="s">
        <v>1079</v>
      </c>
      <c r="C464" s="722" t="s">
        <v>1080</v>
      </c>
      <c r="D464" s="722" t="s">
        <v>1081</v>
      </c>
      <c r="E464" s="723" t="s">
        <v>1082</v>
      </c>
      <c r="F464" s="1582"/>
      <c r="G464" s="1582"/>
      <c r="H464" s="3401"/>
      <c r="I464" s="3382"/>
      <c r="J464" s="3382"/>
      <c r="K464" s="3382"/>
      <c r="L464" s="3382"/>
      <c r="M464" s="3382"/>
      <c r="N464" s="3383"/>
      <c r="O464" s="1582"/>
      <c r="P464" s="1582"/>
      <c r="Q464" s="1582"/>
    </row>
    <row r="465" spans="1:17">
      <c r="B465" s="3384">
        <v>920</v>
      </c>
      <c r="C465" s="3386">
        <v>1700</v>
      </c>
      <c r="D465" s="3386">
        <v>240</v>
      </c>
      <c r="E465" s="3388">
        <v>85</v>
      </c>
      <c r="F465" s="1582"/>
      <c r="G465" s="1582"/>
      <c r="H465" s="3390" t="s">
        <v>1083</v>
      </c>
      <c r="I465" s="3391"/>
      <c r="J465" s="3391"/>
      <c r="K465" s="3391"/>
      <c r="L465" s="3391"/>
      <c r="M465" s="3391"/>
      <c r="N465" s="3392"/>
      <c r="O465" s="1582"/>
      <c r="P465" s="1582"/>
      <c r="Q465" s="1582"/>
    </row>
    <row r="466" spans="1:17">
      <c r="B466" s="3385"/>
      <c r="C466" s="3387"/>
      <c r="D466" s="3387"/>
      <c r="E466" s="3389"/>
      <c r="F466" s="1582"/>
      <c r="G466" s="1582"/>
      <c r="H466" s="3393">
        <f t="shared" ref="H466:M466" si="2">ROUNDUP(H463,2)</f>
        <v>2.13</v>
      </c>
      <c r="I466" s="3369">
        <f t="shared" si="2"/>
        <v>17.680000000000003</v>
      </c>
      <c r="J466" s="3369">
        <f t="shared" si="2"/>
        <v>1.95</v>
      </c>
      <c r="K466" s="3369">
        <f t="shared" si="2"/>
        <v>0</v>
      </c>
      <c r="L466" s="3369">
        <f t="shared" si="2"/>
        <v>0.18000000000000002</v>
      </c>
      <c r="M466" s="3369">
        <f t="shared" si="2"/>
        <v>0.09</v>
      </c>
      <c r="N466" s="3370">
        <f>SUM(H466:M466)</f>
        <v>22.03</v>
      </c>
      <c r="O466" s="1582"/>
      <c r="P466" s="1582"/>
      <c r="Q466" s="1582"/>
    </row>
    <row r="467" spans="1:17">
      <c r="B467" s="3371" t="s">
        <v>1084</v>
      </c>
      <c r="C467" s="3373">
        <f>SUM(B465:E465)</f>
        <v>2945</v>
      </c>
      <c r="D467" s="3375" t="s">
        <v>1085</v>
      </c>
      <c r="E467" s="3377">
        <f>IF(E460=0,0,E460/D462)</f>
        <v>1907.0833333333335</v>
      </c>
      <c r="F467" s="1582"/>
      <c r="G467" s="1582"/>
      <c r="H467" s="3393"/>
      <c r="I467" s="3369"/>
      <c r="J467" s="3369"/>
      <c r="K467" s="3369"/>
      <c r="L467" s="3369"/>
      <c r="M467" s="3369"/>
      <c r="N467" s="3370"/>
      <c r="O467" s="1582"/>
      <c r="P467" s="1582"/>
      <c r="Q467" s="1582"/>
    </row>
    <row r="468" spans="1:17" ht="15.75" thickBot="1">
      <c r="B468" s="3372"/>
      <c r="C468" s="3374"/>
      <c r="D468" s="3376"/>
      <c r="E468" s="3378"/>
      <c r="F468" s="1582"/>
      <c r="G468" s="1582"/>
      <c r="H468" s="3379" t="s">
        <v>1086</v>
      </c>
      <c r="I468" s="3380"/>
      <c r="J468" s="3380"/>
      <c r="K468" s="3380"/>
      <c r="L468" s="3380"/>
      <c r="M468" s="3380"/>
      <c r="N468" s="3381"/>
      <c r="O468" s="1582"/>
      <c r="P468" s="1582"/>
      <c r="Q468" s="1582"/>
    </row>
    <row r="469" spans="1:17" ht="15.75" thickBot="1">
      <c r="B469" s="3354" t="s">
        <v>1086</v>
      </c>
      <c r="C469" s="3355"/>
      <c r="D469" s="3355"/>
      <c r="E469" s="3356"/>
      <c r="F469" s="1582"/>
      <c r="G469" s="1582"/>
      <c r="H469" s="1582"/>
      <c r="I469" s="113"/>
      <c r="J469" s="113"/>
      <c r="K469" s="113"/>
      <c r="L469" s="113"/>
      <c r="M469" s="1582"/>
      <c r="N469" s="1582"/>
      <c r="O469" s="1582"/>
      <c r="P469" s="1582"/>
      <c r="Q469" s="1582"/>
    </row>
    <row r="470" spans="1:17" ht="15.75" thickBot="1">
      <c r="A470" s="1582"/>
      <c r="B470" s="1533"/>
      <c r="C470" s="1533"/>
      <c r="D470" s="1533"/>
      <c r="E470" s="1533"/>
      <c r="F470" s="1533"/>
      <c r="G470" s="1533"/>
      <c r="H470" s="113"/>
      <c r="I470" s="1534"/>
      <c r="J470" s="1534"/>
      <c r="K470" s="720"/>
      <c r="L470" s="113"/>
      <c r="M470" s="113"/>
      <c r="N470" s="113"/>
      <c r="O470" s="113"/>
      <c r="P470" s="113"/>
      <c r="Q470" s="113"/>
    </row>
    <row r="471" spans="1:17" ht="15" customHeight="1">
      <c r="B471" s="3357" t="s">
        <v>1992</v>
      </c>
      <c r="C471" s="3358"/>
      <c r="D471" s="3358"/>
      <c r="E471" s="3358"/>
      <c r="F471" s="3358"/>
      <c r="G471" s="3358"/>
      <c r="H471" s="3358"/>
      <c r="I471" s="3358"/>
      <c r="J471" s="3358"/>
      <c r="K471" s="3358"/>
      <c r="L471" s="3358"/>
      <c r="M471" s="3358"/>
      <c r="N471" s="3358"/>
      <c r="O471" s="3358"/>
      <c r="P471" s="3358"/>
      <c r="Q471" s="3359"/>
    </row>
    <row r="472" spans="1:17" ht="15.75" customHeight="1" thickBot="1">
      <c r="B472" s="3360"/>
      <c r="C472" s="3361"/>
      <c r="D472" s="3361"/>
      <c r="E472" s="3361"/>
      <c r="F472" s="3361"/>
      <c r="G472" s="3361"/>
      <c r="H472" s="3361"/>
      <c r="I472" s="3361"/>
      <c r="J472" s="3361"/>
      <c r="K472" s="3361"/>
      <c r="L472" s="3361"/>
      <c r="M472" s="3361"/>
      <c r="N472" s="3361"/>
      <c r="O472" s="3361"/>
      <c r="P472" s="3361"/>
      <c r="Q472" s="3362"/>
    </row>
    <row r="473" spans="1:17">
      <c r="A473" s="1582"/>
      <c r="B473" s="1582"/>
      <c r="C473" s="1582"/>
      <c r="D473" s="1582"/>
      <c r="E473" s="1582"/>
      <c r="F473" s="1582"/>
      <c r="G473" s="1582"/>
      <c r="H473" s="1582"/>
      <c r="I473" s="1582"/>
      <c r="J473" s="1582"/>
      <c r="K473" s="1582"/>
      <c r="L473" s="1582"/>
      <c r="M473" s="1582"/>
      <c r="N473" s="1582"/>
      <c r="O473" s="1582"/>
      <c r="P473" s="1582"/>
      <c r="Q473" s="1582"/>
    </row>
    <row r="474" spans="1:17" ht="15.75" thickBot="1">
      <c r="A474" s="1729" t="s">
        <v>856</v>
      </c>
      <c r="B474" s="3327" t="str">
        <f>B475</f>
        <v>Gélatine alimentaire</v>
      </c>
      <c r="C474" s="3327"/>
      <c r="D474" s="3327"/>
      <c r="E474" s="3327"/>
      <c r="F474" s="3327"/>
      <c r="G474" s="3327"/>
      <c r="H474" s="3327"/>
      <c r="I474" s="3327"/>
      <c r="J474" s="3327"/>
      <c r="K474" s="3327"/>
      <c r="L474" s="3327"/>
      <c r="M474" s="3327"/>
      <c r="N474" s="3327"/>
      <c r="O474" s="1582"/>
      <c r="P474" s="1582"/>
      <c r="Q474" s="1582"/>
    </row>
    <row r="475" spans="1:17" ht="15" customHeight="1">
      <c r="A475" s="3328" t="str">
        <f>B475</f>
        <v>Gélatine alimentaire</v>
      </c>
      <c r="B475" s="3329" t="s">
        <v>1993</v>
      </c>
      <c r="C475" s="3330"/>
      <c r="D475" s="3330"/>
      <c r="E475" s="3330"/>
      <c r="F475" s="3330"/>
      <c r="G475" s="3330"/>
      <c r="H475" s="3330"/>
      <c r="I475" s="3330"/>
      <c r="J475" s="3330"/>
      <c r="K475" s="3330"/>
      <c r="L475" s="3330"/>
      <c r="M475" s="3330"/>
      <c r="N475" s="3331"/>
      <c r="O475" s="1582"/>
      <c r="P475" s="1582"/>
      <c r="Q475" s="1582"/>
    </row>
    <row r="476" spans="1:17" ht="15" customHeight="1">
      <c r="A476" s="3328"/>
      <c r="B476" s="3332"/>
      <c r="C476" s="3333"/>
      <c r="D476" s="3333"/>
      <c r="E476" s="3333"/>
      <c r="F476" s="3333"/>
      <c r="G476" s="3333"/>
      <c r="H476" s="3333"/>
      <c r="I476" s="3333"/>
      <c r="J476" s="3333"/>
      <c r="K476" s="3333"/>
      <c r="L476" s="3333"/>
      <c r="M476" s="3333"/>
      <c r="N476" s="3334"/>
      <c r="O476" s="1582"/>
      <c r="P476" s="1582"/>
      <c r="Q476" s="1582"/>
    </row>
    <row r="477" spans="1:17" ht="15" customHeight="1">
      <c r="A477" s="3328"/>
      <c r="B477" s="3335" t="s">
        <v>1994</v>
      </c>
      <c r="C477" s="3336"/>
      <c r="D477" s="3336"/>
      <c r="E477" s="3336"/>
      <c r="F477" s="3336"/>
      <c r="G477" s="3336"/>
      <c r="H477" s="3336"/>
      <c r="I477" s="3336"/>
      <c r="J477" s="3336"/>
      <c r="K477" s="3336"/>
      <c r="L477" s="3336"/>
      <c r="M477" s="3336"/>
      <c r="N477" s="3337"/>
      <c r="O477" s="1582"/>
      <c r="P477" s="1582"/>
      <c r="Q477" s="1582"/>
    </row>
    <row r="478" spans="1:17" ht="15.75" customHeight="1">
      <c r="A478" s="3328"/>
      <c r="B478" s="3338"/>
      <c r="C478" s="3339"/>
      <c r="D478" s="3339"/>
      <c r="E478" s="3339"/>
      <c r="F478" s="3339"/>
      <c r="G478" s="3339"/>
      <c r="H478" s="3339"/>
      <c r="I478" s="3339"/>
      <c r="J478" s="3339"/>
      <c r="K478" s="3339"/>
      <c r="L478" s="3339"/>
      <c r="M478" s="3339"/>
      <c r="N478" s="3340"/>
      <c r="O478" s="1582"/>
      <c r="P478" s="1582"/>
      <c r="Q478" s="1582"/>
    </row>
    <row r="479" spans="1:17" ht="15.75" customHeight="1">
      <c r="A479" s="3328"/>
      <c r="B479" s="1923"/>
      <c r="C479" s="1924"/>
      <c r="D479" s="1924"/>
      <c r="E479" s="1924"/>
      <c r="F479" s="1924"/>
      <c r="G479" s="1924"/>
      <c r="H479" s="1924"/>
      <c r="I479" s="1924"/>
      <c r="J479" s="1924"/>
      <c r="K479" s="1924"/>
      <c r="L479" s="1924"/>
      <c r="M479" s="1924"/>
      <c r="N479" s="1925" t="s">
        <v>1995</v>
      </c>
      <c r="O479" s="1582"/>
      <c r="P479" s="1582"/>
      <c r="Q479" s="1582"/>
    </row>
    <row r="480" spans="1:17" ht="16.5" customHeight="1">
      <c r="A480" s="3328"/>
      <c r="B480" s="1923"/>
      <c r="C480" s="1926" t="s">
        <v>1996</v>
      </c>
      <c r="D480" s="1924"/>
      <c r="E480" s="1924"/>
      <c r="F480" s="1924"/>
      <c r="G480" s="1924"/>
      <c r="H480" s="1924"/>
      <c r="I480" s="1924"/>
      <c r="J480" s="1924"/>
      <c r="K480" s="1924"/>
      <c r="L480" s="1924"/>
      <c r="M480" s="1924"/>
      <c r="N480" s="1927"/>
      <c r="O480" s="1582"/>
      <c r="P480" s="1582"/>
      <c r="Q480" s="1582"/>
    </row>
    <row r="481" spans="1:17" ht="15.75" customHeight="1">
      <c r="A481" s="3328"/>
      <c r="B481" s="1923"/>
      <c r="C481" s="1926" t="s">
        <v>1997</v>
      </c>
      <c r="D481" s="1924"/>
      <c r="E481" s="1924"/>
      <c r="F481" s="1924"/>
      <c r="G481" s="1924"/>
      <c r="H481" s="1924"/>
      <c r="I481" s="1924"/>
      <c r="J481" s="1924"/>
      <c r="K481" s="1924"/>
      <c r="L481" s="1924"/>
      <c r="M481" s="1924"/>
      <c r="N481" s="1927"/>
      <c r="O481" s="1582"/>
      <c r="P481" s="1582"/>
      <c r="Q481" s="1582"/>
    </row>
    <row r="482" spans="1:17" ht="15.75">
      <c r="A482" s="3328"/>
      <c r="B482" s="1923"/>
      <c r="C482" s="1926" t="s">
        <v>1998</v>
      </c>
      <c r="D482" s="1924"/>
      <c r="E482" s="1924"/>
      <c r="F482" s="1924"/>
      <c r="G482" s="1924"/>
      <c r="H482" s="1924"/>
      <c r="I482" s="1924"/>
      <c r="J482" s="1924"/>
      <c r="K482" s="1924"/>
      <c r="L482" s="1924"/>
      <c r="M482" s="1924"/>
      <c r="N482" s="1927"/>
      <c r="O482" s="1582"/>
      <c r="P482" s="1582"/>
      <c r="Q482" s="1582"/>
    </row>
    <row r="483" spans="1:17" ht="15.75" customHeight="1">
      <c r="A483" s="3328"/>
      <c r="B483" s="1923"/>
      <c r="C483" s="1926" t="s">
        <v>1999</v>
      </c>
      <c r="D483" s="1924"/>
      <c r="E483" s="1924"/>
      <c r="F483" s="1924"/>
      <c r="G483" s="1924"/>
      <c r="H483" s="1924"/>
      <c r="I483" s="1924"/>
      <c r="J483" s="1924"/>
      <c r="K483" s="1924"/>
      <c r="L483" s="1924"/>
      <c r="M483" s="1924"/>
      <c r="N483" s="1927"/>
      <c r="O483" s="1582"/>
      <c r="P483" s="1582"/>
      <c r="Q483" s="1582"/>
    </row>
    <row r="484" spans="1:17" ht="15.75">
      <c r="A484" s="3328"/>
      <c r="B484" s="1923"/>
      <c r="C484" s="1926" t="s">
        <v>2000</v>
      </c>
      <c r="D484" s="1924"/>
      <c r="E484" s="1924"/>
      <c r="F484" s="1924"/>
      <c r="G484" s="1924"/>
      <c r="H484" s="1924"/>
      <c r="I484" s="1924"/>
      <c r="J484" s="1924"/>
      <c r="K484" s="1924"/>
      <c r="L484" s="1924"/>
      <c r="M484" s="1924"/>
      <c r="N484" s="1927"/>
      <c r="O484" s="1582"/>
      <c r="P484" s="1582"/>
      <c r="Q484" s="1582"/>
    </row>
    <row r="485" spans="1:17" ht="15.75">
      <c r="A485" s="3328"/>
      <c r="B485" s="1923"/>
      <c r="C485" s="1926" t="s">
        <v>2001</v>
      </c>
      <c r="D485" s="1924"/>
      <c r="E485" s="1924"/>
      <c r="F485" s="1924"/>
      <c r="G485" s="1924"/>
      <c r="H485" s="1924"/>
      <c r="I485" s="1924"/>
      <c r="J485" s="1924"/>
      <c r="K485" s="1924"/>
      <c r="L485" s="1924"/>
      <c r="M485" s="1924"/>
      <c r="N485" s="1927"/>
      <c r="O485" s="1582"/>
      <c r="P485" s="1582"/>
      <c r="Q485" s="1582"/>
    </row>
    <row r="486" spans="1:17" ht="15.75">
      <c r="A486" s="3328"/>
      <c r="B486" s="1923"/>
      <c r="C486" s="1926" t="s">
        <v>2002</v>
      </c>
      <c r="D486" s="1924"/>
      <c r="E486" s="1924"/>
      <c r="F486" s="1924"/>
      <c r="G486" s="1924"/>
      <c r="H486" s="1924"/>
      <c r="I486" s="1924"/>
      <c r="J486" s="1924"/>
      <c r="K486" s="1924"/>
      <c r="L486" s="1924"/>
      <c r="M486" s="1924"/>
      <c r="N486" s="1927"/>
      <c r="O486" s="1582"/>
      <c r="P486" s="1582"/>
      <c r="Q486" s="1582"/>
    </row>
    <row r="487" spans="1:17">
      <c r="A487" s="3328"/>
      <c r="B487" s="1923"/>
      <c r="C487" s="1924"/>
      <c r="D487" s="1924"/>
      <c r="E487" s="1924"/>
      <c r="F487" s="1924"/>
      <c r="G487" s="1924"/>
      <c r="H487" s="1924"/>
      <c r="I487" s="1924"/>
      <c r="J487" s="1924"/>
      <c r="K487" s="1924"/>
      <c r="L487" s="1924"/>
      <c r="M487" s="1924"/>
      <c r="N487" s="1927"/>
      <c r="O487" s="1582"/>
      <c r="P487" s="1582"/>
      <c r="Q487" s="1582"/>
    </row>
    <row r="488" spans="1:17">
      <c r="A488" s="3328"/>
      <c r="B488" s="1923"/>
      <c r="C488" s="3363" t="s">
        <v>2003</v>
      </c>
      <c r="D488" s="3364"/>
      <c r="E488" s="3364"/>
      <c r="F488" s="3364"/>
      <c r="G488" s="3364"/>
      <c r="H488" s="3364"/>
      <c r="I488" s="3364"/>
      <c r="J488" s="3364"/>
      <c r="K488" s="3364"/>
      <c r="L488" s="3364"/>
      <c r="M488" s="3365"/>
      <c r="N488" s="1927"/>
      <c r="O488" s="1582"/>
      <c r="P488" s="1582"/>
      <c r="Q488" s="1582"/>
    </row>
    <row r="489" spans="1:17">
      <c r="A489" s="3328"/>
      <c r="B489" s="1923"/>
      <c r="C489" s="1928"/>
      <c r="D489" s="1929"/>
      <c r="E489" s="1582"/>
      <c r="F489" s="1930" t="s">
        <v>421</v>
      </c>
      <c r="G489" s="1929"/>
      <c r="H489" s="3366" t="s">
        <v>2004</v>
      </c>
      <c r="I489" s="3366"/>
      <c r="J489" s="3366"/>
      <c r="K489" s="3366"/>
      <c r="L489" s="3366"/>
      <c r="M489" s="3367"/>
      <c r="N489" s="1927"/>
      <c r="O489" s="1582"/>
      <c r="P489" s="1582"/>
      <c r="Q489" s="1582"/>
    </row>
    <row r="490" spans="1:17" ht="15.75">
      <c r="A490" s="3328"/>
      <c r="B490" s="1923"/>
      <c r="C490" s="1931" t="s">
        <v>436</v>
      </c>
      <c r="D490" s="3368" t="s">
        <v>2005</v>
      </c>
      <c r="E490" s="3368"/>
      <c r="F490" s="1932">
        <v>2</v>
      </c>
      <c r="G490" s="1933"/>
      <c r="H490" s="1934" t="s">
        <v>2006</v>
      </c>
      <c r="I490" s="1933"/>
      <c r="J490" s="1933"/>
      <c r="K490" s="1935"/>
      <c r="L490" s="1935"/>
      <c r="M490" s="1936"/>
      <c r="N490" s="1927"/>
      <c r="O490" s="1582"/>
      <c r="P490" s="1582"/>
      <c r="Q490" s="1582"/>
    </row>
    <row r="491" spans="1:17" ht="15.75">
      <c r="A491" s="3328"/>
      <c r="B491" s="1923"/>
      <c r="C491" s="1937">
        <v>10</v>
      </c>
      <c r="D491" s="1938" t="s">
        <v>1695</v>
      </c>
      <c r="E491" s="1582"/>
      <c r="F491" s="1939">
        <f>C491*F490</f>
        <v>20</v>
      </c>
      <c r="G491" s="1940"/>
      <c r="H491" s="1941" t="s">
        <v>2007</v>
      </c>
      <c r="I491" s="1933"/>
      <c r="J491" s="1933"/>
      <c r="K491" s="1935"/>
      <c r="L491" s="1935"/>
      <c r="M491" s="1936"/>
      <c r="N491" s="1927"/>
      <c r="O491" s="1582"/>
      <c r="P491" s="1582"/>
      <c r="Q491" s="1582"/>
    </row>
    <row r="492" spans="1:17" ht="15.75">
      <c r="A492" s="3328"/>
      <c r="B492" s="1923"/>
      <c r="C492" s="1942"/>
      <c r="D492" s="1943"/>
      <c r="E492" s="1935"/>
      <c r="F492" s="1935"/>
      <c r="G492" s="1935"/>
      <c r="H492" s="1941" t="s">
        <v>2008</v>
      </c>
      <c r="I492" s="1706"/>
      <c r="J492" s="1933"/>
      <c r="K492" s="1935"/>
      <c r="L492" s="1935"/>
      <c r="M492" s="1936"/>
      <c r="N492" s="1927"/>
      <c r="O492" s="1582"/>
      <c r="P492" s="1582"/>
      <c r="Q492" s="1582"/>
    </row>
    <row r="493" spans="1:17" ht="15.75">
      <c r="A493" s="3328"/>
      <c r="B493" s="1923"/>
      <c r="C493" s="1931"/>
      <c r="D493" s="1944"/>
      <c r="E493" s="1935"/>
      <c r="F493" s="1935"/>
      <c r="G493" s="1935"/>
      <c r="H493" s="1934" t="s">
        <v>2009</v>
      </c>
      <c r="I493" s="1933"/>
      <c r="J493" s="1933"/>
      <c r="K493" s="1935"/>
      <c r="L493" s="1935"/>
      <c r="M493" s="1936"/>
      <c r="N493" s="1927"/>
      <c r="O493" s="1582"/>
      <c r="P493" s="1582"/>
      <c r="Q493" s="1582"/>
    </row>
    <row r="494" spans="1:17" ht="15.75">
      <c r="A494" s="3328"/>
      <c r="B494" s="1923"/>
      <c r="C494" s="1945" t="s">
        <v>421</v>
      </c>
      <c r="D494" s="1946" t="s">
        <v>2010</v>
      </c>
      <c r="E494" s="1947"/>
      <c r="F494" s="1947"/>
      <c r="G494" s="1947"/>
      <c r="H494" s="1947"/>
      <c r="I494" s="1947"/>
      <c r="J494" s="1947"/>
      <c r="K494" s="1947"/>
      <c r="L494" s="1947"/>
      <c r="M494" s="1948"/>
      <c r="N494" s="1927"/>
      <c r="O494" s="1582"/>
      <c r="P494" s="1582"/>
      <c r="Q494" s="1582"/>
    </row>
    <row r="495" spans="1:17" ht="15.75">
      <c r="A495" s="3328"/>
      <c r="B495" s="1923"/>
      <c r="C495" s="1949" t="s">
        <v>436</v>
      </c>
      <c r="D495" s="1950" t="s">
        <v>2011</v>
      </c>
      <c r="E495" s="1951"/>
      <c r="F495" s="1951"/>
      <c r="G495" s="1951"/>
      <c r="H495" s="1951"/>
      <c r="I495" s="1951"/>
      <c r="J495" s="1951"/>
      <c r="K495" s="1951"/>
      <c r="L495" s="1951"/>
      <c r="M495" s="1952"/>
      <c r="N495" s="1927"/>
      <c r="O495" s="1582"/>
      <c r="P495" s="1582"/>
      <c r="Q495" s="1582"/>
    </row>
    <row r="496" spans="1:17">
      <c r="A496" s="3328"/>
      <c r="B496" s="1953" t="str">
        <f ca="1">CELL("nomfichier",A492)</f>
        <v>D:\Données\1.UPRT\0-UPRT.fait\uprt-php\www\mesimages\fichiers-uprt\ff-fiches-fabrication\ff-fiches-fabrication-maj-08-2020\[ff-5-A.collectivite-conditionnement-au-poids.xlsx]Cuisiniers.Pesez</v>
      </c>
      <c r="C496" s="1924"/>
      <c r="D496" s="1924"/>
      <c r="E496" s="1924"/>
      <c r="F496" s="1924"/>
      <c r="G496" s="1924"/>
      <c r="H496" s="1924"/>
      <c r="I496" s="1924"/>
      <c r="J496" s="1924"/>
      <c r="K496" s="1924"/>
      <c r="L496" s="1924"/>
      <c r="M496" s="1924"/>
      <c r="N496" s="1927"/>
      <c r="O496" s="1582"/>
      <c r="P496" s="1582"/>
      <c r="Q496" s="1582"/>
    </row>
    <row r="497" spans="1:17" ht="15" customHeight="1">
      <c r="A497" s="3328"/>
      <c r="B497" s="3348" t="s">
        <v>2012</v>
      </c>
      <c r="C497" s="3349"/>
      <c r="D497" s="3349"/>
      <c r="E497" s="3349"/>
      <c r="F497" s="3349"/>
      <c r="G497" s="3349"/>
      <c r="H497" s="3349"/>
      <c r="I497" s="3349"/>
      <c r="J497" s="3349"/>
      <c r="K497" s="3349"/>
      <c r="L497" s="3349"/>
      <c r="M497" s="3349"/>
      <c r="N497" s="3350"/>
      <c r="O497" s="1582"/>
      <c r="P497" s="1582"/>
      <c r="Q497" s="1582"/>
    </row>
    <row r="498" spans="1:17" ht="15.75" thickBot="1">
      <c r="A498" s="3328"/>
      <c r="B498" s="3351"/>
      <c r="C498" s="3352"/>
      <c r="D498" s="3352"/>
      <c r="E498" s="3352"/>
      <c r="F498" s="3352"/>
      <c r="G498" s="3352"/>
      <c r="H498" s="3352"/>
      <c r="I498" s="3352"/>
      <c r="J498" s="3352"/>
      <c r="K498" s="3352"/>
      <c r="L498" s="3352"/>
      <c r="M498" s="3352"/>
      <c r="N498" s="3353"/>
      <c r="O498" s="1582"/>
      <c r="P498" s="1582"/>
      <c r="Q498" s="1582"/>
    </row>
    <row r="499" spans="1:17">
      <c r="B499" s="1582"/>
      <c r="C499" s="1582"/>
      <c r="D499" s="1582"/>
      <c r="E499" s="1582"/>
      <c r="F499" s="1582"/>
      <c r="G499" s="1582"/>
      <c r="H499" s="1582"/>
      <c r="I499" s="1582"/>
      <c r="J499" s="1582"/>
      <c r="K499" s="1582"/>
      <c r="L499" s="1582"/>
      <c r="M499" s="1582"/>
      <c r="N499" s="1582"/>
      <c r="O499" s="1582"/>
      <c r="P499" s="1582"/>
      <c r="Q499" s="1582"/>
    </row>
    <row r="500" spans="1:17" ht="15.75" thickBot="1">
      <c r="A500" s="1729" t="s">
        <v>856</v>
      </c>
      <c r="B500" s="3327" t="str">
        <f>B501</f>
        <v>ŒUFS poids et %</v>
      </c>
      <c r="C500" s="3327"/>
      <c r="D500" s="3327"/>
      <c r="E500" s="3327"/>
      <c r="F500" s="3327"/>
      <c r="G500" s="3327"/>
      <c r="H500" s="3327"/>
      <c r="I500" s="3327"/>
      <c r="J500" s="3327"/>
      <c r="K500" s="3327"/>
      <c r="L500" s="3327"/>
      <c r="M500" s="3327"/>
      <c r="N500" s="3327"/>
      <c r="O500" s="1582"/>
      <c r="P500" s="1582"/>
      <c r="Q500" s="1582"/>
    </row>
    <row r="501" spans="1:17" ht="15" customHeight="1">
      <c r="A501" s="3328" t="str">
        <f>B501</f>
        <v>ŒUFS poids et %</v>
      </c>
      <c r="B501" s="3329" t="s">
        <v>2013</v>
      </c>
      <c r="C501" s="3330"/>
      <c r="D501" s="3330"/>
      <c r="E501" s="3330"/>
      <c r="F501" s="3330"/>
      <c r="G501" s="3330"/>
      <c r="H501" s="3330"/>
      <c r="I501" s="3330"/>
      <c r="J501" s="3330"/>
      <c r="K501" s="3330"/>
      <c r="L501" s="3330"/>
      <c r="M501" s="3330"/>
      <c r="N501" s="3331"/>
      <c r="O501" s="1582"/>
      <c r="P501" s="1582"/>
      <c r="Q501" s="1582"/>
    </row>
    <row r="502" spans="1:17" ht="15" customHeight="1">
      <c r="A502" s="3328"/>
      <c r="B502" s="3332"/>
      <c r="C502" s="3333"/>
      <c r="D502" s="3333"/>
      <c r="E502" s="3333"/>
      <c r="F502" s="3333"/>
      <c r="G502" s="3333"/>
      <c r="H502" s="3333"/>
      <c r="I502" s="3333"/>
      <c r="J502" s="3333"/>
      <c r="K502" s="3333"/>
      <c r="L502" s="3333"/>
      <c r="M502" s="3333"/>
      <c r="N502" s="3334"/>
      <c r="O502" s="1582"/>
      <c r="P502" s="1582"/>
      <c r="Q502" s="1582"/>
    </row>
    <row r="503" spans="1:17" ht="15" customHeight="1">
      <c r="A503" s="3328"/>
      <c r="B503" s="3335" t="s">
        <v>1150</v>
      </c>
      <c r="C503" s="3336"/>
      <c r="D503" s="3336"/>
      <c r="E503" s="3336"/>
      <c r="F503" s="3336"/>
      <c r="G503" s="3336"/>
      <c r="H503" s="3336"/>
      <c r="I503" s="3336"/>
      <c r="J503" s="3336"/>
      <c r="K503" s="3336"/>
      <c r="L503" s="3336"/>
      <c r="M503" s="3336"/>
      <c r="N503" s="3337"/>
      <c r="O503" s="1582"/>
      <c r="P503" s="1582"/>
      <c r="Q503" s="1582"/>
    </row>
    <row r="504" spans="1:17" ht="15.75" customHeight="1">
      <c r="A504" s="3328"/>
      <c r="B504" s="3338"/>
      <c r="C504" s="3339"/>
      <c r="D504" s="3339"/>
      <c r="E504" s="3339"/>
      <c r="F504" s="3339"/>
      <c r="G504" s="3339"/>
      <c r="H504" s="3339"/>
      <c r="I504" s="3339"/>
      <c r="J504" s="3339"/>
      <c r="K504" s="3339"/>
      <c r="L504" s="3339"/>
      <c r="M504" s="3339"/>
      <c r="N504" s="3340"/>
      <c r="O504" s="1582"/>
      <c r="P504" s="1582"/>
      <c r="Q504" s="1582"/>
    </row>
    <row r="505" spans="1:17" ht="15" customHeight="1">
      <c r="A505" s="3328"/>
      <c r="B505" s="3341" t="s">
        <v>2013</v>
      </c>
      <c r="C505" s="3342"/>
      <c r="D505" s="3342"/>
      <c r="E505" s="3342"/>
      <c r="F505" s="3342"/>
      <c r="G505" s="3342"/>
      <c r="H505" s="3342"/>
      <c r="I505" s="3342"/>
      <c r="J505" s="3342"/>
      <c r="K505" s="3342"/>
      <c r="L505" s="3342"/>
      <c r="M505" s="3342"/>
      <c r="N505" s="3343"/>
      <c r="O505" s="1582"/>
      <c r="P505" s="1582"/>
      <c r="Q505" s="1582"/>
    </row>
    <row r="506" spans="1:17" ht="15.75" customHeight="1">
      <c r="A506" s="3328"/>
      <c r="B506" s="1954" t="s">
        <v>436</v>
      </c>
      <c r="C506" s="1955"/>
      <c r="D506" s="1956" t="s">
        <v>421</v>
      </c>
      <c r="E506" s="1955"/>
      <c r="F506" s="1955"/>
      <c r="G506" s="1957" t="s">
        <v>436</v>
      </c>
      <c r="H506" s="1955"/>
      <c r="I506" s="1956" t="s">
        <v>421</v>
      </c>
      <c r="J506" s="1955"/>
      <c r="K506" s="1957" t="s">
        <v>436</v>
      </c>
      <c r="L506" s="1955"/>
      <c r="M506" s="1956" t="s">
        <v>421</v>
      </c>
      <c r="N506" s="1958"/>
      <c r="O506" s="1582"/>
      <c r="P506" s="1582"/>
      <c r="Q506" s="1582"/>
    </row>
    <row r="507" spans="1:17" ht="18.75" customHeight="1">
      <c r="A507" s="3328"/>
      <c r="B507" s="3344" t="s">
        <v>2014</v>
      </c>
      <c r="C507" s="3345"/>
      <c r="D507" s="1959">
        <v>50</v>
      </c>
      <c r="E507" s="1960">
        <v>1</v>
      </c>
      <c r="F507" s="1961"/>
      <c r="G507" s="3346" t="s">
        <v>2015</v>
      </c>
      <c r="H507" s="3347"/>
      <c r="I507" s="1959">
        <v>20</v>
      </c>
      <c r="J507" s="1962">
        <f>I507/D507</f>
        <v>0.4</v>
      </c>
      <c r="K507" s="3346" t="s">
        <v>2016</v>
      </c>
      <c r="L507" s="3347"/>
      <c r="M507" s="1959">
        <v>30</v>
      </c>
      <c r="N507" s="1963">
        <f>M507/D507</f>
        <v>0.6</v>
      </c>
      <c r="O507" s="1582"/>
      <c r="P507" s="1582"/>
      <c r="Q507" s="1582"/>
    </row>
    <row r="508" spans="1:17" ht="15.75">
      <c r="A508" s="3328"/>
      <c r="B508" s="1964">
        <v>4</v>
      </c>
      <c r="C508" s="1965" t="s">
        <v>2017</v>
      </c>
      <c r="D508" s="1965">
        <f>B508*D507</f>
        <v>200</v>
      </c>
      <c r="E508" s="1938" t="s">
        <v>1007</v>
      </c>
      <c r="F508" s="1582"/>
      <c r="G508" s="1964">
        <v>10</v>
      </c>
      <c r="H508" s="1965" t="s">
        <v>2018</v>
      </c>
      <c r="I508" s="1965">
        <f>G508*I507</f>
        <v>200</v>
      </c>
      <c r="J508" s="1938" t="s">
        <v>1007</v>
      </c>
      <c r="K508" s="1964">
        <v>12</v>
      </c>
      <c r="L508" s="1965" t="s">
        <v>2019</v>
      </c>
      <c r="M508" s="1965">
        <f>K508*M507</f>
        <v>360</v>
      </c>
      <c r="N508" s="1966" t="s">
        <v>1007</v>
      </c>
      <c r="O508" s="1582"/>
      <c r="P508" s="1582"/>
      <c r="Q508" s="1582"/>
    </row>
    <row r="509" spans="1:17" ht="15.75" customHeight="1">
      <c r="A509" s="3328"/>
      <c r="B509" s="1967" t="s">
        <v>1903</v>
      </c>
      <c r="C509" s="1968" t="s">
        <v>268</v>
      </c>
      <c r="D509" s="1968" t="s">
        <v>2020</v>
      </c>
      <c r="E509" s="1968" t="s">
        <v>1909</v>
      </c>
      <c r="F509" s="1582"/>
      <c r="G509" s="1967" t="s">
        <v>1903</v>
      </c>
      <c r="H509" s="1968" t="s">
        <v>268</v>
      </c>
      <c r="I509" s="1968" t="s">
        <v>2020</v>
      </c>
      <c r="J509" s="1968" t="s">
        <v>1909</v>
      </c>
      <c r="K509" s="1967" t="s">
        <v>1903</v>
      </c>
      <c r="L509" s="1968" t="s">
        <v>268</v>
      </c>
      <c r="M509" s="1968" t="s">
        <v>2020</v>
      </c>
      <c r="N509" s="1969" t="s">
        <v>1909</v>
      </c>
      <c r="O509" s="1582"/>
      <c r="P509" s="1582"/>
      <c r="Q509" s="1582"/>
    </row>
    <row r="510" spans="1:17">
      <c r="A510" s="3328"/>
      <c r="B510" s="1970">
        <f>D508</f>
        <v>200</v>
      </c>
      <c r="C510" s="1971">
        <f>B510*C511</f>
        <v>24.489795918367346</v>
      </c>
      <c r="D510" s="1971">
        <f>B510*D511</f>
        <v>22.448979591836736</v>
      </c>
      <c r="E510" s="1971">
        <f>B510*E511</f>
        <v>153.0612244897959</v>
      </c>
      <c r="F510" s="1582"/>
      <c r="G510" s="1970">
        <f>I508</f>
        <v>200</v>
      </c>
      <c r="H510" s="1972">
        <f>G510*H511</f>
        <v>34.4</v>
      </c>
      <c r="I510" s="1972">
        <f>G510*I511</f>
        <v>64.600000000000009</v>
      </c>
      <c r="J510" s="1972">
        <f>G510*J511</f>
        <v>101</v>
      </c>
      <c r="K510" s="1970">
        <f>M508</f>
        <v>360</v>
      </c>
      <c r="L510" s="1971">
        <f>K510*L511</f>
        <v>39.96</v>
      </c>
      <c r="M510" s="1971">
        <f>K510*M511</f>
        <v>0</v>
      </c>
      <c r="N510" s="1973">
        <f>K510*N511</f>
        <v>320</v>
      </c>
      <c r="O510" s="1582"/>
      <c r="P510" s="1582"/>
      <c r="Q510" s="1582"/>
    </row>
    <row r="511" spans="1:17">
      <c r="A511" s="3328"/>
      <c r="B511" s="1974">
        <f>C511+D511+E511</f>
        <v>1</v>
      </c>
      <c r="C511" s="1975">
        <v>0.12244897959183673</v>
      </c>
      <c r="D511" s="1975">
        <v>0.11224489795918367</v>
      </c>
      <c r="E511" s="1975">
        <v>0.76530612244897955</v>
      </c>
      <c r="F511" s="1582"/>
      <c r="G511" s="1974">
        <f>H511+I511+J511</f>
        <v>1</v>
      </c>
      <c r="H511" s="1975">
        <v>0.17199999999999999</v>
      </c>
      <c r="I511" s="1975">
        <v>0.32300000000000001</v>
      </c>
      <c r="J511" s="1975">
        <v>0.505</v>
      </c>
      <c r="K511" s="1974">
        <f>L511+M511+N511</f>
        <v>0.99988888888888894</v>
      </c>
      <c r="L511" s="1975">
        <v>0.111</v>
      </c>
      <c r="M511" s="1976">
        <v>0</v>
      </c>
      <c r="N511" s="1977">
        <v>0.88888888888888895</v>
      </c>
      <c r="O511" s="1582"/>
      <c r="P511" s="1582"/>
      <c r="Q511" s="1582"/>
    </row>
    <row r="512" spans="1:17">
      <c r="A512" s="3328"/>
      <c r="B512" s="1978"/>
      <c r="C512" s="1956" t="s">
        <v>421</v>
      </c>
      <c r="D512" s="1956" t="s">
        <v>421</v>
      </c>
      <c r="E512" s="1956" t="s">
        <v>421</v>
      </c>
      <c r="F512" s="1979"/>
      <c r="G512" s="1978"/>
      <c r="H512" s="1956" t="s">
        <v>421</v>
      </c>
      <c r="I512" s="1956" t="s">
        <v>421</v>
      </c>
      <c r="J512" s="1956" t="s">
        <v>421</v>
      </c>
      <c r="K512" s="1978"/>
      <c r="L512" s="1956" t="s">
        <v>421</v>
      </c>
      <c r="M512" s="1980"/>
      <c r="N512" s="1981" t="s">
        <v>421</v>
      </c>
      <c r="O512" s="1582"/>
      <c r="P512" s="1582"/>
      <c r="Q512" s="1582"/>
    </row>
    <row r="513" spans="1:17">
      <c r="A513" s="3328"/>
      <c r="B513" s="1982" t="s">
        <v>421</v>
      </c>
      <c r="C513" s="1983" t="s">
        <v>2021</v>
      </c>
      <c r="D513" s="1984"/>
      <c r="E513" s="1984"/>
      <c r="F513" s="1984"/>
      <c r="G513" s="1984"/>
      <c r="H513" s="1984"/>
      <c r="I513" s="1984"/>
      <c r="J513" s="1984"/>
      <c r="K513" s="1984"/>
      <c r="L513" s="1984"/>
      <c r="M513" s="1984"/>
      <c r="N513" s="1985"/>
      <c r="O513" s="1582"/>
      <c r="P513" s="1582"/>
      <c r="Q513" s="1582"/>
    </row>
    <row r="514" spans="1:17" ht="15.75">
      <c r="A514" s="3328"/>
      <c r="B514" s="1986" t="s">
        <v>436</v>
      </c>
      <c r="C514" s="1987" t="s">
        <v>2022</v>
      </c>
      <c r="D514" s="1984"/>
      <c r="E514" s="1984"/>
      <c r="F514" s="1984"/>
      <c r="G514" s="1984"/>
      <c r="H514" s="1984"/>
      <c r="I514" s="1984"/>
      <c r="J514" s="1984"/>
      <c r="K514" s="1984"/>
      <c r="L514" s="1984"/>
      <c r="M514" s="1924"/>
      <c r="N514" s="1988" t="s">
        <v>1995</v>
      </c>
      <c r="O514" s="1582"/>
      <c r="P514" s="1582"/>
      <c r="Q514" s="1582"/>
    </row>
    <row r="515" spans="1:17">
      <c r="A515" s="3328"/>
      <c r="B515" s="1989"/>
      <c r="C515" s="1930"/>
      <c r="D515" s="1990" t="s">
        <v>2023</v>
      </c>
      <c r="E515" s="1991" t="s">
        <v>2024</v>
      </c>
      <c r="F515" s="1582"/>
      <c r="G515" s="1976"/>
      <c r="H515" s="1930"/>
      <c r="I515" s="1930"/>
      <c r="J515" s="1930"/>
      <c r="K515" s="1984"/>
      <c r="L515" s="1984"/>
      <c r="M515" s="1924"/>
      <c r="N515" s="1985"/>
      <c r="O515" s="1582"/>
      <c r="P515" s="1582"/>
      <c r="Q515" s="1582"/>
    </row>
    <row r="516" spans="1:17" ht="15" customHeight="1">
      <c r="A516" s="3328"/>
      <c r="B516" s="3348" t="s">
        <v>2012</v>
      </c>
      <c r="C516" s="3349"/>
      <c r="D516" s="3349"/>
      <c r="E516" s="3349"/>
      <c r="F516" s="3349"/>
      <c r="G516" s="3349"/>
      <c r="H516" s="3349"/>
      <c r="I516" s="3349"/>
      <c r="J516" s="3349"/>
      <c r="K516" s="3349"/>
      <c r="L516" s="3349"/>
      <c r="M516" s="3349"/>
      <c r="N516" s="3350"/>
      <c r="O516" s="1582"/>
      <c r="P516" s="1582"/>
      <c r="Q516" s="1582"/>
    </row>
    <row r="517" spans="1:17" ht="15.75" thickBot="1">
      <c r="A517" s="3328"/>
      <c r="B517" s="3351"/>
      <c r="C517" s="3352"/>
      <c r="D517" s="3352"/>
      <c r="E517" s="3352"/>
      <c r="F517" s="3352"/>
      <c r="G517" s="3352"/>
      <c r="H517" s="3352"/>
      <c r="I517" s="3352"/>
      <c r="J517" s="3352"/>
      <c r="K517" s="3352"/>
      <c r="L517" s="3352"/>
      <c r="M517" s="3352"/>
      <c r="N517" s="3353"/>
      <c r="O517" s="1582"/>
      <c r="P517" s="1582"/>
      <c r="Q517" s="1582"/>
    </row>
    <row r="518" spans="1:17">
      <c r="A518" s="1582"/>
      <c r="B518" s="1533"/>
      <c r="C518" s="1533"/>
      <c r="D518" s="1533"/>
      <c r="E518" s="1533"/>
      <c r="F518" s="1533"/>
      <c r="G518" s="1533"/>
      <c r="H518" s="113"/>
      <c r="I518" s="1534"/>
      <c r="J518" s="1534"/>
      <c r="K518" s="720"/>
      <c r="L518" s="113"/>
      <c r="M518" s="113"/>
      <c r="N518" s="113"/>
      <c r="O518" s="113"/>
      <c r="P518" s="113"/>
      <c r="Q518" s="113"/>
    </row>
    <row r="519" spans="1:17">
      <c r="A519" s="1611"/>
      <c r="B519" s="1612"/>
      <c r="C519" s="1613"/>
      <c r="D519" s="1613"/>
      <c r="E519" s="1613"/>
      <c r="F519" s="1613"/>
      <c r="G519" s="1613"/>
      <c r="H519" s="1613"/>
      <c r="I519" s="1613"/>
      <c r="J519" s="1612"/>
      <c r="K519" s="1612"/>
      <c r="L519" s="1612"/>
      <c r="M519" s="1611"/>
      <c r="N519" s="1611"/>
      <c r="O519" s="1611"/>
      <c r="P519" s="1611"/>
      <c r="Q519" s="1611"/>
    </row>
    <row r="520" spans="1:17" ht="16.5" thickBot="1">
      <c r="A520" s="1582"/>
      <c r="B520" s="1992"/>
      <c r="C520" s="797"/>
      <c r="D520" s="797"/>
      <c r="E520" s="797"/>
      <c r="F520" s="797"/>
      <c r="G520" s="797"/>
      <c r="H520" s="113"/>
      <c r="I520" s="113"/>
      <c r="J520" s="113"/>
      <c r="K520" s="113"/>
      <c r="L520" s="113"/>
      <c r="M520" s="113"/>
      <c r="N520" s="113"/>
      <c r="O520" s="113"/>
      <c r="P520" s="113"/>
      <c r="Q520" s="1582"/>
    </row>
    <row r="521" spans="1:17" ht="15.75">
      <c r="B521" s="1993"/>
      <c r="C521" s="1994"/>
      <c r="D521" s="1994"/>
      <c r="E521" s="1994"/>
      <c r="F521" s="1994"/>
      <c r="G521" s="1994"/>
      <c r="H521" s="1994"/>
      <c r="I521" s="1994"/>
      <c r="J521" s="1995" t="s">
        <v>1200</v>
      </c>
      <c r="K521" s="113"/>
      <c r="L521" s="113"/>
      <c r="M521" s="113"/>
      <c r="N521" s="113"/>
      <c r="O521" s="113"/>
      <c r="P521" s="113"/>
      <c r="Q521" s="1582"/>
    </row>
    <row r="522" spans="1:17">
      <c r="B522" s="1996"/>
      <c r="C522" s="1997" t="s">
        <v>1201</v>
      </c>
      <c r="D522" s="1998">
        <v>0.44</v>
      </c>
      <c r="E522" s="113"/>
      <c r="F522" s="1999" t="s">
        <v>1201</v>
      </c>
      <c r="G522" s="1998">
        <v>100</v>
      </c>
      <c r="H522" s="113"/>
      <c r="I522" s="2000" t="s">
        <v>1202</v>
      </c>
      <c r="J522" s="2001">
        <v>115</v>
      </c>
      <c r="K522" s="113"/>
      <c r="L522" s="113"/>
      <c r="M522" s="1582"/>
      <c r="N522" s="1582"/>
      <c r="O522" s="1582"/>
      <c r="P522" s="1582"/>
      <c r="Q522" s="1582"/>
    </row>
    <row r="523" spans="1:17">
      <c r="B523" s="2002"/>
      <c r="C523" s="2003" t="s">
        <v>1203</v>
      </c>
      <c r="D523" s="2004">
        <v>60</v>
      </c>
      <c r="E523" s="113"/>
      <c r="F523" s="2003" t="s">
        <v>1204</v>
      </c>
      <c r="G523" s="2005">
        <v>10</v>
      </c>
      <c r="H523" s="113"/>
      <c r="I523" s="1999" t="s">
        <v>1201</v>
      </c>
      <c r="J523" s="2006">
        <v>133</v>
      </c>
      <c r="K523" s="113"/>
      <c r="L523" s="113"/>
      <c r="M523" s="1582"/>
      <c r="N523" s="1582"/>
      <c r="O523" s="1582"/>
      <c r="P523" s="1582"/>
      <c r="Q523" s="1582"/>
    </row>
    <row r="524" spans="1:17">
      <c r="B524" s="2007"/>
      <c r="C524" s="2008" t="s">
        <v>1204</v>
      </c>
      <c r="D524" s="2009">
        <f>D522*D523%</f>
        <v>0.26400000000000001</v>
      </c>
      <c r="E524" s="113"/>
      <c r="F524" s="2010" t="s">
        <v>1202</v>
      </c>
      <c r="G524" s="2009">
        <f>IF(G522=0,0,G522+G523)</f>
        <v>110</v>
      </c>
      <c r="H524" s="113"/>
      <c r="I524" s="2008" t="s">
        <v>1204</v>
      </c>
      <c r="J524" s="2011">
        <f>IF(J522=0,0,IF(J523=0,0,J522-J523))</f>
        <v>-18</v>
      </c>
      <c r="K524" s="113"/>
      <c r="L524" s="113"/>
      <c r="M524" s="1582"/>
      <c r="N524" s="1582"/>
      <c r="O524" s="1582"/>
      <c r="P524" s="1582"/>
      <c r="Q524" s="1582"/>
    </row>
    <row r="525" spans="1:17">
      <c r="B525" s="2012"/>
      <c r="C525" s="2010" t="s">
        <v>1202</v>
      </c>
      <c r="D525" s="2009">
        <f>((D522*D523)/100)+D522</f>
        <v>0.70399999999999996</v>
      </c>
      <c r="E525" s="113"/>
      <c r="F525" s="2013" t="s">
        <v>1203</v>
      </c>
      <c r="G525" s="2014">
        <f>IF(G522=0,0,IF(ISBLANK(G522),0,(G523/G522)*100))</f>
        <v>10</v>
      </c>
      <c r="H525" s="113"/>
      <c r="I525" s="2013" t="s">
        <v>1203</v>
      </c>
      <c r="J525" s="2015">
        <f>IF(J523=0,0,IF(ISBLANK(J523),0,(J524/J523)*100))</f>
        <v>-13.533834586466165</v>
      </c>
      <c r="K525" s="113"/>
      <c r="L525" s="113"/>
      <c r="M525" s="1582"/>
      <c r="N525" s="1582"/>
      <c r="O525" s="1582"/>
      <c r="P525" s="1582"/>
      <c r="Q525" s="1582"/>
    </row>
    <row r="526" spans="1:17">
      <c r="B526" s="2016"/>
      <c r="C526" s="2017"/>
      <c r="D526" s="2018"/>
      <c r="E526" s="798"/>
      <c r="F526" s="2019"/>
      <c r="G526" s="2020"/>
      <c r="H526" s="798"/>
      <c r="I526" s="2019"/>
      <c r="J526" s="2021"/>
      <c r="K526" s="113"/>
      <c r="L526" s="113"/>
      <c r="M526" s="1582"/>
      <c r="N526" s="1582"/>
      <c r="O526" s="1582"/>
      <c r="P526" s="1582"/>
      <c r="Q526" s="1582"/>
    </row>
    <row r="527" spans="1:17">
      <c r="B527" s="1996"/>
      <c r="C527" s="1999" t="s">
        <v>1201</v>
      </c>
      <c r="D527" s="1998">
        <v>5.8970000000000002</v>
      </c>
      <c r="E527" s="113"/>
      <c r="F527" s="2000" t="s">
        <v>1202</v>
      </c>
      <c r="G527" s="2005">
        <v>9.64</v>
      </c>
      <c r="H527" s="113"/>
      <c r="I527" s="2000" t="s">
        <v>1202</v>
      </c>
      <c r="J527" s="2001">
        <v>100</v>
      </c>
      <c r="K527" s="113"/>
      <c r="L527" s="113"/>
      <c r="M527" s="1582"/>
      <c r="N527" s="1582"/>
      <c r="O527" s="1582"/>
      <c r="P527" s="1582"/>
      <c r="Q527" s="1582"/>
    </row>
    <row r="528" spans="1:17" ht="45">
      <c r="B528" s="2022"/>
      <c r="C528" s="2000" t="s">
        <v>1202</v>
      </c>
      <c r="D528" s="2005">
        <v>9.64</v>
      </c>
      <c r="E528" s="113"/>
      <c r="F528" s="2023" t="s">
        <v>1203</v>
      </c>
      <c r="G528" s="2024">
        <v>63.5</v>
      </c>
      <c r="H528" s="113"/>
      <c r="I528" s="2023" t="s">
        <v>1204</v>
      </c>
      <c r="J528" s="2001">
        <v>50</v>
      </c>
      <c r="K528" s="113"/>
      <c r="L528" s="113"/>
      <c r="M528" s="1582"/>
      <c r="N528" s="1582"/>
      <c r="O528" s="1582"/>
      <c r="P528" s="1582"/>
      <c r="Q528" s="1582"/>
    </row>
    <row r="529" spans="1:17">
      <c r="B529" s="2007"/>
      <c r="C529" s="2008" t="s">
        <v>1204</v>
      </c>
      <c r="D529" s="2009">
        <f>IF(D527=0,0,IF(D528=0,0,D528-D527))</f>
        <v>3.7430000000000003</v>
      </c>
      <c r="E529" s="113"/>
      <c r="F529" s="2008" t="s">
        <v>1204</v>
      </c>
      <c r="G529" s="2009">
        <f>G527-G530</f>
        <v>3.7439755351681958</v>
      </c>
      <c r="H529" s="113"/>
      <c r="I529" s="2010" t="s">
        <v>1201</v>
      </c>
      <c r="J529" s="2011">
        <f>IF(J527=0,0,IF(ISBLANK(J527),0,J527-J528))</f>
        <v>50</v>
      </c>
      <c r="K529" s="113"/>
      <c r="L529" s="113"/>
      <c r="M529" s="1582"/>
      <c r="N529" s="1582"/>
      <c r="O529" s="1582"/>
      <c r="P529" s="1582"/>
      <c r="Q529" s="1582"/>
    </row>
    <row r="530" spans="1:17">
      <c r="B530" s="2025"/>
      <c r="C530" s="2026" t="s">
        <v>1203</v>
      </c>
      <c r="D530" s="2027">
        <f>IF(D527=0,0,IF(ISBLANK(D527),0,(D529/D527)*100))</f>
        <v>63.472952348651859</v>
      </c>
      <c r="E530" s="113"/>
      <c r="F530" s="2028" t="s">
        <v>1201</v>
      </c>
      <c r="G530" s="2029">
        <f>(G527/(100+G528)*100)</f>
        <v>5.8960244648318048</v>
      </c>
      <c r="H530" s="113"/>
      <c r="I530" s="2026" t="s">
        <v>1203</v>
      </c>
      <c r="J530" s="2030">
        <f>IF(J529=0,0,IF(ISBLANK(J528),0,(J528/J529)*100))</f>
        <v>100</v>
      </c>
      <c r="K530" s="113"/>
      <c r="L530" s="113"/>
      <c r="M530" s="1582"/>
      <c r="N530" s="1582"/>
      <c r="O530" s="1582"/>
      <c r="P530" s="1582"/>
      <c r="Q530" s="1582"/>
    </row>
    <row r="531" spans="1:17">
      <c r="B531" s="3318" t="s">
        <v>1086</v>
      </c>
      <c r="C531" s="3319"/>
      <c r="D531" s="3319"/>
      <c r="E531" s="3319"/>
      <c r="F531" s="3319"/>
      <c r="G531" s="3319"/>
      <c r="H531" s="3319"/>
      <c r="I531" s="3319"/>
      <c r="J531" s="3319"/>
      <c r="K531" s="113"/>
      <c r="L531" s="113"/>
      <c r="M531" s="1582"/>
      <c r="N531" s="1582"/>
      <c r="O531" s="1582"/>
      <c r="P531" s="1582"/>
      <c r="Q531" s="1582"/>
    </row>
    <row r="532" spans="1:17">
      <c r="A532" s="1582"/>
      <c r="B532" s="1533"/>
      <c r="C532" s="1533"/>
      <c r="D532" s="1533"/>
      <c r="E532" s="1533"/>
      <c r="F532" s="1533"/>
      <c r="G532" s="1533"/>
      <c r="H532" s="113"/>
      <c r="I532" s="1534"/>
      <c r="J532" s="1534"/>
      <c r="K532" s="720"/>
      <c r="L532" s="720"/>
      <c r="M532" s="1534"/>
      <c r="N532" s="1534"/>
      <c r="O532" s="1582"/>
      <c r="P532" s="1582"/>
      <c r="Q532" s="113"/>
    </row>
    <row r="533" spans="1:17">
      <c r="A533" s="1582"/>
      <c r="B533" s="1533"/>
      <c r="C533" s="1533"/>
      <c r="D533" s="1533"/>
      <c r="E533" s="1533"/>
      <c r="F533" s="1533"/>
      <c r="G533" s="1533"/>
      <c r="H533" s="113"/>
      <c r="I533" s="1534"/>
      <c r="J533" s="1534"/>
      <c r="K533" s="720"/>
      <c r="L533" s="720"/>
      <c r="M533" s="1534"/>
      <c r="N533" s="1534"/>
      <c r="O533" s="1582"/>
      <c r="P533" s="1582"/>
      <c r="Q533" s="113"/>
    </row>
    <row r="534" spans="1:17">
      <c r="A534" s="1582"/>
      <c r="B534" s="2031">
        <v>15</v>
      </c>
      <c r="C534" s="2031">
        <v>15</v>
      </c>
      <c r="D534" s="2031">
        <v>15</v>
      </c>
      <c r="E534" s="2031">
        <v>15</v>
      </c>
      <c r="F534" s="2031">
        <v>15</v>
      </c>
      <c r="G534" s="2031">
        <v>15</v>
      </c>
      <c r="H534" s="2032" t="s">
        <v>2025</v>
      </c>
      <c r="I534" s="2031">
        <v>15</v>
      </c>
      <c r="J534" s="2031">
        <v>15</v>
      </c>
      <c r="K534" s="2031">
        <v>15</v>
      </c>
      <c r="L534" s="2031">
        <v>15</v>
      </c>
      <c r="M534" s="2031">
        <v>15</v>
      </c>
      <c r="N534" s="2031">
        <v>15</v>
      </c>
      <c r="O534" s="2033" t="s">
        <v>2025</v>
      </c>
      <c r="P534" s="1582"/>
      <c r="Q534" s="113"/>
    </row>
    <row r="535" spans="1:17" ht="18">
      <c r="A535" s="1582"/>
      <c r="B535" s="2034" t="s">
        <v>2026</v>
      </c>
      <c r="C535" s="2035"/>
      <c r="D535" s="2035"/>
      <c r="E535" s="2035"/>
      <c r="F535" s="2035"/>
      <c r="G535" s="2036" t="s">
        <v>2027</v>
      </c>
      <c r="H535" s="1582"/>
      <c r="I535" s="2034" t="s">
        <v>2028</v>
      </c>
      <c r="J535" s="2035"/>
      <c r="K535" s="2035"/>
      <c r="L535" s="2035"/>
      <c r="M535" s="2035"/>
      <c r="N535" s="2036" t="s">
        <v>2027</v>
      </c>
      <c r="O535" s="1582"/>
      <c r="P535" s="1582"/>
      <c r="Q535" s="113"/>
    </row>
    <row r="536" spans="1:17" ht="15.75">
      <c r="A536" s="1582"/>
      <c r="B536" s="2037" t="s">
        <v>1205</v>
      </c>
      <c r="C536" s="2038">
        <v>1000</v>
      </c>
      <c r="D536" s="2039" t="s">
        <v>1205</v>
      </c>
      <c r="E536" s="2038">
        <v>1000</v>
      </c>
      <c r="F536" s="2037" t="s">
        <v>1205</v>
      </c>
      <c r="G536" s="2038">
        <v>100</v>
      </c>
      <c r="H536" s="1582"/>
      <c r="I536" s="2040" t="s">
        <v>1205</v>
      </c>
      <c r="J536" s="2041">
        <v>1</v>
      </c>
      <c r="K536" s="2039" t="s">
        <v>1205</v>
      </c>
      <c r="L536" s="2041">
        <v>1</v>
      </c>
      <c r="M536" s="2037" t="s">
        <v>1205</v>
      </c>
      <c r="N536" s="2041">
        <v>1</v>
      </c>
      <c r="O536" s="1582"/>
      <c r="P536" s="1582"/>
      <c r="Q536" s="113"/>
    </row>
    <row r="537" spans="1:17" ht="15.75">
      <c r="A537" s="1582"/>
      <c r="B537" s="2042" t="s">
        <v>1206</v>
      </c>
      <c r="C537" s="2043">
        <v>2000</v>
      </c>
      <c r="D537" s="2044" t="s">
        <v>1208</v>
      </c>
      <c r="E537" s="2043">
        <v>327</v>
      </c>
      <c r="F537" s="2042" t="s">
        <v>1207</v>
      </c>
      <c r="G537" s="2045">
        <v>40</v>
      </c>
      <c r="H537" s="1582"/>
      <c r="I537" s="2042" t="s">
        <v>1206</v>
      </c>
      <c r="J537" s="2046">
        <v>2</v>
      </c>
      <c r="K537" s="2044" t="s">
        <v>1208</v>
      </c>
      <c r="L537" s="2046">
        <v>2</v>
      </c>
      <c r="M537" s="2042" t="s">
        <v>1207</v>
      </c>
      <c r="N537" s="2045">
        <v>50</v>
      </c>
      <c r="O537" s="1582"/>
      <c r="P537" s="1582"/>
      <c r="Q537" s="113"/>
    </row>
    <row r="538" spans="1:17" ht="15.75">
      <c r="A538" s="1582"/>
      <c r="B538" s="2047" t="s">
        <v>2029</v>
      </c>
      <c r="C538" s="2048">
        <f>IF(C536=0,0,IF(C537=0,0,C537-C536))</f>
        <v>1000</v>
      </c>
      <c r="D538" s="2047" t="s">
        <v>2030</v>
      </c>
      <c r="E538" s="2048">
        <f>IF(E536=0,0,E536+E537)</f>
        <v>1327</v>
      </c>
      <c r="F538" s="2047" t="s">
        <v>2029</v>
      </c>
      <c r="G538" s="2049">
        <f>G539*G537%</f>
        <v>66.666666666666671</v>
      </c>
      <c r="H538" s="1582"/>
      <c r="I538" s="2047" t="s">
        <v>2029</v>
      </c>
      <c r="J538" s="2050">
        <f>IF(J536=0,0,IF(J537=0,0,J537-J536))</f>
        <v>1</v>
      </c>
      <c r="K538" s="2047" t="s">
        <v>2030</v>
      </c>
      <c r="L538" s="2050">
        <f>IF(L536=0,0,L536+L537)</f>
        <v>3</v>
      </c>
      <c r="M538" s="2047" t="s">
        <v>2029</v>
      </c>
      <c r="N538" s="2050">
        <f>N539*N537%</f>
        <v>1</v>
      </c>
      <c r="O538" s="1582"/>
      <c r="P538" s="1582"/>
      <c r="Q538" s="113"/>
    </row>
    <row r="539" spans="1:17" ht="15.75">
      <c r="A539" s="1582"/>
      <c r="B539" s="2051" t="s">
        <v>2031</v>
      </c>
      <c r="C539" s="2052">
        <f>IF(C536=0,0,IF(C537=0,0,C538/C537))</f>
        <v>0.5</v>
      </c>
      <c r="D539" s="2051" t="s">
        <v>2031</v>
      </c>
      <c r="E539" s="2052">
        <f>IF(E536=0,0,E537/E538)</f>
        <v>0.24642049736247174</v>
      </c>
      <c r="F539" s="2047" t="s">
        <v>2030</v>
      </c>
      <c r="G539" s="2049">
        <f>G536/(100-G537)*100</f>
        <v>166.66666666666669</v>
      </c>
      <c r="H539" s="1582"/>
      <c r="I539" s="2051" t="s">
        <v>2031</v>
      </c>
      <c r="J539" s="2052">
        <f>IF(J536=0,0,IF(J537=0,0,J538/J537))</f>
        <v>0.5</v>
      </c>
      <c r="K539" s="2051" t="s">
        <v>2031</v>
      </c>
      <c r="L539" s="2052">
        <f>IF(L536=0,0,L537/L538)</f>
        <v>0.66666666666666663</v>
      </c>
      <c r="M539" s="2047" t="s">
        <v>2030</v>
      </c>
      <c r="N539" s="2053">
        <f>N536/(100-N537)*100</f>
        <v>2</v>
      </c>
      <c r="O539" s="1582"/>
      <c r="P539" s="1582"/>
      <c r="Q539" s="113"/>
    </row>
    <row r="540" spans="1:17" ht="15.75">
      <c r="A540" s="1582"/>
      <c r="B540" s="2054" t="s">
        <v>1206</v>
      </c>
      <c r="C540" s="2043">
        <v>1780</v>
      </c>
      <c r="D540" s="2055" t="s">
        <v>1206</v>
      </c>
      <c r="E540" s="2043">
        <v>2310</v>
      </c>
      <c r="F540" s="2056" t="s">
        <v>1206</v>
      </c>
      <c r="G540" s="2057">
        <v>500</v>
      </c>
      <c r="H540" s="1582"/>
      <c r="I540" s="2054" t="s">
        <v>1206</v>
      </c>
      <c r="J540" s="2058">
        <v>2</v>
      </c>
      <c r="K540" s="2055" t="s">
        <v>1206</v>
      </c>
      <c r="L540" s="2059">
        <v>2</v>
      </c>
      <c r="M540" s="2055" t="s">
        <v>1206</v>
      </c>
      <c r="N540" s="2058">
        <v>1</v>
      </c>
      <c r="O540" s="1582"/>
      <c r="P540" s="1582"/>
      <c r="Q540" s="113"/>
    </row>
    <row r="541" spans="1:17" ht="15.75">
      <c r="A541" s="1582"/>
      <c r="B541" s="2060" t="s">
        <v>1205</v>
      </c>
      <c r="C541" s="2038">
        <v>1000</v>
      </c>
      <c r="D541" s="2061" t="s">
        <v>1208</v>
      </c>
      <c r="E541" s="2038">
        <v>720</v>
      </c>
      <c r="F541" s="2061" t="s">
        <v>1207</v>
      </c>
      <c r="G541" s="2062">
        <v>50</v>
      </c>
      <c r="H541" s="1582"/>
      <c r="I541" s="2060" t="s">
        <v>1205</v>
      </c>
      <c r="J541" s="2063">
        <v>1</v>
      </c>
      <c r="K541" s="2061" t="s">
        <v>1208</v>
      </c>
      <c r="L541" s="2063">
        <v>1</v>
      </c>
      <c r="M541" s="2061" t="s">
        <v>1207</v>
      </c>
      <c r="N541" s="2062">
        <v>50</v>
      </c>
      <c r="O541" s="1582"/>
      <c r="P541" s="1582"/>
      <c r="Q541" s="113"/>
    </row>
    <row r="542" spans="1:17" ht="15.75">
      <c r="A542" s="1582"/>
      <c r="B542" s="2047" t="s">
        <v>2029</v>
      </c>
      <c r="C542" s="2048">
        <f>IF(C540=0,0,IF(C541=0,0,C540-C541))</f>
        <v>780</v>
      </c>
      <c r="D542" s="2047" t="s">
        <v>2032</v>
      </c>
      <c r="E542" s="2048">
        <f>IF(E540=0,0,IF(E541=0,0,E540-E541))</f>
        <v>1590</v>
      </c>
      <c r="F542" s="2047" t="s">
        <v>2029</v>
      </c>
      <c r="G542" s="2048">
        <f>G540*G541%</f>
        <v>250</v>
      </c>
      <c r="H542" s="1582"/>
      <c r="I542" s="2047" t="s">
        <v>2029</v>
      </c>
      <c r="J542" s="2050">
        <f>IF(J540=0,0,IF(J541=0,0,J540-J541))</f>
        <v>1</v>
      </c>
      <c r="K542" s="2047" t="s">
        <v>2032</v>
      </c>
      <c r="L542" s="2050">
        <f>IF(L540=0,0,IF(L541=0,0,L540-L541))</f>
        <v>1</v>
      </c>
      <c r="M542" s="2047" t="s">
        <v>2029</v>
      </c>
      <c r="N542" s="2050">
        <f>N540*N541%</f>
        <v>0.5</v>
      </c>
      <c r="O542" s="1582"/>
      <c r="P542" s="1582"/>
      <c r="Q542" s="113"/>
    </row>
    <row r="543" spans="1:17" ht="15.75">
      <c r="A543" s="1582"/>
      <c r="B543" s="2051" t="s">
        <v>2031</v>
      </c>
      <c r="C543" s="2052">
        <f>IF(C540=0,0,C542/C540)</f>
        <v>0.43820224719101125</v>
      </c>
      <c r="D543" s="2051" t="s">
        <v>2031</v>
      </c>
      <c r="E543" s="2052">
        <f>IF(E540=0,0,IF(E541=0,0,E541/E540))</f>
        <v>0.31168831168831168</v>
      </c>
      <c r="F543" s="2051" t="s">
        <v>2032</v>
      </c>
      <c r="G543" s="2064">
        <f>G540-G542</f>
        <v>250</v>
      </c>
      <c r="H543" s="1582"/>
      <c r="I543" s="2051" t="s">
        <v>2031</v>
      </c>
      <c r="J543" s="2052">
        <f>IF(J540=0,0,J542/J540)</f>
        <v>0.5</v>
      </c>
      <c r="K543" s="2051" t="s">
        <v>2031</v>
      </c>
      <c r="L543" s="2052">
        <f>IF(L540=0,0,IF(L541=0,0,L541/L540))</f>
        <v>0.5</v>
      </c>
      <c r="M543" s="2051" t="s">
        <v>2032</v>
      </c>
      <c r="N543" s="2065">
        <f>N540-N542</f>
        <v>0.5</v>
      </c>
      <c r="O543" s="1582"/>
      <c r="P543" s="1582"/>
      <c r="Q543" s="113"/>
    </row>
    <row r="544" spans="1:17">
      <c r="A544" s="1582"/>
      <c r="B544" s="3320" t="s">
        <v>1086</v>
      </c>
      <c r="C544" s="3321"/>
      <c r="D544" s="3321"/>
      <c r="E544" s="3321"/>
      <c r="F544" s="3321"/>
      <c r="G544" s="3321"/>
      <c r="H544" s="1582"/>
      <c r="I544" s="3320" t="s">
        <v>1086</v>
      </c>
      <c r="J544" s="3321"/>
      <c r="K544" s="3321"/>
      <c r="L544" s="3321"/>
      <c r="M544" s="3321"/>
      <c r="N544" s="3321"/>
      <c r="O544" s="1582"/>
      <c r="P544" s="1582"/>
      <c r="Q544" s="113"/>
    </row>
    <row r="545" spans="1:17">
      <c r="A545" s="1582"/>
      <c r="B545" s="1533"/>
      <c r="C545" s="1533"/>
      <c r="D545" s="1533"/>
      <c r="E545" s="1533"/>
      <c r="F545" s="1533"/>
      <c r="G545" s="1533"/>
      <c r="H545" s="113"/>
      <c r="I545" s="1534"/>
      <c r="J545" s="1534"/>
      <c r="K545" s="720"/>
      <c r="L545" s="720"/>
      <c r="M545" s="1534"/>
      <c r="N545" s="1534"/>
      <c r="O545" s="1582"/>
      <c r="P545" s="1582"/>
      <c r="Q545" s="113"/>
    </row>
    <row r="546" spans="1:17">
      <c r="A546" s="1611"/>
      <c r="B546" s="1612"/>
      <c r="C546" s="1613"/>
      <c r="D546" s="1613"/>
      <c r="E546" s="1613"/>
      <c r="F546" s="1613"/>
      <c r="G546" s="1613"/>
      <c r="H546" s="1613"/>
      <c r="I546" s="1613"/>
      <c r="J546" s="1612"/>
      <c r="K546" s="1612"/>
      <c r="L546" s="1612"/>
      <c r="M546" s="1611"/>
      <c r="N546" s="1611"/>
      <c r="O546" s="1611"/>
      <c r="P546" s="1611"/>
      <c r="Q546" s="1611"/>
    </row>
    <row r="547" spans="1:17">
      <c r="A547" s="1582"/>
      <c r="B547" s="1533"/>
      <c r="C547" s="1533"/>
      <c r="D547" s="1533"/>
      <c r="E547" s="1533"/>
      <c r="F547" s="1533"/>
      <c r="G547" s="1533"/>
      <c r="H547" s="113"/>
      <c r="I547" s="1534"/>
      <c r="J547" s="1534"/>
      <c r="K547" s="720"/>
      <c r="L547" s="720"/>
      <c r="M547" s="1534"/>
      <c r="N547" s="1534"/>
      <c r="O547" s="1582"/>
      <c r="P547" s="1582"/>
      <c r="Q547" s="113"/>
    </row>
    <row r="548" spans="1:17">
      <c r="A548" s="1582"/>
      <c r="B548" s="1533"/>
      <c r="C548" s="1533"/>
      <c r="D548" s="1533"/>
      <c r="E548" s="1533"/>
      <c r="F548" s="1533"/>
      <c r="G548" s="1533"/>
      <c r="H548" s="113"/>
      <c r="I548" s="1534"/>
      <c r="J548" s="1534"/>
      <c r="K548" s="720"/>
      <c r="L548" s="720"/>
      <c r="M548" s="1534"/>
      <c r="N548" s="1534"/>
      <c r="O548" s="1582"/>
      <c r="P548" s="1582"/>
      <c r="Q548" s="113"/>
    </row>
    <row r="549" spans="1:17" ht="15.75">
      <c r="A549" s="1582"/>
      <c r="B549" s="1533"/>
      <c r="C549" s="1533"/>
      <c r="D549" s="1533"/>
      <c r="E549" s="1533"/>
      <c r="F549" s="1533"/>
      <c r="G549" s="1533"/>
      <c r="H549" s="113"/>
      <c r="I549" s="1534"/>
      <c r="J549" s="2066" t="s">
        <v>2033</v>
      </c>
      <c r="K549" s="2067"/>
      <c r="L549" s="2067"/>
      <c r="M549" s="2068"/>
      <c r="N549" s="2068"/>
      <c r="O549" s="1582"/>
      <c r="P549" s="1582"/>
      <c r="Q549" s="113"/>
    </row>
    <row r="550" spans="1:17">
      <c r="A550" s="1582"/>
      <c r="B550" s="1533"/>
      <c r="C550" s="1533"/>
      <c r="D550" s="1533"/>
      <c r="E550" s="1533"/>
      <c r="F550" s="1533"/>
      <c r="G550" s="1533"/>
      <c r="H550" s="113"/>
      <c r="I550" s="1534"/>
      <c r="J550" s="1534"/>
      <c r="K550" s="720"/>
      <c r="L550" s="720"/>
      <c r="M550" s="1534"/>
      <c r="N550" s="1534"/>
      <c r="O550" s="1582"/>
      <c r="P550" s="1582"/>
      <c r="Q550" s="113"/>
    </row>
    <row r="551" spans="1:17" ht="21">
      <c r="A551" s="1582"/>
      <c r="B551" s="1533"/>
      <c r="C551" s="1533"/>
      <c r="D551" s="1533"/>
      <c r="E551" s="1533"/>
      <c r="F551" s="1533"/>
      <c r="G551" s="1533"/>
      <c r="H551" s="113"/>
      <c r="I551" s="1534"/>
      <c r="J551" s="2069" t="s">
        <v>2034</v>
      </c>
      <c r="K551" s="1582"/>
      <c r="L551" s="1582"/>
      <c r="M551" s="1582"/>
      <c r="N551" s="1582"/>
      <c r="O551" s="1582"/>
      <c r="P551" s="1582"/>
      <c r="Q551" s="113"/>
    </row>
    <row r="552" spans="1:17" ht="23.25">
      <c r="A552" s="1582"/>
      <c r="B552" s="1533"/>
      <c r="C552" s="1533"/>
      <c r="D552" s="1533"/>
      <c r="E552" s="1533"/>
      <c r="F552" s="1533"/>
      <c r="G552" s="1533"/>
      <c r="H552" s="113"/>
      <c r="I552" s="1534"/>
      <c r="J552" s="3322" t="s">
        <v>2035</v>
      </c>
      <c r="K552" s="3322"/>
      <c r="L552" s="3322"/>
      <c r="M552" s="3322"/>
      <c r="N552" s="3322"/>
      <c r="O552" s="1582"/>
      <c r="P552" s="1582"/>
      <c r="Q552" s="113"/>
    </row>
    <row r="553" spans="1:17" ht="21">
      <c r="A553" s="1582"/>
      <c r="B553" s="1533"/>
      <c r="C553" s="1533"/>
      <c r="D553" s="1533"/>
      <c r="E553" s="1533"/>
      <c r="F553" s="1533"/>
      <c r="G553" s="1533"/>
      <c r="H553" s="113"/>
      <c r="I553" s="1534"/>
      <c r="J553" s="2070"/>
      <c r="K553" s="2071" t="s">
        <v>2036</v>
      </c>
      <c r="L553" s="2072"/>
      <c r="M553" s="2073"/>
      <c r="N553" s="1534"/>
      <c r="O553" s="1582"/>
      <c r="P553" s="1582"/>
      <c r="Q553" s="113"/>
    </row>
    <row r="554" spans="1:17" ht="21">
      <c r="A554" s="1582"/>
      <c r="B554" s="1533"/>
      <c r="C554" s="1533"/>
      <c r="D554" s="1533"/>
      <c r="E554" s="1533"/>
      <c r="F554" s="1533"/>
      <c r="G554" s="1533"/>
      <c r="H554" s="113"/>
      <c r="I554" s="1534"/>
      <c r="J554" s="2070"/>
      <c r="K554" s="2071" t="s">
        <v>2037</v>
      </c>
      <c r="L554" s="2072"/>
      <c r="M554" s="2073"/>
      <c r="N554" s="1534"/>
      <c r="O554" s="1582"/>
      <c r="P554" s="1582"/>
      <c r="Q554" s="113"/>
    </row>
    <row r="555" spans="1:17" ht="21">
      <c r="A555" s="1582"/>
      <c r="B555" s="1533"/>
      <c r="C555" s="1533"/>
      <c r="D555" s="1533"/>
      <c r="E555" s="1533"/>
      <c r="F555" s="1533"/>
      <c r="G555" s="1533"/>
      <c r="H555" s="113"/>
      <c r="I555" s="1534"/>
      <c r="J555" s="2070"/>
      <c r="K555" s="2071" t="s">
        <v>2038</v>
      </c>
      <c r="L555" s="2072"/>
      <c r="M555" s="2073"/>
      <c r="N555" s="1534"/>
      <c r="O555" s="1582"/>
      <c r="P555" s="1582"/>
      <c r="Q555" s="113"/>
    </row>
    <row r="556" spans="1:17" ht="21">
      <c r="A556" s="1582"/>
      <c r="B556" s="2074" t="s">
        <v>2039</v>
      </c>
      <c r="C556" s="1533"/>
      <c r="D556" s="1533"/>
      <c r="E556" s="1533"/>
      <c r="F556" s="1533"/>
      <c r="G556" s="1533"/>
      <c r="H556" s="113"/>
      <c r="I556" s="1534"/>
      <c r="J556" s="2070"/>
      <c r="K556" s="2071" t="s">
        <v>2040</v>
      </c>
      <c r="L556" s="2072"/>
      <c r="M556" s="2073"/>
      <c r="N556" s="1534"/>
      <c r="O556" s="1582"/>
      <c r="P556" s="1582"/>
      <c r="Q556" s="113"/>
    </row>
    <row r="557" spans="1:17" ht="21">
      <c r="A557" s="1582"/>
      <c r="B557" s="2074" t="s">
        <v>2041</v>
      </c>
      <c r="C557" s="1533"/>
      <c r="D557" s="1533"/>
      <c r="E557" s="1533"/>
      <c r="F557" s="1533"/>
      <c r="G557" s="1533"/>
      <c r="H557" s="113"/>
      <c r="I557" s="1534"/>
      <c r="J557" s="2070"/>
      <c r="K557" s="2071" t="s">
        <v>2042</v>
      </c>
      <c r="L557" s="2072"/>
      <c r="M557" s="2073"/>
      <c r="N557" s="1534"/>
      <c r="O557" s="1582"/>
      <c r="P557" s="1582"/>
      <c r="Q557" s="113"/>
    </row>
    <row r="558" spans="1:17" ht="21">
      <c r="A558" s="1582"/>
      <c r="B558" s="1533"/>
      <c r="C558" s="1533"/>
      <c r="D558" s="1533"/>
      <c r="E558" s="1533"/>
      <c r="F558" s="1533"/>
      <c r="G558" s="1533"/>
      <c r="H558" s="113"/>
      <c r="I558" s="1534"/>
      <c r="J558" s="2070"/>
      <c r="K558" s="2071" t="s">
        <v>2043</v>
      </c>
      <c r="L558" s="2072"/>
      <c r="M558" s="2073"/>
      <c r="N558" s="1534"/>
      <c r="O558" s="1582"/>
      <c r="P558" s="1582"/>
      <c r="Q558" s="113"/>
    </row>
    <row r="559" spans="1:17" ht="21">
      <c r="A559" s="1582"/>
      <c r="B559" s="2075" t="s">
        <v>2044</v>
      </c>
      <c r="C559" s="1582"/>
      <c r="D559" s="1582"/>
      <c r="E559" s="1582"/>
      <c r="F559" s="1533"/>
      <c r="G559" s="1533"/>
      <c r="H559" s="113"/>
      <c r="I559" s="1534"/>
      <c r="J559" s="2070"/>
      <c r="K559" s="2071" t="s">
        <v>2045</v>
      </c>
      <c r="L559" s="2072"/>
      <c r="M559" s="2073"/>
      <c r="N559" s="1534"/>
      <c r="O559" s="1582"/>
      <c r="P559" s="1582"/>
      <c r="Q559" s="113"/>
    </row>
    <row r="560" spans="1:17">
      <c r="A560" s="1582"/>
      <c r="B560" s="2076" t="s">
        <v>2046</v>
      </c>
      <c r="C560" s="1582"/>
      <c r="D560" s="1582"/>
      <c r="E560" s="1582"/>
      <c r="F560" s="1533"/>
      <c r="G560" s="1533"/>
      <c r="H560" s="113"/>
      <c r="I560" s="1534"/>
      <c r="J560" s="1534"/>
      <c r="K560" s="720"/>
      <c r="L560" s="720"/>
      <c r="M560" s="1534"/>
      <c r="N560" s="1534"/>
      <c r="O560" s="1582"/>
      <c r="P560" s="1582"/>
      <c r="Q560" s="113"/>
    </row>
    <row r="561" spans="1:17" ht="31.5" customHeight="1" thickBot="1">
      <c r="A561" s="1582"/>
      <c r="B561" s="2074"/>
      <c r="C561" s="1858"/>
      <c r="D561" s="1858"/>
      <c r="E561" s="1858"/>
      <c r="F561" s="1533"/>
      <c r="G561" s="1533"/>
      <c r="H561" s="113"/>
      <c r="I561" s="1534"/>
      <c r="J561" s="2075"/>
      <c r="K561" s="720"/>
      <c r="L561" s="720"/>
      <c r="O561" s="1582"/>
      <c r="P561" s="1582"/>
      <c r="Q561" s="113"/>
    </row>
    <row r="562" spans="1:17" ht="16.5" customHeight="1" thickBot="1">
      <c r="A562" s="1582"/>
      <c r="B562" s="1674"/>
      <c r="C562" s="1582"/>
      <c r="D562" s="1582"/>
      <c r="E562" s="1582"/>
      <c r="F562" s="1533"/>
      <c r="G562" s="1533"/>
      <c r="H562" s="113"/>
      <c r="I562" s="1534"/>
      <c r="J562" s="2076"/>
      <c r="K562" s="720"/>
      <c r="L562" s="720"/>
      <c r="M562" s="3323" t="s">
        <v>2047</v>
      </c>
      <c r="N562" s="3324"/>
      <c r="O562" s="1582"/>
      <c r="P562" s="1582"/>
      <c r="Q562" s="113"/>
    </row>
    <row r="563" spans="1:17" ht="15.75">
      <c r="A563" s="1582"/>
      <c r="B563" s="2077" t="s">
        <v>2048</v>
      </c>
      <c r="C563" s="1582"/>
      <c r="D563" s="1582"/>
      <c r="E563" s="1582"/>
      <c r="F563" s="1533"/>
      <c r="G563" s="3306" t="s">
        <v>2049</v>
      </c>
      <c r="H563" s="3307"/>
      <c r="I563" s="1534"/>
      <c r="J563" s="1674"/>
      <c r="K563" s="1674"/>
      <c r="L563" s="720"/>
      <c r="M563" s="3325" t="s">
        <v>2050</v>
      </c>
      <c r="N563" s="3326"/>
      <c r="O563" s="1582"/>
      <c r="P563" s="1582"/>
      <c r="Q563" s="113"/>
    </row>
    <row r="564" spans="1:17" ht="15.75">
      <c r="A564" s="1582"/>
      <c r="B564" s="2078" t="s">
        <v>2049</v>
      </c>
      <c r="C564" s="1582"/>
      <c r="D564" s="1582"/>
      <c r="E564" s="1582" t="s">
        <v>2051</v>
      </c>
      <c r="F564" s="1533"/>
      <c r="G564" s="3308"/>
      <c r="H564" s="3309"/>
      <c r="I564" s="1534"/>
      <c r="J564" s="1674" t="s">
        <v>2047</v>
      </c>
      <c r="K564" s="1674"/>
      <c r="L564" s="720"/>
      <c r="M564" s="2079" t="s">
        <v>1206</v>
      </c>
      <c r="N564" s="2080">
        <v>140</v>
      </c>
      <c r="O564" s="1582"/>
      <c r="P564" s="1582"/>
      <c r="Q564" s="113"/>
    </row>
    <row r="565" spans="1:17" ht="15.75" customHeight="1">
      <c r="A565" s="1582"/>
      <c r="B565" s="1674" t="s">
        <v>2052</v>
      </c>
      <c r="C565" s="1582"/>
      <c r="D565" s="1582"/>
      <c r="E565" s="1582"/>
      <c r="F565" s="1533"/>
      <c r="G565" s="2081" t="s">
        <v>1206</v>
      </c>
      <c r="H565" s="2082">
        <v>87</v>
      </c>
      <c r="I565" s="1534"/>
      <c r="J565" s="1674" t="s">
        <v>2050</v>
      </c>
      <c r="K565" s="1674"/>
      <c r="L565" s="720"/>
      <c r="M565" s="2083" t="s">
        <v>1207</v>
      </c>
      <c r="N565" s="2084">
        <v>20</v>
      </c>
      <c r="O565" s="1582"/>
      <c r="P565" s="1582"/>
      <c r="Q565" s="1582"/>
    </row>
    <row r="566" spans="1:17" ht="15.75">
      <c r="A566" s="1582"/>
      <c r="B566" s="1674" t="s">
        <v>2053</v>
      </c>
      <c r="C566" s="1582"/>
      <c r="D566" s="1582"/>
      <c r="E566" s="1582"/>
      <c r="F566" s="1533"/>
      <c r="G566" s="2085" t="s">
        <v>1207</v>
      </c>
      <c r="H566" s="2086">
        <v>5</v>
      </c>
      <c r="I566" s="1534"/>
      <c r="J566" s="1674" t="s">
        <v>2054</v>
      </c>
      <c r="K566" s="1674"/>
      <c r="L566" s="720"/>
      <c r="M566" s="2087" t="s">
        <v>2029</v>
      </c>
      <c r="N566" s="2088">
        <f>(N564*N565)/100</f>
        <v>28</v>
      </c>
      <c r="O566" s="1582"/>
      <c r="P566" s="1582"/>
      <c r="Q566" s="1582"/>
    </row>
    <row r="567" spans="1:17" ht="15.75">
      <c r="A567" s="1582"/>
      <c r="B567" s="2077" t="s">
        <v>2055</v>
      </c>
      <c r="C567" s="1582"/>
      <c r="D567" s="1582"/>
      <c r="E567" s="1582"/>
      <c r="F567" s="1533"/>
      <c r="G567" s="2089" t="s">
        <v>2056</v>
      </c>
      <c r="H567" s="2090">
        <f>H566/100</f>
        <v>0.05</v>
      </c>
      <c r="I567" s="1534"/>
      <c r="J567" s="2077" t="s">
        <v>2057</v>
      </c>
      <c r="K567" s="1674"/>
      <c r="L567" s="720"/>
      <c r="M567" s="2087" t="s">
        <v>2056</v>
      </c>
      <c r="N567" s="2091">
        <f>N565/100</f>
        <v>0.2</v>
      </c>
      <c r="O567" s="1582"/>
      <c r="P567" s="1582"/>
      <c r="Q567" s="1582"/>
    </row>
    <row r="568" spans="1:17" ht="16.5" thickBot="1">
      <c r="A568" s="1582"/>
      <c r="B568" s="1674" t="s">
        <v>2058</v>
      </c>
      <c r="C568" s="1582"/>
      <c r="D568" s="1582"/>
      <c r="E568" s="1582"/>
      <c r="F568" s="1533"/>
      <c r="G568" s="2092" t="s">
        <v>2029</v>
      </c>
      <c r="H568" s="2093">
        <f>H565*H567</f>
        <v>4.3500000000000005</v>
      </c>
      <c r="I568" s="1534"/>
      <c r="J568" s="1674" t="s">
        <v>2059</v>
      </c>
      <c r="K568" s="1674"/>
      <c r="L568" s="720"/>
      <c r="M568" s="2089" t="s">
        <v>2029</v>
      </c>
      <c r="N568" s="2094">
        <f>N564*N567</f>
        <v>28</v>
      </c>
      <c r="O568" s="1582"/>
      <c r="P568" s="1582"/>
      <c r="Q568" s="1582"/>
    </row>
    <row r="569" spans="1:17" ht="16.5" thickBot="1">
      <c r="A569" s="1582"/>
      <c r="B569" s="1674" t="s">
        <v>2060</v>
      </c>
      <c r="C569" s="1582"/>
      <c r="D569" s="1582"/>
      <c r="E569" s="1582"/>
      <c r="F569" s="1533"/>
      <c r="G569" s="1533"/>
      <c r="H569" s="113"/>
      <c r="I569" s="1534"/>
      <c r="J569" s="2077" t="s">
        <v>2061</v>
      </c>
      <c r="K569" s="1674"/>
      <c r="L569" s="720"/>
      <c r="M569" s="3304" t="s">
        <v>2057</v>
      </c>
      <c r="N569" s="3305"/>
      <c r="O569" s="1582"/>
      <c r="P569" s="1582"/>
      <c r="Q569" s="1582"/>
    </row>
    <row r="570" spans="1:17" ht="15.75">
      <c r="A570" s="1582"/>
      <c r="B570" s="2077" t="s">
        <v>2062</v>
      </c>
      <c r="C570" s="1582"/>
      <c r="D570" s="1582"/>
      <c r="E570" s="1582"/>
      <c r="F570" s="1533"/>
      <c r="G570" s="3306" t="s">
        <v>2063</v>
      </c>
      <c r="H570" s="3307"/>
      <c r="I570" s="1534"/>
      <c r="J570" s="1674" t="s">
        <v>2064</v>
      </c>
      <c r="K570" s="1674"/>
      <c r="L570" s="720"/>
      <c r="M570" s="3310" t="s">
        <v>2059</v>
      </c>
      <c r="N570" s="3311"/>
      <c r="O570" s="1582"/>
      <c r="P570" s="1582"/>
      <c r="Q570" s="1582"/>
    </row>
    <row r="571" spans="1:17" ht="15.75">
      <c r="A571" s="1582"/>
      <c r="B571" s="1674"/>
      <c r="C571" s="1582"/>
      <c r="D571" s="1582"/>
      <c r="E571" s="1582"/>
      <c r="F571" s="1533"/>
      <c r="G571" s="3308"/>
      <c r="H571" s="3309"/>
      <c r="I571" s="1534"/>
      <c r="J571" s="2077" t="s">
        <v>2065</v>
      </c>
      <c r="K571" s="1674"/>
      <c r="L571" s="720"/>
      <c r="M571" s="2095">
        <f>N567</f>
        <v>0.2</v>
      </c>
      <c r="N571" s="2096">
        <f>N564*M571</f>
        <v>28</v>
      </c>
      <c r="O571" s="2097" t="s">
        <v>7</v>
      </c>
      <c r="P571" s="1582"/>
      <c r="Q571" s="1582"/>
    </row>
    <row r="572" spans="1:17" ht="15.75">
      <c r="A572" s="1582"/>
      <c r="B572" s="2078" t="s">
        <v>2063</v>
      </c>
      <c r="C572" s="1582"/>
      <c r="D572" s="1582"/>
      <c r="E572" s="1582"/>
      <c r="F572" s="1533"/>
      <c r="G572" s="2081" t="s">
        <v>1206</v>
      </c>
      <c r="H572" s="2098">
        <v>87</v>
      </c>
      <c r="I572" s="1534"/>
      <c r="J572" s="1674"/>
      <c r="K572" s="1674"/>
      <c r="L572" s="720"/>
      <c r="M572" s="3312" t="s">
        <v>2061</v>
      </c>
      <c r="N572" s="3313"/>
      <c r="O572" s="1582"/>
      <c r="P572" s="1582"/>
      <c r="Q572" s="1582"/>
    </row>
    <row r="573" spans="1:17" ht="15.75">
      <c r="A573" s="1582"/>
      <c r="B573" s="1674" t="s">
        <v>2066</v>
      </c>
      <c r="C573" s="1582"/>
      <c r="D573" s="1582"/>
      <c r="E573" s="1582"/>
      <c r="F573" s="1533"/>
      <c r="G573" s="2085" t="s">
        <v>1207</v>
      </c>
      <c r="H573" s="2086">
        <v>5</v>
      </c>
      <c r="I573" s="1534"/>
      <c r="J573" s="1582"/>
      <c r="K573" s="1674"/>
      <c r="L573" s="720"/>
      <c r="M573" s="2099" t="s">
        <v>2064</v>
      </c>
      <c r="N573" s="1760"/>
      <c r="O573" s="1582"/>
      <c r="P573" s="1582"/>
      <c r="Q573" s="1582"/>
    </row>
    <row r="574" spans="1:17" ht="15.75">
      <c r="A574" s="1582"/>
      <c r="B574" s="2077" t="s">
        <v>2067</v>
      </c>
      <c r="C574" s="1582"/>
      <c r="D574" s="1582"/>
      <c r="E574" s="1582"/>
      <c r="F574" s="1533"/>
      <c r="G574" s="2089" t="s">
        <v>2056</v>
      </c>
      <c r="H574" s="2090">
        <f>(100-H573)/100</f>
        <v>0.95</v>
      </c>
      <c r="I574" s="1534"/>
      <c r="J574" s="1582"/>
      <c r="K574" s="1674"/>
      <c r="L574" s="720"/>
      <c r="M574" s="2100" t="s">
        <v>1207</v>
      </c>
      <c r="N574" s="2101">
        <v>40</v>
      </c>
      <c r="O574" s="1582"/>
      <c r="P574" s="1582"/>
      <c r="Q574" s="1582"/>
    </row>
    <row r="575" spans="1:17" ht="16.5" thickBot="1">
      <c r="A575" s="1582"/>
      <c r="B575" s="1674" t="s">
        <v>2068</v>
      </c>
      <c r="C575" s="1582"/>
      <c r="D575" s="1582"/>
      <c r="E575" s="1582"/>
      <c r="F575" s="1533"/>
      <c r="G575" s="2092" t="s">
        <v>2032</v>
      </c>
      <c r="H575" s="2093">
        <f>H572*H574</f>
        <v>82.649999999999991</v>
      </c>
      <c r="I575" s="1534"/>
      <c r="J575" s="1582"/>
      <c r="K575" s="1674"/>
      <c r="L575" s="720"/>
      <c r="M575" s="2095">
        <f>N574/100</f>
        <v>0.4</v>
      </c>
      <c r="N575" s="2096">
        <f>N564*M575</f>
        <v>56</v>
      </c>
      <c r="O575" s="1582"/>
      <c r="P575" s="1582"/>
      <c r="Q575" s="1582"/>
    </row>
    <row r="576" spans="1:17" ht="15.75">
      <c r="A576" s="1582"/>
      <c r="B576" s="2077" t="s">
        <v>2069</v>
      </c>
      <c r="C576" s="1582"/>
      <c r="D576" s="1582"/>
      <c r="E576" s="1582"/>
      <c r="F576" s="1533"/>
      <c r="G576" s="1533"/>
      <c r="H576" s="113"/>
      <c r="I576" s="1534"/>
      <c r="J576" s="1582"/>
      <c r="K576" s="1674"/>
      <c r="L576" s="720"/>
      <c r="M576" s="2100" t="s">
        <v>1207</v>
      </c>
      <c r="N576" s="2101">
        <v>90</v>
      </c>
      <c r="O576" s="1582"/>
      <c r="P576" s="1582"/>
      <c r="Q576" s="1582"/>
    </row>
    <row r="577" spans="1:17" ht="15.75">
      <c r="A577" s="1582"/>
      <c r="B577" s="1674" t="s">
        <v>2070</v>
      </c>
      <c r="C577" s="1582"/>
      <c r="D577" s="1582"/>
      <c r="E577" s="1582"/>
      <c r="F577" s="1533"/>
      <c r="G577" s="1533"/>
      <c r="H577" s="113"/>
      <c r="I577" s="1534"/>
      <c r="J577" s="1582"/>
      <c r="K577" s="1674"/>
      <c r="L577" s="720"/>
      <c r="M577" s="3310" t="s">
        <v>2065</v>
      </c>
      <c r="N577" s="3311"/>
      <c r="O577" s="1582"/>
      <c r="P577" s="1582"/>
      <c r="Q577" s="1582"/>
    </row>
    <row r="578" spans="1:17" ht="16.5" thickBot="1">
      <c r="A578" s="1582"/>
      <c r="B578" s="1674"/>
      <c r="C578" s="1582"/>
      <c r="D578" s="1582"/>
      <c r="E578" s="1582"/>
      <c r="F578" s="1533"/>
      <c r="G578" s="1533"/>
      <c r="H578" s="113"/>
      <c r="I578" s="1534"/>
      <c r="J578" s="1582"/>
      <c r="K578" s="1674"/>
      <c r="L578" s="720"/>
      <c r="M578" s="2102">
        <f>N576/100</f>
        <v>0.9</v>
      </c>
      <c r="N578" s="2103">
        <f>N564*M578</f>
        <v>126</v>
      </c>
      <c r="O578" s="1582"/>
      <c r="P578" s="1582"/>
      <c r="Q578" s="1582"/>
    </row>
    <row r="579" spans="1:17" ht="15.75">
      <c r="A579" s="1582"/>
      <c r="B579" s="1674" t="s">
        <v>2071</v>
      </c>
      <c r="C579" s="1674"/>
      <c r="D579" s="720"/>
      <c r="E579" s="1674"/>
      <c r="F579" s="1674"/>
      <c r="G579" s="3314" t="s">
        <v>2071</v>
      </c>
      <c r="H579" s="3315"/>
      <c r="I579" s="1534"/>
      <c r="J579" s="1674"/>
      <c r="K579" s="1674"/>
      <c r="L579" s="1674"/>
      <c r="M579" s="1674"/>
      <c r="N579" s="1674"/>
      <c r="O579" s="1582"/>
      <c r="P579" s="1582"/>
      <c r="Q579" s="1582"/>
    </row>
    <row r="580" spans="1:17" ht="15.75">
      <c r="A580" s="1582"/>
      <c r="B580" s="1674" t="s">
        <v>2072</v>
      </c>
      <c r="C580" s="1674"/>
      <c r="D580" s="720"/>
      <c r="E580" s="1674"/>
      <c r="F580" s="1674"/>
      <c r="G580" s="3316"/>
      <c r="H580" s="3317"/>
      <c r="I580" s="1534"/>
      <c r="J580" s="1674"/>
      <c r="K580" s="1674"/>
      <c r="L580" s="1674"/>
      <c r="M580" s="1674"/>
      <c r="N580" s="1674"/>
      <c r="O580" s="1582"/>
      <c r="P580" s="1582"/>
      <c r="Q580" s="1582"/>
    </row>
    <row r="581" spans="1:17" ht="15.75">
      <c r="A581" s="1582"/>
      <c r="B581" s="1674" t="s">
        <v>2073</v>
      </c>
      <c r="C581" s="1674"/>
      <c r="D581" s="720"/>
      <c r="E581" s="1674"/>
      <c r="F581" s="1674"/>
      <c r="G581" s="3298" t="s">
        <v>2072</v>
      </c>
      <c r="H581" s="3299"/>
      <c r="I581" s="1534"/>
      <c r="J581" s="1674"/>
      <c r="K581" s="1674"/>
      <c r="L581" s="1674"/>
      <c r="M581" s="1674"/>
      <c r="N581" s="1674"/>
      <c r="O581" s="1582"/>
      <c r="P581" s="1582"/>
      <c r="Q581" s="1582"/>
    </row>
    <row r="582" spans="1:17" ht="15.75">
      <c r="A582" s="1582"/>
      <c r="B582" s="1674" t="s">
        <v>2074</v>
      </c>
      <c r="C582" s="1674"/>
      <c r="D582" s="720"/>
      <c r="E582" s="1674"/>
      <c r="F582" s="1674"/>
      <c r="G582" s="3300" t="s">
        <v>2073</v>
      </c>
      <c r="H582" s="3301"/>
      <c r="I582" s="1534"/>
      <c r="J582" s="1674"/>
      <c r="K582" s="1674"/>
      <c r="L582" s="1674"/>
      <c r="M582" s="1674"/>
      <c r="N582" s="1674"/>
      <c r="O582" s="1582"/>
      <c r="P582" s="1582"/>
      <c r="Q582" s="1582"/>
    </row>
    <row r="583" spans="1:17" ht="15.75">
      <c r="A583" s="1582"/>
      <c r="B583" s="1674" t="s">
        <v>2075</v>
      </c>
      <c r="C583" s="1674"/>
      <c r="D583" s="720"/>
      <c r="E583" s="1674"/>
      <c r="F583" s="1674"/>
      <c r="G583" s="2104" t="s">
        <v>1206</v>
      </c>
      <c r="H583" s="2105">
        <v>500</v>
      </c>
      <c r="I583" s="1534"/>
      <c r="J583" s="1674"/>
      <c r="K583" s="1674"/>
      <c r="L583" s="1674"/>
      <c r="M583" s="1674"/>
      <c r="N583" s="1674"/>
      <c r="O583" s="1582"/>
      <c r="P583" s="1582"/>
      <c r="Q583" s="1582"/>
    </row>
    <row r="584" spans="1:17" ht="15.75">
      <c r="A584" s="1582"/>
      <c r="B584" s="1674" t="s">
        <v>2076</v>
      </c>
      <c r="C584" s="1674"/>
      <c r="D584" s="720"/>
      <c r="E584" s="1674"/>
      <c r="F584" s="1674"/>
      <c r="G584" s="2100" t="s">
        <v>1207</v>
      </c>
      <c r="H584" s="2101">
        <v>8</v>
      </c>
      <c r="I584" s="1534"/>
      <c r="J584" s="1674"/>
      <c r="K584" s="1674"/>
      <c r="L584" s="1674"/>
      <c r="M584" s="1674"/>
      <c r="N584" s="1674"/>
      <c r="O584" s="1582"/>
      <c r="P584" s="1582"/>
      <c r="Q584" s="1582"/>
    </row>
    <row r="585" spans="1:17" ht="15.75">
      <c r="A585" s="1582"/>
      <c r="B585" s="1674"/>
      <c r="C585" s="1674"/>
      <c r="D585" s="720"/>
      <c r="E585" s="1674"/>
      <c r="F585" s="1674"/>
      <c r="G585" s="2089" t="s">
        <v>2029</v>
      </c>
      <c r="H585" s="2094">
        <f>H583*(H584/100)</f>
        <v>40</v>
      </c>
      <c r="I585" s="1534"/>
      <c r="J585" s="1674"/>
      <c r="K585" s="1674"/>
      <c r="L585" s="1674"/>
      <c r="M585" s="1674"/>
      <c r="N585" s="1674"/>
      <c r="O585" s="1582"/>
      <c r="P585" s="1582"/>
      <c r="Q585" s="1582"/>
    </row>
    <row r="586" spans="1:17" ht="15.75">
      <c r="A586" s="1582"/>
      <c r="B586" s="1674"/>
      <c r="C586" s="1674"/>
      <c r="D586" s="720"/>
      <c r="E586" s="1674"/>
      <c r="F586" s="1674"/>
      <c r="G586" s="3302" t="s">
        <v>2074</v>
      </c>
      <c r="H586" s="3303"/>
      <c r="I586" s="1534"/>
      <c r="J586" s="1674"/>
      <c r="K586" s="1674"/>
      <c r="L586" s="1674"/>
      <c r="M586" s="1674"/>
      <c r="N586" s="1674"/>
      <c r="O586" s="1582"/>
      <c r="P586" s="1582"/>
      <c r="Q586" s="1582"/>
    </row>
    <row r="587" spans="1:17" ht="15.75">
      <c r="A587" s="1582"/>
      <c r="B587" s="1674"/>
      <c r="C587" s="1674"/>
      <c r="D587" s="720"/>
      <c r="E587" s="1674"/>
      <c r="F587" s="1674"/>
      <c r="G587" s="3300" t="s">
        <v>2075</v>
      </c>
      <c r="H587" s="3301"/>
      <c r="I587" s="1534"/>
      <c r="J587" s="1674"/>
      <c r="K587" s="1674"/>
      <c r="L587" s="1674"/>
      <c r="M587" s="1674"/>
      <c r="N587" s="1674"/>
      <c r="O587" s="1582"/>
      <c r="P587" s="1582"/>
      <c r="Q587" s="1582"/>
    </row>
    <row r="588" spans="1:17" ht="16.5" thickBot="1">
      <c r="A588" s="1582"/>
      <c r="B588" s="1674"/>
      <c r="C588" s="1674"/>
      <c r="D588" s="720"/>
      <c r="E588" s="1674"/>
      <c r="F588" s="1674"/>
      <c r="G588" s="2106">
        <f>H584/100</f>
        <v>0.08</v>
      </c>
      <c r="H588" s="2103">
        <f>H583*G588</f>
        <v>40</v>
      </c>
      <c r="I588" s="1534"/>
      <c r="J588" s="1674"/>
      <c r="K588" s="1674"/>
      <c r="L588" s="1674"/>
      <c r="M588" s="1674"/>
      <c r="N588" s="1674"/>
      <c r="O588" s="1582"/>
      <c r="P588" s="1582"/>
      <c r="Q588" s="1582"/>
    </row>
    <row r="589" spans="1:17" ht="15.75">
      <c r="A589" s="1582"/>
      <c r="B589" s="2107"/>
      <c r="C589" s="1582"/>
      <c r="D589" s="1582"/>
      <c r="E589" s="1582"/>
      <c r="F589" s="1533"/>
      <c r="G589" s="1533"/>
      <c r="H589" s="113"/>
      <c r="I589" s="1534"/>
      <c r="J589" s="1674"/>
      <c r="K589" s="1674"/>
      <c r="L589" s="1674"/>
      <c r="M589" s="1674"/>
      <c r="N589" s="1674"/>
      <c r="O589" s="1582"/>
      <c r="P589" s="1582"/>
      <c r="Q589" s="1582"/>
    </row>
    <row r="590" spans="1:17" ht="16.5" thickBot="1">
      <c r="A590" s="1582"/>
      <c r="B590" s="2107"/>
      <c r="C590" s="1582"/>
      <c r="D590" s="1582"/>
      <c r="E590" s="1582"/>
      <c r="F590" s="1533"/>
      <c r="G590" s="1533"/>
      <c r="H590" s="113"/>
      <c r="I590" s="1534"/>
      <c r="J590" s="1674"/>
      <c r="K590" s="1674"/>
      <c r="L590" s="1674"/>
      <c r="M590" s="1674"/>
      <c r="N590" s="1674"/>
      <c r="O590" s="1582"/>
      <c r="P590" s="1582"/>
      <c r="Q590" s="1582"/>
    </row>
    <row r="591" spans="1:17" ht="20.25">
      <c r="A591" s="1582"/>
      <c r="B591" s="2108"/>
      <c r="C591" s="2109"/>
      <c r="D591" s="2109"/>
      <c r="E591" s="2109"/>
      <c r="F591" s="2109"/>
      <c r="G591" s="2109"/>
      <c r="H591" s="2110" t="s">
        <v>2077</v>
      </c>
      <c r="I591" s="1534"/>
      <c r="J591" s="1674"/>
      <c r="K591" s="1674"/>
      <c r="L591" s="1674"/>
      <c r="M591" s="1674"/>
      <c r="N591" s="1674"/>
      <c r="O591" s="1582"/>
      <c r="P591" s="1582"/>
      <c r="Q591" s="1582"/>
    </row>
    <row r="592" spans="1:17" ht="15.75">
      <c r="A592" s="1582"/>
      <c r="B592" s="2111" t="s">
        <v>2078</v>
      </c>
      <c r="C592" s="2112"/>
      <c r="D592" s="2113" t="str">
        <f>IF(B593&lt;G593,"Recette imcomplète,il manque",IF(B593&gt;G593,"Trop de produits dans le recette",IF(B593=G593,"")))</f>
        <v>Recette imcomplète,il manque</v>
      </c>
      <c r="E592" s="2114">
        <f>IF(B593=G593,"",IF(B593&lt;G593,G593-B593,IF(B593&gt;G593,B593-G593)))</f>
        <v>2.9999999999999916E-2</v>
      </c>
      <c r="F592" s="2115" t="s">
        <v>2079</v>
      </c>
      <c r="G592" s="2116" t="s">
        <v>2080</v>
      </c>
      <c r="H592" s="2117" t="s">
        <v>2081</v>
      </c>
      <c r="I592" s="1534"/>
      <c r="J592" s="1674"/>
      <c r="K592" s="1674"/>
      <c r="L592" s="1674"/>
      <c r="M592" s="1674"/>
      <c r="N592" s="1674"/>
      <c r="O592" s="1582"/>
      <c r="P592" s="1582"/>
      <c r="Q592" s="1582"/>
    </row>
    <row r="593" spans="1:17" ht="15.75">
      <c r="A593" s="1582"/>
      <c r="B593" s="2118">
        <f>SUM(B594:B599)</f>
        <v>0.97000000000000008</v>
      </c>
      <c r="C593" s="2119"/>
      <c r="D593" s="2120"/>
      <c r="E593" s="2121" t="s">
        <v>2082</v>
      </c>
      <c r="F593" s="2122">
        <v>7</v>
      </c>
      <c r="G593" s="2123">
        <v>1</v>
      </c>
      <c r="H593" s="2124">
        <f>SUM(H594:H599)</f>
        <v>6.9300000000000006</v>
      </c>
      <c r="I593" s="1534"/>
      <c r="J593" s="1674"/>
      <c r="K593" s="1674"/>
      <c r="L593" s="1674"/>
      <c r="M593" s="1674"/>
      <c r="N593" s="1674"/>
      <c r="O593" s="1582"/>
      <c r="P593" s="1582"/>
      <c r="Q593" s="1582"/>
    </row>
    <row r="594" spans="1:17" ht="15.75">
      <c r="A594" s="1582"/>
      <c r="B594" s="2125">
        <v>0.12</v>
      </c>
      <c r="C594" s="2126" t="s">
        <v>2083</v>
      </c>
      <c r="D594" s="2126"/>
      <c r="E594" s="2126"/>
      <c r="F594" s="2127">
        <f>F593*B594</f>
        <v>0.84</v>
      </c>
      <c r="G594" s="2128">
        <v>0</v>
      </c>
      <c r="H594" s="2129">
        <f t="shared" ref="H594:H599" si="3">IF(G594=0,F594,IF(F594="","",F594/(100-G594)*100))</f>
        <v>0.84</v>
      </c>
      <c r="I594" s="1534"/>
      <c r="J594" s="1674"/>
      <c r="K594" s="1674"/>
      <c r="L594" s="1674"/>
      <c r="M594" s="1674"/>
      <c r="N594" s="1674"/>
      <c r="O594" s="1582"/>
      <c r="P594" s="1582"/>
      <c r="Q594" s="1582"/>
    </row>
    <row r="595" spans="1:17" ht="15.75">
      <c r="A595" s="1582"/>
      <c r="B595" s="2125">
        <v>0.08</v>
      </c>
      <c r="C595" s="2126" t="s">
        <v>2084</v>
      </c>
      <c r="D595" s="2126"/>
      <c r="E595" s="2126"/>
      <c r="F595" s="2130">
        <f>F593*B595</f>
        <v>0.56000000000000005</v>
      </c>
      <c r="G595" s="2128">
        <v>0</v>
      </c>
      <c r="H595" s="2129">
        <f t="shared" si="3"/>
        <v>0.56000000000000005</v>
      </c>
      <c r="I595" s="1534"/>
      <c r="J595" s="1674"/>
      <c r="K595" s="1674"/>
      <c r="L595" s="1674"/>
      <c r="M595" s="1674"/>
      <c r="N595" s="1674"/>
      <c r="O595" s="1582"/>
      <c r="P595" s="1582"/>
      <c r="Q595" s="1582"/>
    </row>
    <row r="596" spans="1:17" ht="15.75">
      <c r="A596" s="1582"/>
      <c r="B596" s="2125">
        <v>0.2</v>
      </c>
      <c r="C596" s="2126" t="s">
        <v>2085</v>
      </c>
      <c r="D596" s="2126"/>
      <c r="E596" s="2126"/>
      <c r="F596" s="2130">
        <f>F593*B596</f>
        <v>1.4000000000000001</v>
      </c>
      <c r="G596" s="2128">
        <v>0</v>
      </c>
      <c r="H596" s="2129">
        <f t="shared" si="3"/>
        <v>1.4000000000000001</v>
      </c>
      <c r="I596" s="1534"/>
      <c r="J596" s="1674"/>
      <c r="K596" s="1674"/>
      <c r="L596" s="1674"/>
      <c r="M596" s="1674"/>
      <c r="N596" s="1674"/>
      <c r="O596" s="1582"/>
      <c r="P596" s="1582"/>
      <c r="Q596" s="1582"/>
    </row>
    <row r="597" spans="1:17" ht="15.75">
      <c r="A597" s="1582"/>
      <c r="B597" s="2125">
        <v>0.55000000000000004</v>
      </c>
      <c r="C597" s="2126" t="s">
        <v>2086</v>
      </c>
      <c r="D597" s="2126"/>
      <c r="E597" s="2126"/>
      <c r="F597" s="2130">
        <f>F593*B597</f>
        <v>3.8500000000000005</v>
      </c>
      <c r="G597" s="2128">
        <v>0</v>
      </c>
      <c r="H597" s="2129">
        <f t="shared" si="3"/>
        <v>3.8500000000000005</v>
      </c>
      <c r="I597" s="1534"/>
      <c r="J597" s="1674"/>
      <c r="K597" s="1674"/>
      <c r="L597" s="1674"/>
      <c r="M597" s="1674"/>
      <c r="N597" s="1674"/>
      <c r="O597" s="1582"/>
      <c r="P597" s="1582"/>
      <c r="Q597" s="1582"/>
    </row>
    <row r="598" spans="1:17" ht="15.75">
      <c r="A598" s="1582"/>
      <c r="B598" s="2125">
        <v>0.02</v>
      </c>
      <c r="C598" s="2126" t="s">
        <v>2087</v>
      </c>
      <c r="D598" s="2126"/>
      <c r="E598" s="2126"/>
      <c r="F598" s="2130">
        <f>F593*B598</f>
        <v>0.14000000000000001</v>
      </c>
      <c r="G598" s="2128">
        <v>50</v>
      </c>
      <c r="H598" s="2129">
        <f t="shared" si="3"/>
        <v>0.28000000000000003</v>
      </c>
      <c r="I598" s="1534"/>
      <c r="J598" s="1674"/>
      <c r="K598" s="1674"/>
      <c r="L598" s="1674"/>
      <c r="M598" s="1674"/>
      <c r="N598" s="1674"/>
      <c r="O598" s="1582"/>
      <c r="P598" s="1582"/>
      <c r="Q598" s="1582"/>
    </row>
    <row r="599" spans="1:17" ht="16.5" thickBot="1">
      <c r="A599" s="1582"/>
      <c r="B599" s="2131"/>
      <c r="C599" s="2132"/>
      <c r="D599" s="2132"/>
      <c r="E599" s="2132"/>
      <c r="F599" s="2133">
        <f>F593*B599</f>
        <v>0</v>
      </c>
      <c r="G599" s="2134">
        <v>0</v>
      </c>
      <c r="H599" s="2135">
        <f t="shared" si="3"/>
        <v>0</v>
      </c>
      <c r="I599" s="1534"/>
      <c r="J599" s="1674"/>
      <c r="K599" s="1674"/>
      <c r="L599" s="1674"/>
      <c r="M599" s="1674"/>
      <c r="N599" s="1674"/>
      <c r="O599" s="1582"/>
      <c r="P599" s="1582"/>
      <c r="Q599" s="1582"/>
    </row>
    <row r="600" spans="1:17" ht="15.75">
      <c r="A600" s="1582"/>
      <c r="B600" s="2107"/>
      <c r="C600" s="1582"/>
      <c r="D600" s="1582"/>
      <c r="E600" s="1582"/>
      <c r="F600" s="1533"/>
      <c r="G600" s="1533"/>
      <c r="H600" s="113"/>
      <c r="I600" s="1534"/>
      <c r="J600" s="1674"/>
      <c r="K600" s="1674"/>
      <c r="L600" s="1674"/>
      <c r="M600" s="1674"/>
      <c r="N600" s="1674"/>
      <c r="O600" s="1582"/>
      <c r="P600" s="1582"/>
      <c r="Q600" s="1582"/>
    </row>
    <row r="601" spans="1:17">
      <c r="A601" s="1611"/>
      <c r="B601" s="1612"/>
      <c r="C601" s="1613"/>
      <c r="D601" s="1613"/>
      <c r="E601" s="1613"/>
      <c r="F601" s="1613"/>
      <c r="G601" s="1613"/>
      <c r="H601" s="1613"/>
      <c r="I601" s="1613"/>
      <c r="J601" s="1612"/>
      <c r="K601" s="1612"/>
      <c r="L601" s="1612"/>
      <c r="M601" s="1611"/>
      <c r="N601" s="1611"/>
      <c r="O601" s="1611"/>
      <c r="P601" s="1611"/>
      <c r="Q601" s="1611"/>
    </row>
    <row r="602" spans="1:17" ht="15.75">
      <c r="A602" s="1582"/>
      <c r="B602" s="2107"/>
      <c r="C602" s="1582"/>
      <c r="D602" s="1582"/>
      <c r="E602" s="1582"/>
      <c r="F602" s="1533"/>
      <c r="G602" s="1533"/>
      <c r="H602" s="113"/>
      <c r="I602" s="1534"/>
      <c r="J602" s="1674"/>
      <c r="K602" s="1674"/>
      <c r="L602" s="1674"/>
      <c r="M602" s="1674"/>
      <c r="N602" s="1674"/>
      <c r="O602" s="1582"/>
      <c r="P602" s="1582"/>
      <c r="Q602" s="1582"/>
    </row>
    <row r="603" spans="1:17" ht="15.75">
      <c r="A603" s="1582"/>
      <c r="B603" s="2107" t="s">
        <v>2088</v>
      </c>
      <c r="C603" s="1582"/>
      <c r="D603" s="1582"/>
      <c r="E603" s="1582"/>
      <c r="F603" s="1533"/>
      <c r="G603" s="1533"/>
      <c r="H603" s="113"/>
      <c r="I603" s="1534"/>
      <c r="J603" s="1674"/>
      <c r="K603" s="1674"/>
      <c r="L603" s="720"/>
      <c r="M603" s="2136"/>
      <c r="N603" s="2137"/>
      <c r="O603" s="1582"/>
      <c r="P603" s="1582"/>
      <c r="Q603" s="1582"/>
    </row>
    <row r="604" spans="1:17" ht="15.75">
      <c r="A604" s="1582"/>
      <c r="B604" s="3294" t="s">
        <v>2089</v>
      </c>
      <c r="C604" s="3294"/>
      <c r="D604" s="3294"/>
      <c r="E604" s="3294"/>
      <c r="F604" s="3294"/>
      <c r="G604" s="3294"/>
      <c r="H604" s="113"/>
      <c r="I604" s="1534"/>
      <c r="J604" s="1674" t="s">
        <v>2090</v>
      </c>
      <c r="K604" s="1674"/>
      <c r="L604" s="720"/>
      <c r="M604" s="1534"/>
      <c r="N604" s="1534"/>
      <c r="O604" s="1582"/>
      <c r="P604" s="1582"/>
      <c r="Q604" s="1582"/>
    </row>
    <row r="605" spans="1:17" ht="15.75">
      <c r="A605" s="1582"/>
      <c r="B605" s="1674"/>
      <c r="C605" s="1582"/>
      <c r="D605" s="1582"/>
      <c r="E605" s="1582"/>
      <c r="F605" s="1533"/>
      <c r="G605" s="1533"/>
      <c r="H605" s="113"/>
      <c r="I605" s="1534"/>
      <c r="J605" s="2074" t="s">
        <v>2091</v>
      </c>
      <c r="K605" s="1674"/>
      <c r="L605" s="720"/>
      <c r="M605" s="1534"/>
      <c r="N605" s="1534"/>
      <c r="O605" s="1582"/>
      <c r="P605" s="1582"/>
      <c r="Q605" s="1582"/>
    </row>
    <row r="606" spans="1:17" ht="15.75">
      <c r="A606" s="1582"/>
      <c r="B606" s="1674" t="s">
        <v>2092</v>
      </c>
      <c r="C606" s="1582"/>
      <c r="D606" s="1582"/>
      <c r="E606" s="1582"/>
      <c r="F606" s="1533"/>
      <c r="G606" s="1533"/>
      <c r="H606" s="113"/>
      <c r="I606" s="1534"/>
      <c r="J606" s="1674"/>
      <c r="K606" s="1674"/>
      <c r="L606" s="720"/>
      <c r="M606" s="1534"/>
      <c r="N606" s="1534"/>
      <c r="O606" s="1582"/>
      <c r="P606" s="1582"/>
      <c r="Q606" s="1582"/>
    </row>
    <row r="607" spans="1:17" ht="15.75">
      <c r="A607" s="1582"/>
      <c r="B607" s="1674" t="s">
        <v>2093</v>
      </c>
      <c r="C607" s="1582"/>
      <c r="D607" s="1582"/>
      <c r="E607" s="1582"/>
      <c r="F607" s="1533"/>
      <c r="G607" s="1533"/>
      <c r="H607" s="113"/>
      <c r="I607" s="1534"/>
      <c r="J607" s="1674" t="s">
        <v>2094</v>
      </c>
      <c r="K607" s="1674"/>
      <c r="L607" s="720"/>
      <c r="M607" s="1534"/>
      <c r="N607" s="1534"/>
      <c r="O607" s="1582"/>
      <c r="P607" s="1582"/>
      <c r="Q607" s="1582"/>
    </row>
    <row r="608" spans="1:17" ht="15.75">
      <c r="A608" s="1582"/>
      <c r="B608" s="1674" t="s">
        <v>2095</v>
      </c>
      <c r="C608" s="1582"/>
      <c r="D608" s="1582"/>
      <c r="E608" s="1582"/>
      <c r="F608" s="1533"/>
      <c r="G608" s="1533"/>
      <c r="H608" s="113"/>
      <c r="I608" s="1534"/>
      <c r="J608" s="1674" t="s">
        <v>2096</v>
      </c>
      <c r="K608" s="1674"/>
      <c r="L608" s="720"/>
      <c r="M608" s="1534"/>
      <c r="N608" s="1534"/>
      <c r="O608" s="1582"/>
      <c r="P608" s="1582"/>
      <c r="Q608" s="1582"/>
    </row>
    <row r="609" spans="1:17" ht="15.75">
      <c r="A609" s="1582"/>
      <c r="B609" s="1674" t="s">
        <v>2097</v>
      </c>
      <c r="C609" s="1582"/>
      <c r="D609" s="1582"/>
      <c r="E609" s="1582"/>
      <c r="F609" s="1533"/>
      <c r="G609" s="1533"/>
      <c r="H609" s="113"/>
      <c r="I609" s="1534"/>
      <c r="J609" s="1674" t="s">
        <v>2098</v>
      </c>
      <c r="K609" s="1674"/>
      <c r="L609" s="720"/>
      <c r="M609" s="1534"/>
      <c r="N609" s="1534"/>
      <c r="O609" s="1582"/>
      <c r="P609" s="1582"/>
      <c r="Q609" s="113"/>
    </row>
    <row r="610" spans="1:17" ht="15.75">
      <c r="A610" s="1582"/>
      <c r="B610" s="3294" t="s">
        <v>2099</v>
      </c>
      <c r="C610" s="3294"/>
      <c r="D610" s="3294"/>
      <c r="E610" s="3294"/>
      <c r="F610" s="1533"/>
      <c r="G610" s="1533"/>
      <c r="H610" s="113"/>
      <c r="I610" s="1534"/>
      <c r="J610" s="1674" t="s">
        <v>2100</v>
      </c>
      <c r="K610" s="1674"/>
      <c r="L610" s="720"/>
      <c r="M610" s="1534"/>
      <c r="N610" s="1534"/>
      <c r="O610" s="1582"/>
      <c r="P610" s="1582"/>
      <c r="Q610" s="113"/>
    </row>
    <row r="611" spans="1:17" ht="15.75">
      <c r="A611" s="1582"/>
      <c r="B611" s="1674"/>
      <c r="C611" s="1582"/>
      <c r="D611" s="1582"/>
      <c r="E611" s="1582"/>
      <c r="F611" s="1533"/>
      <c r="G611" s="1533"/>
      <c r="H611" s="113"/>
      <c r="I611" s="1534"/>
      <c r="J611" s="2074" t="s">
        <v>2101</v>
      </c>
      <c r="K611" s="1674"/>
      <c r="L611" s="720"/>
      <c r="M611" s="1534"/>
      <c r="N611" s="1534"/>
      <c r="O611" s="1582"/>
      <c r="P611" s="1582"/>
      <c r="Q611" s="113"/>
    </row>
    <row r="612" spans="1:17" ht="15.75">
      <c r="A612" s="1582"/>
      <c r="B612" s="2077" t="s">
        <v>2102</v>
      </c>
      <c r="C612" s="1582"/>
      <c r="D612" s="1582"/>
      <c r="E612" s="1582"/>
      <c r="F612" s="1533"/>
      <c r="G612" s="1533"/>
      <c r="H612" s="113"/>
      <c r="I612" s="1534"/>
      <c r="J612" s="2074" t="s">
        <v>2103</v>
      </c>
      <c r="K612" s="1674"/>
      <c r="L612" s="720"/>
      <c r="M612" s="1534"/>
      <c r="N612" s="1534"/>
      <c r="O612" s="1582"/>
      <c r="P612" s="1582"/>
      <c r="Q612" s="113"/>
    </row>
    <row r="613" spans="1:17" ht="15.75">
      <c r="A613" s="1582"/>
      <c r="B613" s="3294" t="s">
        <v>2104</v>
      </c>
      <c r="C613" s="3294"/>
      <c r="D613" s="3294"/>
      <c r="E613" s="3294"/>
      <c r="F613" s="3294"/>
      <c r="G613" s="1533"/>
      <c r="H613" s="113"/>
      <c r="I613" s="1534"/>
      <c r="J613" s="1674"/>
      <c r="K613" s="1674"/>
      <c r="L613" s="720"/>
      <c r="M613" s="1534"/>
      <c r="N613" s="1534"/>
      <c r="O613" s="1582"/>
      <c r="P613" s="1582"/>
      <c r="Q613" s="113"/>
    </row>
    <row r="614" spans="1:17" ht="15.75">
      <c r="A614" s="1582"/>
      <c r="B614" s="1674"/>
      <c r="C614" s="1582"/>
      <c r="D614" s="1582"/>
      <c r="E614" s="1582"/>
      <c r="F614" s="1533"/>
      <c r="G614" s="1533"/>
      <c r="H614" s="113"/>
      <c r="I614" s="1534"/>
      <c r="J614" s="2077" t="s">
        <v>2105</v>
      </c>
      <c r="K614" s="1674"/>
      <c r="L614" s="720"/>
      <c r="M614" s="1534"/>
      <c r="N614" s="1534"/>
      <c r="O614" s="1582"/>
      <c r="P614" s="1582"/>
      <c r="Q614" s="113"/>
    </row>
    <row r="615" spans="1:17" ht="15.75">
      <c r="A615" s="1582"/>
      <c r="B615" s="1674"/>
      <c r="C615" s="1582"/>
      <c r="D615" s="1582"/>
      <c r="E615" s="1582"/>
      <c r="F615" s="1533"/>
      <c r="G615" s="1533"/>
      <c r="H615" s="113"/>
      <c r="I615" s="1534"/>
      <c r="J615" s="2074" t="s">
        <v>2106</v>
      </c>
      <c r="K615" s="1674"/>
      <c r="L615" s="720"/>
      <c r="M615" s="1534"/>
      <c r="N615" s="1534"/>
      <c r="O615" s="1582"/>
      <c r="P615" s="1582"/>
      <c r="Q615" s="113"/>
    </row>
    <row r="616" spans="1:17" ht="15.75">
      <c r="A616" s="1582"/>
      <c r="B616" s="2077" t="s">
        <v>2107</v>
      </c>
      <c r="C616" s="1582"/>
      <c r="D616" s="1582"/>
      <c r="E616" s="1582"/>
      <c r="F616" s="1533"/>
      <c r="G616" s="1533"/>
      <c r="H616" s="113"/>
      <c r="I616" s="1534"/>
      <c r="J616" s="1674"/>
      <c r="K616" s="1674"/>
      <c r="L616" s="720"/>
      <c r="M616" s="1534"/>
      <c r="N616" s="1534"/>
      <c r="O616" s="1582"/>
      <c r="P616" s="1582"/>
      <c r="Q616" s="113"/>
    </row>
    <row r="617" spans="1:17" ht="15.75">
      <c r="A617" s="1582"/>
      <c r="B617" s="3294" t="s">
        <v>2108</v>
      </c>
      <c r="C617" s="3294"/>
      <c r="D617" s="3294"/>
      <c r="E617" s="3294"/>
      <c r="F617" s="3294"/>
      <c r="G617" s="3294"/>
      <c r="H617" s="113"/>
      <c r="I617" s="1534"/>
      <c r="J617" s="1674" t="s">
        <v>2109</v>
      </c>
      <c r="K617" s="1674"/>
      <c r="L617" s="720"/>
      <c r="M617" s="1534"/>
      <c r="N617" s="1534"/>
      <c r="O617" s="1582"/>
      <c r="P617" s="1582"/>
      <c r="Q617" s="113"/>
    </row>
    <row r="618" spans="1:17" ht="15.75">
      <c r="A618" s="1582"/>
      <c r="B618" s="3294" t="s">
        <v>2110</v>
      </c>
      <c r="C618" s="3294"/>
      <c r="D618" s="3294"/>
      <c r="E618" s="3294"/>
      <c r="F618" s="3294"/>
      <c r="G618" s="3294"/>
      <c r="H618" s="113"/>
      <c r="I618" s="1534"/>
      <c r="J618" s="2074" t="s">
        <v>2111</v>
      </c>
      <c r="K618" s="1674"/>
      <c r="L618" s="720"/>
      <c r="M618" s="1534"/>
      <c r="N618" s="1534"/>
      <c r="O618" s="1582"/>
      <c r="P618" s="1582"/>
      <c r="Q618" s="113"/>
    </row>
    <row r="619" spans="1:17" ht="15.75">
      <c r="A619" s="1582"/>
      <c r="B619" s="1674"/>
      <c r="C619" s="1582"/>
      <c r="D619" s="1582"/>
      <c r="E619" s="1582"/>
      <c r="F619" s="1533"/>
      <c r="G619" s="1533"/>
      <c r="H619" s="113"/>
      <c r="I619" s="1534"/>
      <c r="J619" s="1674"/>
      <c r="K619" s="1674"/>
      <c r="L619" s="720"/>
      <c r="M619" s="1534"/>
      <c r="N619" s="1534"/>
      <c r="O619" s="1582"/>
      <c r="P619" s="1582"/>
      <c r="Q619" s="113"/>
    </row>
    <row r="620" spans="1:17" ht="15.75">
      <c r="A620" s="1582"/>
      <c r="B620" s="2077" t="s">
        <v>2112</v>
      </c>
      <c r="C620" s="1582"/>
      <c r="D620" s="1582"/>
      <c r="E620" s="1582"/>
      <c r="F620" s="1533"/>
      <c r="G620" s="1533"/>
      <c r="H620" s="113"/>
      <c r="I620" s="1534"/>
      <c r="J620" s="1674" t="s">
        <v>2113</v>
      </c>
      <c r="K620" s="1674"/>
      <c r="L620" s="720"/>
      <c r="M620" s="1534"/>
      <c r="N620" s="1534"/>
      <c r="O620" s="1582"/>
      <c r="P620" s="1582"/>
      <c r="Q620" s="113"/>
    </row>
    <row r="621" spans="1:17" ht="15.75">
      <c r="A621" s="1582"/>
      <c r="B621" s="1674" t="s">
        <v>2114</v>
      </c>
      <c r="C621" s="1582"/>
      <c r="D621" s="1582"/>
      <c r="E621" s="1582"/>
      <c r="F621" s="1533"/>
      <c r="G621" s="1533"/>
      <c r="H621" s="113"/>
      <c r="I621" s="1534"/>
      <c r="J621" s="2074" t="s">
        <v>2115</v>
      </c>
      <c r="K621" s="1674"/>
      <c r="L621" s="720"/>
      <c r="M621" s="1534"/>
      <c r="N621" s="1534"/>
      <c r="O621" s="1582"/>
      <c r="P621" s="1582"/>
      <c r="Q621" s="113"/>
    </row>
    <row r="622" spans="1:17" ht="15.75">
      <c r="A622" s="1582"/>
      <c r="B622" s="1674" t="s">
        <v>2116</v>
      </c>
      <c r="C622" s="1582"/>
      <c r="D622" s="1582"/>
      <c r="E622" s="1582"/>
      <c r="F622" s="1533"/>
      <c r="G622" s="1533"/>
      <c r="H622" s="113"/>
      <c r="I622" s="1534"/>
      <c r="J622" s="1674"/>
      <c r="K622" s="1674"/>
      <c r="L622" s="720"/>
      <c r="M622" s="1534"/>
      <c r="N622" s="1534"/>
      <c r="O622" s="1582"/>
      <c r="P622" s="1582"/>
      <c r="Q622" s="113"/>
    </row>
    <row r="623" spans="1:17" ht="15.75">
      <c r="A623" s="1582"/>
      <c r="B623" s="1674" t="s">
        <v>2117</v>
      </c>
      <c r="C623" s="1582"/>
      <c r="D623" s="1582"/>
      <c r="E623" s="1582"/>
      <c r="F623" s="1533"/>
      <c r="G623" s="1533"/>
      <c r="H623" s="113"/>
      <c r="I623" s="1534"/>
      <c r="J623" s="2078" t="s">
        <v>2118</v>
      </c>
      <c r="K623" s="1674"/>
      <c r="L623" s="720"/>
      <c r="M623" s="1534"/>
      <c r="N623" s="1534"/>
      <c r="O623" s="1582"/>
      <c r="P623" s="1582"/>
      <c r="Q623" s="113"/>
    </row>
    <row r="624" spans="1:17" ht="15.75">
      <c r="A624" s="1582"/>
      <c r="B624" s="3294" t="s">
        <v>2119</v>
      </c>
      <c r="C624" s="3294"/>
      <c r="D624" s="3294"/>
      <c r="E624" s="3294"/>
      <c r="F624" s="3294"/>
      <c r="G624" s="1533"/>
      <c r="H624" s="113"/>
      <c r="I624" s="1534"/>
      <c r="J624" s="2074" t="s">
        <v>2120</v>
      </c>
      <c r="K624" s="1674"/>
      <c r="L624" s="720"/>
      <c r="M624" s="1534"/>
      <c r="N624" s="1534"/>
      <c r="O624" s="1582"/>
      <c r="P624" s="1582"/>
      <c r="Q624" s="113"/>
    </row>
    <row r="625" spans="1:17" ht="15.75">
      <c r="A625" s="1582"/>
      <c r="B625" s="1674"/>
      <c r="C625" s="1582"/>
      <c r="D625" s="1582"/>
      <c r="E625" s="1582"/>
      <c r="F625" s="1533"/>
      <c r="G625" s="1533"/>
      <c r="H625" s="113"/>
      <c r="I625" s="1534"/>
      <c r="J625" s="2074" t="s">
        <v>2121</v>
      </c>
      <c r="K625" s="1674"/>
      <c r="L625" s="720"/>
      <c r="M625" s="1534"/>
      <c r="N625" s="1534"/>
      <c r="O625" s="1582"/>
      <c r="P625" s="1582"/>
      <c r="Q625" s="113"/>
    </row>
    <row r="626" spans="1:17" ht="15.75">
      <c r="A626" s="1582"/>
      <c r="B626" s="1674"/>
      <c r="C626" s="1582"/>
      <c r="D626" s="1582"/>
      <c r="E626" s="1582"/>
      <c r="F626" s="1533"/>
      <c r="G626" s="1533"/>
      <c r="H626" s="113"/>
      <c r="I626" s="1534"/>
      <c r="J626" s="2074" t="s">
        <v>2122</v>
      </c>
      <c r="K626" s="1674"/>
      <c r="L626" s="720"/>
      <c r="M626" s="1534"/>
      <c r="N626" s="1534"/>
      <c r="O626" s="1582"/>
      <c r="P626" s="1582"/>
      <c r="Q626" s="113"/>
    </row>
    <row r="627" spans="1:17" ht="15.75">
      <c r="A627" s="1582"/>
      <c r="B627" s="1674" t="s">
        <v>2123</v>
      </c>
      <c r="C627" s="1582"/>
      <c r="D627" s="1582"/>
      <c r="E627" s="1582"/>
      <c r="F627" s="1533"/>
      <c r="G627" s="1533"/>
      <c r="H627" s="113"/>
      <c r="I627" s="1534"/>
      <c r="J627" s="1674"/>
      <c r="K627" s="1674"/>
      <c r="L627" s="720"/>
      <c r="M627" s="1534"/>
      <c r="N627" s="1534"/>
      <c r="O627" s="1582"/>
      <c r="P627" s="1582"/>
      <c r="Q627" s="113"/>
    </row>
    <row r="628" spans="1:17" ht="15.75">
      <c r="A628" s="1582"/>
      <c r="B628" s="3294" t="s">
        <v>2124</v>
      </c>
      <c r="C628" s="3294"/>
      <c r="D628" s="3294"/>
      <c r="E628" s="3294"/>
      <c r="F628" s="1533"/>
      <c r="G628" s="1533"/>
      <c r="H628" s="113"/>
      <c r="I628" s="1534"/>
      <c r="J628" s="2077" t="s">
        <v>2125</v>
      </c>
      <c r="K628" s="1674"/>
      <c r="L628" s="720"/>
      <c r="M628" s="1534"/>
      <c r="N628" s="1534"/>
      <c r="O628" s="1582"/>
      <c r="P628" s="1582"/>
      <c r="Q628" s="113"/>
    </row>
    <row r="629" spans="1:17" ht="15.75">
      <c r="A629" s="1582"/>
      <c r="B629" s="1674"/>
      <c r="C629" s="1582"/>
      <c r="D629" s="1582"/>
      <c r="E629" s="1582"/>
      <c r="F629" s="1533"/>
      <c r="G629" s="1533"/>
      <c r="H629" s="113"/>
      <c r="I629" s="1534"/>
      <c r="J629" s="2074" t="s">
        <v>2126</v>
      </c>
      <c r="K629" s="1674"/>
      <c r="L629" s="720"/>
      <c r="M629" s="1534"/>
      <c r="N629" s="1534"/>
      <c r="O629" s="1582"/>
      <c r="P629" s="1582"/>
      <c r="Q629" s="113"/>
    </row>
    <row r="630" spans="1:17" ht="15.75">
      <c r="A630" s="1582"/>
      <c r="B630" s="1674"/>
      <c r="C630" s="1582"/>
      <c r="D630" s="1582"/>
      <c r="E630" s="1582"/>
      <c r="F630" s="1533"/>
      <c r="G630" s="1533"/>
      <c r="H630" s="113"/>
      <c r="I630" s="1534"/>
      <c r="J630" s="2074"/>
      <c r="K630" s="1674"/>
      <c r="L630" s="720"/>
      <c r="M630" s="1534"/>
      <c r="N630" s="1534"/>
      <c r="O630" s="1582"/>
      <c r="P630" s="1582"/>
      <c r="Q630" s="113"/>
    </row>
    <row r="631" spans="1:17">
      <c r="A631" s="1611"/>
      <c r="B631" s="1612"/>
      <c r="C631" s="1613"/>
      <c r="D631" s="1613"/>
      <c r="E631" s="1613"/>
      <c r="F631" s="1613"/>
      <c r="G631" s="1613"/>
      <c r="H631" s="1613"/>
      <c r="I631" s="1613"/>
      <c r="J631" s="1612"/>
      <c r="K631" s="1612"/>
      <c r="L631" s="1612"/>
      <c r="M631" s="1611"/>
      <c r="N631" s="1611"/>
      <c r="O631" s="1611"/>
      <c r="P631" s="1611"/>
      <c r="Q631" s="1611"/>
    </row>
    <row r="632" spans="1:17">
      <c r="A632" s="1582"/>
      <c r="B632" s="113"/>
      <c r="C632" s="113"/>
      <c r="D632" s="113"/>
      <c r="E632" s="113"/>
      <c r="F632" s="113"/>
      <c r="G632" s="113"/>
      <c r="H632" s="113"/>
      <c r="I632" s="113"/>
      <c r="J632" s="113"/>
      <c r="K632" s="113"/>
      <c r="L632" s="113"/>
      <c r="M632" s="113"/>
      <c r="N632" s="113"/>
      <c r="O632" s="113"/>
      <c r="P632" s="113"/>
      <c r="Q632" s="113"/>
    </row>
    <row r="633" spans="1:17">
      <c r="A633" s="1582"/>
      <c r="B633" s="113"/>
      <c r="C633" s="113"/>
      <c r="D633" s="113"/>
      <c r="E633" s="113"/>
      <c r="F633" s="113"/>
      <c r="G633" s="113"/>
      <c r="H633" s="113"/>
      <c r="I633" s="113"/>
      <c r="J633" s="113"/>
      <c r="K633" s="113"/>
      <c r="L633" s="113"/>
      <c r="M633" s="113"/>
      <c r="N633" s="113"/>
      <c r="O633" s="113"/>
      <c r="P633" s="113"/>
      <c r="Q633" s="113"/>
    </row>
    <row r="634" spans="1:17" ht="15.75">
      <c r="A634" s="1582"/>
      <c r="B634" s="113"/>
      <c r="C634" s="113"/>
      <c r="D634" s="113"/>
      <c r="E634" s="113"/>
      <c r="F634" s="113"/>
      <c r="G634" s="2138" t="str">
        <f>SUBSTITUTE(ADDRESS(1,COLUMN(),4),"1","")</f>
        <v>G</v>
      </c>
      <c r="H634" s="113" t="s">
        <v>2127</v>
      </c>
      <c r="I634" s="113"/>
      <c r="J634" s="113"/>
      <c r="K634" s="113"/>
      <c r="L634" s="113"/>
      <c r="M634" s="113"/>
      <c r="N634" s="113"/>
      <c r="O634" s="113"/>
      <c r="P634" s="113"/>
      <c r="Q634" s="113"/>
    </row>
    <row r="635" spans="1:17" ht="15.75">
      <c r="A635" s="1582"/>
      <c r="B635" s="113"/>
      <c r="C635" s="3295" t="s">
        <v>1106</v>
      </c>
      <c r="D635" s="3296"/>
      <c r="E635" s="3296"/>
      <c r="F635" s="3296"/>
      <c r="G635" s="3296"/>
      <c r="H635" s="3296"/>
      <c r="I635" s="3296"/>
      <c r="J635" s="3296"/>
      <c r="K635" s="3296"/>
      <c r="L635" s="3297"/>
      <c r="M635" s="1582"/>
      <c r="N635" s="1582"/>
      <c r="O635" s="1582"/>
      <c r="P635" s="1582"/>
      <c r="Q635" s="1582"/>
    </row>
    <row r="636" spans="1:17">
      <c r="A636" s="1582"/>
      <c r="B636" s="113"/>
      <c r="C636" s="3289" t="s">
        <v>1107</v>
      </c>
      <c r="D636" s="3290"/>
      <c r="E636" s="3290"/>
      <c r="F636" s="2139">
        <v>1</v>
      </c>
      <c r="G636" s="2140">
        <f>F636</f>
        <v>1</v>
      </c>
      <c r="H636" s="3291" t="s">
        <v>1108</v>
      </c>
      <c r="I636" s="3291"/>
      <c r="J636" s="2142" t="s">
        <v>1109</v>
      </c>
      <c r="K636" s="3292" t="s">
        <v>1110</v>
      </c>
      <c r="L636" s="3293"/>
      <c r="M636" s="1582"/>
      <c r="N636" s="1582"/>
      <c r="O636" s="1582"/>
      <c r="P636" s="1582"/>
      <c r="Q636" s="1582"/>
    </row>
    <row r="637" spans="1:17">
      <c r="A637" s="1582"/>
      <c r="B637" s="113"/>
      <c r="C637" s="3284" t="s">
        <v>1111</v>
      </c>
      <c r="D637" s="3285"/>
      <c r="E637" s="3285"/>
      <c r="F637" s="2143">
        <v>25</v>
      </c>
      <c r="G637" s="2140">
        <f>G636</f>
        <v>1</v>
      </c>
      <c r="H637" s="3286">
        <f t="shared" ref="H637:H643" si="4">(G637*F637)/100</f>
        <v>0.25</v>
      </c>
      <c r="I637" s="3286"/>
      <c r="J637" s="2144">
        <v>20</v>
      </c>
      <c r="K637" s="3287">
        <f t="shared" ref="K637:K643" si="5">H637/(100-J637)*100</f>
        <v>0.3125</v>
      </c>
      <c r="L637" s="3288"/>
      <c r="M637" s="1582"/>
      <c r="N637" s="1582"/>
      <c r="O637" s="1582"/>
      <c r="P637" s="1582"/>
      <c r="Q637" s="1582"/>
    </row>
    <row r="638" spans="1:17">
      <c r="A638" s="1582"/>
      <c r="B638" s="113"/>
      <c r="C638" s="3284" t="s">
        <v>1112</v>
      </c>
      <c r="D638" s="3285"/>
      <c r="E638" s="3285"/>
      <c r="F638" s="2143">
        <v>20</v>
      </c>
      <c r="G638" s="2140">
        <f>G636</f>
        <v>1</v>
      </c>
      <c r="H638" s="3286">
        <f t="shared" si="4"/>
        <v>0.2</v>
      </c>
      <c r="I638" s="3286"/>
      <c r="J638" s="2144">
        <v>25</v>
      </c>
      <c r="K638" s="3287">
        <f t="shared" si="5"/>
        <v>0.26666666666666672</v>
      </c>
      <c r="L638" s="3288"/>
      <c r="M638" s="1582"/>
      <c r="N638" s="1582"/>
      <c r="O638" s="1582"/>
      <c r="P638" s="1582"/>
      <c r="Q638" s="1582"/>
    </row>
    <row r="639" spans="1:17">
      <c r="A639" s="1582"/>
      <c r="B639" s="113"/>
      <c r="C639" s="3284" t="s">
        <v>1113</v>
      </c>
      <c r="D639" s="3285"/>
      <c r="E639" s="3285"/>
      <c r="F639" s="2143">
        <v>15</v>
      </c>
      <c r="G639" s="2140">
        <f>G636</f>
        <v>1</v>
      </c>
      <c r="H639" s="3286">
        <f t="shared" si="4"/>
        <v>0.15</v>
      </c>
      <c r="I639" s="3286"/>
      <c r="J639" s="2144">
        <v>20</v>
      </c>
      <c r="K639" s="3287">
        <f t="shared" si="5"/>
        <v>0.1875</v>
      </c>
      <c r="L639" s="3288"/>
      <c r="M639" s="1582"/>
      <c r="N639" s="1582"/>
      <c r="O639" s="1582"/>
      <c r="P639" s="1582"/>
      <c r="Q639" s="1582"/>
    </row>
    <row r="640" spans="1:17">
      <c r="A640" s="1582"/>
      <c r="B640" s="113"/>
      <c r="C640" s="3284" t="s">
        <v>1114</v>
      </c>
      <c r="D640" s="3285"/>
      <c r="E640" s="3285"/>
      <c r="F640" s="2143">
        <v>15</v>
      </c>
      <c r="G640" s="2140">
        <f>G636</f>
        <v>1</v>
      </c>
      <c r="H640" s="3286">
        <f t="shared" si="4"/>
        <v>0.15</v>
      </c>
      <c r="I640" s="3286"/>
      <c r="J640" s="2144">
        <v>0</v>
      </c>
      <c r="K640" s="3287">
        <f t="shared" si="5"/>
        <v>0.15</v>
      </c>
      <c r="L640" s="3288"/>
      <c r="M640" s="1582"/>
      <c r="N640" s="1582"/>
      <c r="O640" s="1582"/>
      <c r="P640" s="1582"/>
      <c r="Q640" s="1582"/>
    </row>
    <row r="641" spans="1:17">
      <c r="A641" s="1582"/>
      <c r="B641" s="113"/>
      <c r="C641" s="3284" t="s">
        <v>1115</v>
      </c>
      <c r="D641" s="3285"/>
      <c r="E641" s="3285"/>
      <c r="F641" s="2143">
        <v>10</v>
      </c>
      <c r="G641" s="2140">
        <f>G636</f>
        <v>1</v>
      </c>
      <c r="H641" s="3286">
        <f t="shared" si="4"/>
        <v>0.1</v>
      </c>
      <c r="I641" s="3286"/>
      <c r="J641" s="2144">
        <v>20</v>
      </c>
      <c r="K641" s="3287">
        <f t="shared" si="5"/>
        <v>0.125</v>
      </c>
      <c r="L641" s="3288"/>
      <c r="M641" s="1582"/>
      <c r="N641" s="1582"/>
      <c r="O641" s="1582"/>
      <c r="P641" s="1582"/>
      <c r="Q641" s="1582"/>
    </row>
    <row r="642" spans="1:17">
      <c r="A642" s="1582"/>
      <c r="B642" s="113"/>
      <c r="C642" s="3284" t="s">
        <v>1116</v>
      </c>
      <c r="D642" s="3285"/>
      <c r="E642" s="3285"/>
      <c r="F642" s="2143">
        <v>7.5</v>
      </c>
      <c r="G642" s="2140">
        <f>G636</f>
        <v>1</v>
      </c>
      <c r="H642" s="3286">
        <f t="shared" si="4"/>
        <v>7.4999999999999997E-2</v>
      </c>
      <c r="I642" s="3286"/>
      <c r="J642" s="2144">
        <v>20</v>
      </c>
      <c r="K642" s="3287">
        <f t="shared" si="5"/>
        <v>9.375E-2</v>
      </c>
      <c r="L642" s="3288"/>
      <c r="M642" s="1582"/>
      <c r="N642" s="1582"/>
      <c r="O642" s="1582"/>
      <c r="P642" s="1582"/>
      <c r="Q642" s="1582"/>
    </row>
    <row r="643" spans="1:17">
      <c r="A643" s="1582"/>
      <c r="B643" s="113"/>
      <c r="C643" s="3284" t="s">
        <v>1117</v>
      </c>
      <c r="D643" s="3285"/>
      <c r="E643" s="3285"/>
      <c r="F643" s="2143">
        <v>7.5</v>
      </c>
      <c r="G643" s="2140">
        <f>G636</f>
        <v>1</v>
      </c>
      <c r="H643" s="3286">
        <f t="shared" si="4"/>
        <v>7.4999999999999997E-2</v>
      </c>
      <c r="I643" s="3286"/>
      <c r="J643" s="2144">
        <v>20</v>
      </c>
      <c r="K643" s="3287">
        <f t="shared" si="5"/>
        <v>9.375E-2</v>
      </c>
      <c r="L643" s="3288"/>
      <c r="M643" s="1582"/>
      <c r="N643" s="1582"/>
      <c r="O643" s="1582"/>
      <c r="P643" s="1582"/>
      <c r="Q643" s="1582"/>
    </row>
    <row r="644" spans="1:17">
      <c r="A644" s="1582"/>
      <c r="B644" s="113"/>
      <c r="C644" s="3267" t="s">
        <v>894</v>
      </c>
      <c r="D644" s="3268"/>
      <c r="E644" s="3268"/>
      <c r="F644" s="2145">
        <f>SUM(F637:F643)</f>
        <v>100</v>
      </c>
      <c r="G644" s="2146"/>
      <c r="H644" s="1933"/>
      <c r="I644" s="113"/>
      <c r="J644" s="1933"/>
      <c r="K644" s="1933"/>
      <c r="L644" s="2147"/>
      <c r="M644" s="1582"/>
      <c r="N644" s="1582"/>
      <c r="O644" s="1582"/>
      <c r="P644" s="1582"/>
      <c r="Q644" s="1582"/>
    </row>
    <row r="645" spans="1:17">
      <c r="A645" s="1582"/>
      <c r="B645" s="113"/>
      <c r="C645" s="2148"/>
      <c r="D645" s="1979"/>
      <c r="E645" s="1979"/>
      <c r="F645" s="2149"/>
      <c r="G645" s="2150"/>
      <c r="H645" s="2150"/>
      <c r="I645" s="2151"/>
      <c r="J645" s="2150"/>
      <c r="K645" s="2150"/>
      <c r="L645" s="2152"/>
      <c r="M645" s="1582"/>
      <c r="N645" s="1582"/>
      <c r="O645" s="1582"/>
      <c r="P645" s="1582"/>
      <c r="Q645" s="1582"/>
    </row>
    <row r="646" spans="1:17">
      <c r="A646" s="1582"/>
      <c r="B646" s="113"/>
      <c r="C646" s="113"/>
      <c r="D646" s="113"/>
      <c r="E646" s="113"/>
      <c r="F646" s="113"/>
      <c r="G646" s="113"/>
      <c r="H646" s="113"/>
      <c r="I646" s="113"/>
      <c r="J646" s="113"/>
      <c r="K646" s="113"/>
      <c r="L646" s="113"/>
      <c r="M646" s="1582"/>
      <c r="N646" s="1582"/>
      <c r="O646" s="1582"/>
      <c r="P646" s="1582"/>
      <c r="Q646" s="1582"/>
    </row>
    <row r="647" spans="1:17" ht="15.75" thickBot="1">
      <c r="A647" s="1582"/>
      <c r="B647" s="113"/>
      <c r="C647" s="113"/>
      <c r="D647" s="113"/>
      <c r="E647" s="113"/>
      <c r="F647" s="113"/>
      <c r="G647" s="113"/>
      <c r="H647" s="113"/>
      <c r="I647" s="113"/>
      <c r="J647" s="113"/>
      <c r="K647" s="113"/>
      <c r="L647" s="113"/>
      <c r="M647" s="1582"/>
      <c r="N647" s="1582"/>
      <c r="O647" s="1582"/>
      <c r="P647" s="1582"/>
      <c r="Q647" s="1582"/>
    </row>
    <row r="648" spans="1:17" ht="18.75">
      <c r="A648" s="1582"/>
      <c r="B648" s="113"/>
      <c r="C648" s="3269" t="s">
        <v>1118</v>
      </c>
      <c r="D648" s="3270"/>
      <c r="E648" s="3270"/>
      <c r="F648" s="3270"/>
      <c r="G648" s="3270"/>
      <c r="H648" s="3270"/>
      <c r="I648" s="3270"/>
      <c r="J648" s="3270"/>
      <c r="K648" s="3270"/>
      <c r="L648" s="3271"/>
      <c r="M648" s="1582"/>
      <c r="N648" s="1582"/>
      <c r="O648" s="1582"/>
      <c r="P648" s="1582"/>
      <c r="Q648" s="1582"/>
    </row>
    <row r="649" spans="1:17">
      <c r="A649" s="1582"/>
      <c r="B649" s="113"/>
      <c r="C649" s="3272" t="s">
        <v>1119</v>
      </c>
      <c r="D649" s="3273"/>
      <c r="E649" s="3273"/>
      <c r="F649" s="3273"/>
      <c r="G649" s="3273"/>
      <c r="H649" s="3273"/>
      <c r="I649" s="3273"/>
      <c r="J649" s="3273"/>
      <c r="K649" s="3273"/>
      <c r="L649" s="3274"/>
      <c r="M649" s="1582"/>
      <c r="N649" s="1582"/>
      <c r="O649" s="1582"/>
      <c r="P649" s="1582"/>
      <c r="Q649" s="1582"/>
    </row>
    <row r="650" spans="1:17" ht="18">
      <c r="A650" s="1582"/>
      <c r="B650" s="113"/>
      <c r="C650" s="3275" t="s">
        <v>1120</v>
      </c>
      <c r="D650" s="3276"/>
      <c r="E650" s="3276"/>
      <c r="F650" s="3276"/>
      <c r="G650" s="3276"/>
      <c r="H650" s="3276"/>
      <c r="I650" s="3276"/>
      <c r="J650" s="3276"/>
      <c r="K650" s="3276"/>
      <c r="L650" s="3277"/>
      <c r="M650" s="1582"/>
      <c r="N650" s="1582"/>
      <c r="O650" s="1582"/>
      <c r="P650" s="1582"/>
      <c r="Q650" s="1582"/>
    </row>
    <row r="651" spans="1:17">
      <c r="A651" s="1582"/>
      <c r="B651" s="113"/>
      <c r="C651" s="3278" t="str">
        <f ca="1">CELL("nomfichier")</f>
        <v>D:\Données\1.UPRT\0-UPRT.fait\uprt-php\www\mesimages\fichiers-uprt\ff-fiches-fabrication\ff-fiches-fabrication-maj-08-2020\[ff-5-A.collectivite-conditionnement-au-poids.xlsx]complément</v>
      </c>
      <c r="D651" s="3279"/>
      <c r="E651" s="3279"/>
      <c r="F651" s="3279"/>
      <c r="G651" s="3279"/>
      <c r="H651" s="3279"/>
      <c r="I651" s="3279"/>
      <c r="J651" s="3279"/>
      <c r="K651" s="3279"/>
      <c r="L651" s="3280"/>
      <c r="M651" s="1582"/>
      <c r="N651" s="1582"/>
      <c r="O651" s="1582"/>
      <c r="P651" s="1582"/>
      <c r="Q651" s="1582"/>
    </row>
    <row r="652" spans="1:17" ht="26.25">
      <c r="A652" s="1582"/>
      <c r="B652" s="113"/>
      <c r="C652" s="3281" t="s">
        <v>1121</v>
      </c>
      <c r="D652" s="3282"/>
      <c r="E652" s="3282"/>
      <c r="F652" s="3282"/>
      <c r="G652" s="3282"/>
      <c r="H652" s="3282"/>
      <c r="I652" s="3282"/>
      <c r="J652" s="3282"/>
      <c r="K652" s="3282"/>
      <c r="L652" s="3283"/>
      <c r="M652" s="1582"/>
      <c r="N652" s="1582"/>
      <c r="O652" s="1582"/>
      <c r="P652" s="1582"/>
      <c r="Q652" s="1582"/>
    </row>
    <row r="653" spans="1:17" ht="26.25">
      <c r="A653" s="1582"/>
      <c r="B653" s="113"/>
      <c r="C653" s="1789"/>
      <c r="D653" s="739"/>
      <c r="E653" s="739" t="s">
        <v>1122</v>
      </c>
      <c r="F653" s="113"/>
      <c r="G653" s="740">
        <f ca="1">TODAY()</f>
        <v>45233</v>
      </c>
      <c r="H653" s="741"/>
      <c r="I653" s="742"/>
      <c r="J653" s="743">
        <f ca="1">NOW()</f>
        <v>45233.415158912037</v>
      </c>
      <c r="K653" s="743"/>
      <c r="L653" s="744"/>
      <c r="M653" s="1582"/>
      <c r="N653" s="1582"/>
      <c r="O653" s="1582"/>
      <c r="P653" s="1582"/>
      <c r="Q653" s="1582"/>
    </row>
    <row r="654" spans="1:17" ht="15.75">
      <c r="A654" s="1582"/>
      <c r="B654" s="113"/>
      <c r="C654" s="3265">
        <v>1</v>
      </c>
      <c r="D654" s="745" t="s">
        <v>1123</v>
      </c>
      <c r="E654" s="1582"/>
      <c r="F654" s="113"/>
      <c r="G654" s="746"/>
      <c r="H654" s="746"/>
      <c r="I654" s="746"/>
      <c r="J654" s="746"/>
      <c r="K654" s="746"/>
      <c r="L654" s="747"/>
      <c r="M654" s="1582"/>
      <c r="N654" s="1582"/>
      <c r="O654" s="1582"/>
      <c r="P654" s="1582"/>
      <c r="Q654" s="1582"/>
    </row>
    <row r="655" spans="1:17">
      <c r="A655" s="1582"/>
      <c r="B655" s="113"/>
      <c r="C655" s="3265"/>
      <c r="D655" s="3266" t="s">
        <v>39</v>
      </c>
      <c r="E655" s="3266"/>
      <c r="F655" s="3266"/>
      <c r="G655" s="748"/>
      <c r="H655" s="749" t="s">
        <v>1094</v>
      </c>
      <c r="I655" s="750" t="s">
        <v>1095</v>
      </c>
      <c r="J655" s="750" t="s">
        <v>1096</v>
      </c>
      <c r="K655" s="750" t="s">
        <v>1082</v>
      </c>
      <c r="L655" s="751" t="s">
        <v>49</v>
      </c>
      <c r="M655" s="1582"/>
      <c r="N655" s="1582"/>
      <c r="O655" s="1582"/>
      <c r="P655" s="1582"/>
      <c r="Q655" s="1582"/>
    </row>
    <row r="656" spans="1:17" ht="15.75">
      <c r="A656" s="1582"/>
      <c r="B656" s="113"/>
      <c r="C656" s="3265"/>
      <c r="D656" s="3266" t="s">
        <v>1124</v>
      </c>
      <c r="E656" s="3266"/>
      <c r="F656" s="3266"/>
      <c r="G656" s="752">
        <f>SUM(H656:L656)</f>
        <v>2170</v>
      </c>
      <c r="H656" s="753">
        <v>550</v>
      </c>
      <c r="I656" s="753">
        <v>920</v>
      </c>
      <c r="J656" s="753">
        <v>340</v>
      </c>
      <c r="K656" s="753">
        <v>150</v>
      </c>
      <c r="L656" s="754">
        <v>210</v>
      </c>
      <c r="M656" s="1582"/>
      <c r="N656" s="1582"/>
      <c r="O656" s="1582"/>
      <c r="P656" s="1582"/>
      <c r="Q656" s="1582"/>
    </row>
    <row r="657" spans="1:17" ht="15.75">
      <c r="A657" s="1582"/>
      <c r="B657" s="113"/>
      <c r="C657" s="2154"/>
      <c r="D657" s="1532"/>
      <c r="E657" s="1532"/>
      <c r="F657" s="1532"/>
      <c r="G657" s="752"/>
      <c r="H657" s="755"/>
      <c r="I657" s="755"/>
      <c r="J657" s="755"/>
      <c r="K657" s="755"/>
      <c r="L657" s="756"/>
      <c r="M657" s="1582"/>
      <c r="N657" s="1582"/>
      <c r="O657" s="1582"/>
      <c r="P657" s="1582"/>
      <c r="Q657" s="1582"/>
    </row>
    <row r="658" spans="1:17" ht="15.75">
      <c r="A658" s="1582"/>
      <c r="B658" s="113"/>
      <c r="C658" s="3265">
        <v>2</v>
      </c>
      <c r="D658" s="745" t="s">
        <v>1125</v>
      </c>
      <c r="E658" s="1582"/>
      <c r="F658" s="113"/>
      <c r="G658" s="1582"/>
      <c r="H658" s="1582"/>
      <c r="I658" s="1582"/>
      <c r="J658" s="1582"/>
      <c r="K658" s="1582"/>
      <c r="L658" s="1760"/>
      <c r="M658" s="1582"/>
      <c r="N658" s="1582"/>
      <c r="O658" s="1582"/>
      <c r="P658" s="1582"/>
      <c r="Q658" s="1582"/>
    </row>
    <row r="659" spans="1:17">
      <c r="A659" s="1582"/>
      <c r="B659" s="113"/>
      <c r="C659" s="3265"/>
      <c r="D659" s="3255" t="s">
        <v>1126</v>
      </c>
      <c r="E659" s="3255"/>
      <c r="F659" s="3255"/>
      <c r="G659" s="2155">
        <f>(H659*H656)+(I659*I656)+(J659*J656)+(K659*K656)+(L659*L656)</f>
        <v>1470</v>
      </c>
      <c r="H659" s="757">
        <v>0</v>
      </c>
      <c r="I659" s="757">
        <v>1</v>
      </c>
      <c r="J659" s="757">
        <v>1</v>
      </c>
      <c r="K659" s="757">
        <v>0</v>
      </c>
      <c r="L659" s="758">
        <v>1</v>
      </c>
      <c r="M659" s="1582"/>
      <c r="N659" s="1582"/>
      <c r="O659" s="1582"/>
      <c r="P659" s="1582"/>
      <c r="Q659" s="1582"/>
    </row>
    <row r="660" spans="1:17">
      <c r="A660" s="1582"/>
      <c r="B660" s="113"/>
      <c r="C660" s="3265"/>
      <c r="D660" s="3255" t="s">
        <v>1127</v>
      </c>
      <c r="E660" s="3255"/>
      <c r="F660" s="3255"/>
      <c r="G660" s="2155">
        <f>(H660*H656)+(I660*I656)+(J660*J656)+(K660*K656)+(L660*L656)</f>
        <v>850</v>
      </c>
      <c r="H660" s="757">
        <v>1</v>
      </c>
      <c r="I660" s="757">
        <v>0</v>
      </c>
      <c r="J660" s="757">
        <v>0</v>
      </c>
      <c r="K660" s="757">
        <v>2</v>
      </c>
      <c r="L660" s="758">
        <v>0</v>
      </c>
      <c r="M660" s="1582"/>
      <c r="N660" s="1582"/>
      <c r="O660" s="1582"/>
      <c r="P660" s="1582"/>
      <c r="Q660" s="1582"/>
    </row>
    <row r="661" spans="1:17">
      <c r="A661" s="1582"/>
      <c r="B661" s="113"/>
      <c r="C661" s="3265"/>
      <c r="D661" s="3255" t="s">
        <v>1128</v>
      </c>
      <c r="E661" s="3255"/>
      <c r="F661" s="3255"/>
      <c r="G661" s="2155">
        <f>(H661*H656)+(I661*I656)+(J661*J656)+(K661*K656)+(L661*L656)</f>
        <v>1895</v>
      </c>
      <c r="H661" s="759">
        <v>0.5</v>
      </c>
      <c r="I661" s="757">
        <v>1</v>
      </c>
      <c r="J661" s="757">
        <v>1</v>
      </c>
      <c r="K661" s="757">
        <v>1</v>
      </c>
      <c r="L661" s="758">
        <v>1</v>
      </c>
      <c r="M661" s="1582"/>
      <c r="N661" s="1582"/>
      <c r="O661" s="1582"/>
      <c r="P661" s="1582"/>
      <c r="Q661" s="1582"/>
    </row>
    <row r="662" spans="1:17">
      <c r="A662" s="1582"/>
      <c r="B662" s="113"/>
      <c r="C662" s="3265"/>
      <c r="D662" s="3255" t="s">
        <v>1129</v>
      </c>
      <c r="E662" s="3255"/>
      <c r="F662" s="3255"/>
      <c r="G662" s="2155">
        <f>(H662*H656)+(I662*I656)+(J662*J656)+(K662*K656)+(L662*L656)</f>
        <v>1190</v>
      </c>
      <c r="H662" s="757">
        <v>0</v>
      </c>
      <c r="I662" s="757">
        <v>0</v>
      </c>
      <c r="J662" s="757">
        <v>2</v>
      </c>
      <c r="K662" s="757">
        <v>2</v>
      </c>
      <c r="L662" s="758">
        <v>1</v>
      </c>
      <c r="M662" s="1582"/>
      <c r="N662" s="1582"/>
      <c r="O662" s="1582"/>
      <c r="P662" s="1582"/>
      <c r="Q662" s="1582"/>
    </row>
    <row r="663" spans="1:17">
      <c r="A663" s="1582"/>
      <c r="B663" s="113"/>
      <c r="C663" s="3265"/>
      <c r="D663" s="3255" t="s">
        <v>1130</v>
      </c>
      <c r="E663" s="3255"/>
      <c r="F663" s="3255"/>
      <c r="G663" s="2155">
        <f>(H663*H656)+(I663*I656)+(J663*J656)+(K663*K656)+(L663*L656)</f>
        <v>2540</v>
      </c>
      <c r="H663" s="757">
        <v>1</v>
      </c>
      <c r="I663" s="757">
        <v>2</v>
      </c>
      <c r="J663" s="757">
        <v>0</v>
      </c>
      <c r="K663" s="757">
        <v>1</v>
      </c>
      <c r="L663" s="758">
        <v>0</v>
      </c>
      <c r="M663" s="1582"/>
      <c r="N663" s="1582"/>
      <c r="O663" s="1582"/>
      <c r="P663" s="1582"/>
      <c r="Q663" s="1582"/>
    </row>
    <row r="664" spans="1:17" ht="15.75">
      <c r="A664" s="1582"/>
      <c r="B664" s="113"/>
      <c r="C664" s="2154"/>
      <c r="D664" s="2156"/>
      <c r="E664" s="1582"/>
      <c r="F664" s="113"/>
      <c r="G664" s="2155"/>
      <c r="H664" s="749" t="s">
        <v>1094</v>
      </c>
      <c r="I664" s="750" t="s">
        <v>1095</v>
      </c>
      <c r="J664" s="750" t="s">
        <v>1096</v>
      </c>
      <c r="K664" s="750" t="s">
        <v>1082</v>
      </c>
      <c r="L664" s="751" t="s">
        <v>49</v>
      </c>
      <c r="M664" s="1582"/>
      <c r="N664" s="1582"/>
      <c r="O664" s="1582"/>
      <c r="P664" s="1582"/>
      <c r="Q664" s="1582"/>
    </row>
    <row r="665" spans="1:17" ht="15.75">
      <c r="A665" s="1582"/>
      <c r="B665" s="113"/>
      <c r="C665" s="2154"/>
      <c r="D665" s="2156"/>
      <c r="E665" s="1582"/>
      <c r="F665" s="113"/>
      <c r="G665" s="2157" t="s">
        <v>1131</v>
      </c>
      <c r="H665" s="760">
        <f>SUM(H659:H664)</f>
        <v>2.5</v>
      </c>
      <c r="I665" s="760">
        <f>SUM(I659:I664)</f>
        <v>4</v>
      </c>
      <c r="J665" s="760">
        <f>SUM(J659:J664)</f>
        <v>4</v>
      </c>
      <c r="K665" s="760">
        <f>SUM(K659:K664)</f>
        <v>6</v>
      </c>
      <c r="L665" s="761">
        <f>SUM(L659:L664)</f>
        <v>3</v>
      </c>
      <c r="M665" s="1582"/>
      <c r="N665" s="1582"/>
      <c r="O665" s="1582"/>
      <c r="P665" s="1582"/>
      <c r="Q665" s="1582"/>
    </row>
    <row r="666" spans="1:17">
      <c r="A666" s="1582"/>
      <c r="B666" s="113"/>
      <c r="C666" s="2158"/>
      <c r="D666" s="2156"/>
      <c r="E666" s="1582"/>
      <c r="F666" s="113"/>
      <c r="G666" s="2141"/>
      <c r="H666" s="762"/>
      <c r="I666" s="762"/>
      <c r="J666" s="762"/>
      <c r="K666" s="762"/>
      <c r="L666" s="763"/>
      <c r="M666" s="1582"/>
      <c r="N666" s="1582"/>
      <c r="O666" s="1582"/>
      <c r="P666" s="1582"/>
      <c r="Q666" s="1582"/>
    </row>
    <row r="667" spans="1:17" ht="15.75">
      <c r="A667" s="1582"/>
      <c r="B667" s="113"/>
      <c r="C667" s="2153">
        <v>3</v>
      </c>
      <c r="D667" s="3255" t="s">
        <v>1132</v>
      </c>
      <c r="E667" s="3255"/>
      <c r="F667" s="3255"/>
      <c r="G667" s="764">
        <f>(H667*H656)+(I667*I656)+(J667*J656)+(K667*K656)+(L667*L656)</f>
        <v>208.60000000000002</v>
      </c>
      <c r="H667" s="765">
        <v>0.06</v>
      </c>
      <c r="I667" s="765">
        <v>0.08</v>
      </c>
      <c r="J667" s="765">
        <v>0.15</v>
      </c>
      <c r="K667" s="765">
        <v>0.2</v>
      </c>
      <c r="L667" s="766">
        <v>0.1</v>
      </c>
      <c r="M667" s="1582"/>
      <c r="N667" s="1582"/>
      <c r="O667" s="1582"/>
      <c r="P667" s="1582"/>
      <c r="Q667" s="1582"/>
    </row>
    <row r="668" spans="1:17">
      <c r="A668" s="1582"/>
      <c r="B668" s="113"/>
      <c r="C668" s="2158"/>
      <c r="D668" s="2159"/>
      <c r="E668" s="2160"/>
      <c r="F668" s="767"/>
      <c r="G668" s="2155"/>
      <c r="H668" s="762"/>
      <c r="I668" s="762"/>
      <c r="J668" s="762"/>
      <c r="K668" s="762"/>
      <c r="L668" s="763"/>
      <c r="M668" s="1582"/>
      <c r="N668" s="1582"/>
      <c r="O668" s="1582"/>
      <c r="P668" s="1582"/>
      <c r="Q668" s="1582"/>
    </row>
    <row r="669" spans="1:17" ht="15.75">
      <c r="A669" s="1582"/>
      <c r="B669" s="113"/>
      <c r="C669" s="2153">
        <v>4</v>
      </c>
      <c r="D669" s="3255" t="s">
        <v>1133</v>
      </c>
      <c r="E669" s="3255"/>
      <c r="F669" s="3255"/>
      <c r="G669" s="764">
        <f>(H669*H656)+(I669*I656)+(J669*J656)+(K669*K656)+(L669*L656)</f>
        <v>213.5</v>
      </c>
      <c r="H669" s="765">
        <v>0.06</v>
      </c>
      <c r="I669" s="765">
        <v>0.1</v>
      </c>
      <c r="J669" s="765">
        <v>0.12</v>
      </c>
      <c r="K669" s="765">
        <v>0.15</v>
      </c>
      <c r="L669" s="766">
        <v>0.12</v>
      </c>
      <c r="M669" s="1582"/>
      <c r="N669" s="1582"/>
      <c r="O669" s="1582"/>
      <c r="P669" s="1582"/>
      <c r="Q669" s="1582"/>
    </row>
    <row r="670" spans="1:17">
      <c r="A670" s="1582"/>
      <c r="B670" s="113"/>
      <c r="C670" s="2158"/>
      <c r="D670" s="2159"/>
      <c r="E670" s="2160"/>
      <c r="F670" s="767"/>
      <c r="G670" s="2155"/>
      <c r="H670" s="762"/>
      <c r="I670" s="762"/>
      <c r="J670" s="762"/>
      <c r="K670" s="762"/>
      <c r="L670" s="763"/>
      <c r="M670" s="1582"/>
      <c r="N670" s="1582"/>
      <c r="O670" s="1582"/>
      <c r="P670" s="1582"/>
      <c r="Q670" s="1582"/>
    </row>
    <row r="671" spans="1:17" ht="15.75">
      <c r="A671" s="1582"/>
      <c r="B671" s="113"/>
      <c r="C671" s="2153">
        <v>5</v>
      </c>
      <c r="D671" s="3255" t="s">
        <v>1065</v>
      </c>
      <c r="E671" s="3255"/>
      <c r="F671" s="3255"/>
      <c r="G671" s="764">
        <f>(H671*H656)+(I671*I656)+(J671*J656)+(K671*K656)+(L671*L656)</f>
        <v>237.5</v>
      </c>
      <c r="H671" s="765">
        <v>0.06</v>
      </c>
      <c r="I671" s="765">
        <v>0.1</v>
      </c>
      <c r="J671" s="765">
        <v>0.15</v>
      </c>
      <c r="K671" s="765">
        <v>0.2</v>
      </c>
      <c r="L671" s="766">
        <v>0.15</v>
      </c>
      <c r="M671" s="1582"/>
      <c r="N671" s="1582"/>
      <c r="O671" s="1582"/>
      <c r="P671" s="1582"/>
      <c r="Q671" s="1582"/>
    </row>
    <row r="672" spans="1:17" ht="15.75" thickBot="1">
      <c r="A672" s="1582"/>
      <c r="B672" s="113"/>
      <c r="C672" s="2161"/>
      <c r="D672" s="2162"/>
      <c r="E672" s="2163"/>
      <c r="F672" s="2164"/>
      <c r="G672" s="2165"/>
      <c r="H672" s="2166"/>
      <c r="I672" s="2166"/>
      <c r="J672" s="2163"/>
      <c r="K672" s="2163"/>
      <c r="L672" s="1781"/>
      <c r="M672" s="1582"/>
      <c r="N672" s="1582"/>
      <c r="O672" s="1582"/>
      <c r="P672" s="1582"/>
      <c r="Q672" s="1582"/>
    </row>
    <row r="673" spans="1:17">
      <c r="A673" s="1582"/>
      <c r="B673" s="113"/>
      <c r="C673" s="113"/>
      <c r="D673" s="113"/>
      <c r="E673" s="113"/>
      <c r="F673" s="113"/>
      <c r="G673" s="113"/>
      <c r="H673" s="113"/>
      <c r="I673" s="113"/>
      <c r="J673" s="113"/>
      <c r="K673" s="113"/>
      <c r="L673" s="113"/>
      <c r="M673" s="1582"/>
      <c r="N673" s="1582"/>
      <c r="O673" s="1582"/>
      <c r="P673" s="1582"/>
      <c r="Q673" s="1582"/>
    </row>
    <row r="674" spans="1:17">
      <c r="A674" s="1611"/>
      <c r="B674" s="1612"/>
      <c r="C674" s="1613"/>
      <c r="D674" s="1613"/>
      <c r="E674" s="1613"/>
      <c r="F674" s="1613"/>
      <c r="G674" s="1613"/>
      <c r="H674" s="1613"/>
      <c r="I674" s="1613"/>
      <c r="J674" s="1612"/>
      <c r="K674" s="1612"/>
      <c r="L674" s="1612"/>
      <c r="M674" s="1611"/>
      <c r="N674" s="1611"/>
      <c r="O674" s="1611"/>
      <c r="P674" s="1611"/>
      <c r="Q674" s="1611"/>
    </row>
    <row r="675" spans="1:17" ht="15.75" thickBot="1">
      <c r="A675" s="1582"/>
      <c r="B675" s="113"/>
      <c r="C675" s="113"/>
      <c r="D675" s="113"/>
      <c r="E675" s="113"/>
      <c r="F675" s="113"/>
      <c r="G675" s="113"/>
      <c r="H675" s="113"/>
      <c r="I675" s="113"/>
      <c r="J675" s="113"/>
      <c r="K675" s="113"/>
      <c r="L675" s="113"/>
      <c r="M675" s="1582"/>
      <c r="N675" s="1582"/>
      <c r="O675" s="1582"/>
      <c r="P675" s="1582"/>
      <c r="Q675" s="1582"/>
    </row>
    <row r="676" spans="1:17" ht="18">
      <c r="A676" s="1582"/>
      <c r="B676" s="113"/>
      <c r="C676" s="3256" t="s">
        <v>1134</v>
      </c>
      <c r="D676" s="3257"/>
      <c r="E676" s="3257"/>
      <c r="F676" s="3257"/>
      <c r="G676" s="3257"/>
      <c r="H676" s="3257"/>
      <c r="I676" s="3257"/>
      <c r="J676" s="3257"/>
      <c r="K676" s="3257"/>
      <c r="L676" s="3258"/>
      <c r="M676" s="1582"/>
      <c r="N676" s="1582"/>
      <c r="O676" s="1582"/>
      <c r="P676" s="1582"/>
      <c r="Q676" s="1582"/>
    </row>
    <row r="677" spans="1:17">
      <c r="A677" s="1582"/>
      <c r="B677" s="113"/>
      <c r="C677" s="2167" t="s">
        <v>1135</v>
      </c>
      <c r="D677" s="2168"/>
      <c r="E677" s="2168"/>
      <c r="F677" s="2168"/>
      <c r="G677" s="2168"/>
      <c r="H677" s="2168"/>
      <c r="I677" s="2168"/>
      <c r="J677" s="2169"/>
      <c r="K677" s="2169"/>
      <c r="L677" s="2170"/>
      <c r="M677" s="1582"/>
      <c r="N677" s="1582"/>
      <c r="O677" s="1582"/>
      <c r="P677" s="1582"/>
      <c r="Q677" s="1582"/>
    </row>
    <row r="678" spans="1:17">
      <c r="A678" s="1582"/>
      <c r="B678" s="113"/>
      <c r="C678" s="3259" t="s">
        <v>1136</v>
      </c>
      <c r="D678" s="3260"/>
      <c r="E678" s="3260"/>
      <c r="F678" s="3260"/>
      <c r="G678" s="3260"/>
      <c r="H678" s="3260"/>
      <c r="I678" s="3260"/>
      <c r="J678" s="3260"/>
      <c r="K678" s="3260"/>
      <c r="L678" s="3261"/>
      <c r="M678" s="1582"/>
      <c r="N678" s="1582"/>
      <c r="O678" s="1582"/>
      <c r="P678" s="1582"/>
      <c r="Q678" s="1582"/>
    </row>
    <row r="679" spans="1:17">
      <c r="A679" s="1582"/>
      <c r="B679" s="113"/>
      <c r="C679" s="3259"/>
      <c r="D679" s="3260"/>
      <c r="E679" s="3260"/>
      <c r="F679" s="3260"/>
      <c r="G679" s="3260"/>
      <c r="H679" s="3260"/>
      <c r="I679" s="3260"/>
      <c r="J679" s="3260"/>
      <c r="K679" s="3260"/>
      <c r="L679" s="3261"/>
      <c r="M679" s="1582"/>
      <c r="N679" s="1582"/>
      <c r="O679" s="1582"/>
      <c r="P679" s="1582"/>
      <c r="Q679" s="1582"/>
    </row>
    <row r="680" spans="1:17">
      <c r="A680" s="1582"/>
      <c r="B680" s="113"/>
      <c r="C680" s="3259"/>
      <c r="D680" s="3260"/>
      <c r="E680" s="3260"/>
      <c r="F680" s="3260"/>
      <c r="G680" s="3260"/>
      <c r="H680" s="3260"/>
      <c r="I680" s="3260"/>
      <c r="J680" s="3260"/>
      <c r="K680" s="3260"/>
      <c r="L680" s="3261"/>
      <c r="M680" s="1582"/>
      <c r="N680" s="1582"/>
      <c r="O680" s="1582"/>
      <c r="P680" s="1582"/>
      <c r="Q680" s="1582"/>
    </row>
    <row r="681" spans="1:17">
      <c r="A681" s="1582"/>
      <c r="B681" s="113"/>
      <c r="C681" s="3259"/>
      <c r="D681" s="3260"/>
      <c r="E681" s="3260"/>
      <c r="F681" s="3260"/>
      <c r="G681" s="3260"/>
      <c r="H681" s="3260"/>
      <c r="I681" s="3260"/>
      <c r="J681" s="3260"/>
      <c r="K681" s="3260"/>
      <c r="L681" s="3261"/>
      <c r="M681" s="1582"/>
      <c r="N681" s="1582"/>
      <c r="O681" s="1582"/>
      <c r="P681" s="1582"/>
      <c r="Q681" s="1582"/>
    </row>
    <row r="682" spans="1:17">
      <c r="A682" s="1582"/>
      <c r="B682" s="113"/>
      <c r="C682" s="3259" t="s">
        <v>1137</v>
      </c>
      <c r="D682" s="3260"/>
      <c r="E682" s="3260"/>
      <c r="F682" s="3260"/>
      <c r="G682" s="3260"/>
      <c r="H682" s="3260"/>
      <c r="I682" s="3260"/>
      <c r="J682" s="3260"/>
      <c r="K682" s="3260"/>
      <c r="L682" s="3261"/>
      <c r="M682" s="1582"/>
      <c r="N682" s="1582"/>
      <c r="O682" s="1582"/>
      <c r="P682" s="1582"/>
      <c r="Q682" s="1582"/>
    </row>
    <row r="683" spans="1:17">
      <c r="A683" s="1582"/>
      <c r="B683" s="113"/>
      <c r="C683" s="3259"/>
      <c r="D683" s="3260"/>
      <c r="E683" s="3260"/>
      <c r="F683" s="3260"/>
      <c r="G683" s="3260"/>
      <c r="H683" s="3260"/>
      <c r="I683" s="3260"/>
      <c r="J683" s="3260"/>
      <c r="K683" s="3260"/>
      <c r="L683" s="3261"/>
      <c r="M683" s="1582"/>
      <c r="N683" s="1582"/>
      <c r="O683" s="1582"/>
      <c r="P683" s="1582"/>
      <c r="Q683" s="1582"/>
    </row>
    <row r="684" spans="1:17">
      <c r="A684" s="1582"/>
      <c r="B684" s="113"/>
      <c r="C684" s="3259"/>
      <c r="D684" s="3260"/>
      <c r="E684" s="3260"/>
      <c r="F684" s="3260"/>
      <c r="G684" s="3260"/>
      <c r="H684" s="3260"/>
      <c r="I684" s="3260"/>
      <c r="J684" s="3260"/>
      <c r="K684" s="3260"/>
      <c r="L684" s="3261"/>
      <c r="M684" s="1582"/>
      <c r="N684" s="1582"/>
      <c r="O684" s="1582"/>
      <c r="P684" s="1582"/>
      <c r="Q684" s="1582"/>
    </row>
    <row r="685" spans="1:17">
      <c r="A685" s="1582"/>
      <c r="B685" s="113"/>
      <c r="C685" s="3262"/>
      <c r="D685" s="3263"/>
      <c r="E685" s="3263"/>
      <c r="F685" s="3263"/>
      <c r="G685" s="3263"/>
      <c r="H685" s="3263"/>
      <c r="I685" s="3263"/>
      <c r="J685" s="3263"/>
      <c r="K685" s="3263"/>
      <c r="L685" s="3264"/>
      <c r="M685" s="1582"/>
      <c r="N685" s="1582"/>
      <c r="O685" s="1582"/>
      <c r="P685" s="1582"/>
      <c r="Q685" s="1582"/>
    </row>
    <row r="686" spans="1:17">
      <c r="A686" s="1582"/>
      <c r="B686" s="113"/>
      <c r="C686" s="3246" t="s">
        <v>1138</v>
      </c>
      <c r="D686" s="3247"/>
      <c r="E686" s="3247"/>
      <c r="F686" s="3247"/>
      <c r="G686" s="3248" t="s">
        <v>1139</v>
      </c>
      <c r="H686" s="3248"/>
      <c r="I686" s="3249">
        <v>0.09</v>
      </c>
      <c r="J686" s="3250" t="s">
        <v>1140</v>
      </c>
      <c r="K686" s="3250"/>
      <c r="L686" s="3251">
        <v>0.12</v>
      </c>
      <c r="M686" s="1582"/>
      <c r="N686" s="1582"/>
      <c r="O686" s="1582"/>
      <c r="P686" s="1582"/>
      <c r="Q686" s="1582"/>
    </row>
    <row r="687" spans="1:17">
      <c r="A687" s="1582"/>
      <c r="B687" s="113"/>
      <c r="C687" s="3246"/>
      <c r="D687" s="3247"/>
      <c r="E687" s="3247"/>
      <c r="F687" s="3247"/>
      <c r="G687" s="3248"/>
      <c r="H687" s="3248"/>
      <c r="I687" s="3249"/>
      <c r="J687" s="3250"/>
      <c r="K687" s="3250"/>
      <c r="L687" s="3251"/>
      <c r="M687" s="1582"/>
      <c r="N687" s="1582"/>
      <c r="O687" s="1582"/>
      <c r="P687" s="1582"/>
      <c r="Q687" s="1582"/>
    </row>
    <row r="688" spans="1:17" ht="18">
      <c r="A688" s="1582"/>
      <c r="B688" s="113"/>
      <c r="C688" s="2171"/>
      <c r="D688" s="768"/>
      <c r="E688" s="768"/>
      <c r="F688" s="768"/>
      <c r="G688" s="1530"/>
      <c r="H688" s="1530"/>
      <c r="I688" s="769"/>
      <c r="J688" s="1531"/>
      <c r="K688" s="1531"/>
      <c r="L688" s="770"/>
      <c r="M688" s="1582"/>
      <c r="N688" s="1582"/>
      <c r="O688" s="1582"/>
      <c r="P688" s="1582"/>
      <c r="Q688" s="1582"/>
    </row>
    <row r="689" spans="1:17">
      <c r="A689" s="1582"/>
      <c r="B689" s="113"/>
      <c r="C689" s="3252" t="str">
        <f>IF(E689="","produit à servir","produits entiers à couper en ")</f>
        <v xml:space="preserve">produits entiers à couper en </v>
      </c>
      <c r="D689" s="3253"/>
      <c r="E689" s="3254">
        <f>IF(K696=1,"",K696)</f>
        <v>1.5</v>
      </c>
      <c r="F689" s="3243">
        <f>LARGE(F697:F701,1)</f>
        <v>3</v>
      </c>
      <c r="G689" s="3243" t="s">
        <v>1141</v>
      </c>
      <c r="H689" s="3243" t="s">
        <v>117</v>
      </c>
      <c r="I689" s="3243">
        <f>LARGE(G697:G701,1)</f>
        <v>2</v>
      </c>
      <c r="J689" s="3243" t="s">
        <v>1142</v>
      </c>
      <c r="K689" s="2172"/>
      <c r="L689" s="2173"/>
      <c r="M689" s="1582"/>
      <c r="N689" s="1582"/>
      <c r="O689" s="1582"/>
      <c r="P689" s="1582"/>
      <c r="Q689" s="1582"/>
    </row>
    <row r="690" spans="1:17">
      <c r="A690" s="1582"/>
      <c r="B690" s="113"/>
      <c r="C690" s="3252"/>
      <c r="D690" s="3253"/>
      <c r="E690" s="3254"/>
      <c r="F690" s="3243"/>
      <c r="G690" s="3243"/>
      <c r="H690" s="3243"/>
      <c r="I690" s="3243"/>
      <c r="J690" s="3243"/>
      <c r="K690" s="2172"/>
      <c r="L690" s="2173"/>
      <c r="M690" s="1582"/>
      <c r="N690" s="1582"/>
      <c r="O690" s="1582"/>
      <c r="P690" s="1582"/>
      <c r="Q690" s="1582"/>
    </row>
    <row r="691" spans="1:17" ht="15.75">
      <c r="A691" s="1582"/>
      <c r="B691" s="113"/>
      <c r="C691" s="2174"/>
      <c r="D691" s="2175"/>
      <c r="E691" s="2176"/>
      <c r="F691" s="2177"/>
      <c r="G691" s="2177"/>
      <c r="H691" s="2177"/>
      <c r="I691" s="2177"/>
      <c r="J691" s="2178"/>
      <c r="K691" s="2179"/>
      <c r="L691" s="2180"/>
      <c r="M691" s="1582"/>
      <c r="N691" s="1582"/>
      <c r="O691" s="1582"/>
      <c r="P691" s="1582"/>
      <c r="Q691" s="1582"/>
    </row>
    <row r="692" spans="1:17">
      <c r="A692" s="1582"/>
      <c r="B692" s="113"/>
      <c r="C692" s="3240" t="str">
        <f>IF(D692="","MOINS","Servir ")</f>
        <v xml:space="preserve">Servir </v>
      </c>
      <c r="D692" s="3245">
        <f>IF(F689-1=0,"",F689-1)</f>
        <v>2</v>
      </c>
      <c r="E692" s="3242" t="str">
        <f>IF(D692="","",IF(G692=1,"produits entiers de","produits coupés en "))</f>
        <v>produits entiers de</v>
      </c>
      <c r="F692" s="3242"/>
      <c r="G692" s="3245">
        <f>IF(D692="","",I689/D692)</f>
        <v>1</v>
      </c>
      <c r="H692" s="3243" t="str">
        <f>IF(D692="","","parts")</f>
        <v>parts</v>
      </c>
      <c r="I692" s="3242" t="str">
        <f>IF(D692="","","grammage unitaire")</f>
        <v>grammage unitaire</v>
      </c>
      <c r="J692" s="3242"/>
      <c r="K692" s="3238">
        <f>IF(D692="","",I686/G692)</f>
        <v>0.09</v>
      </c>
      <c r="L692" s="3239"/>
      <c r="M692" s="1582"/>
      <c r="N692" s="1582"/>
      <c r="O692" s="1582"/>
      <c r="P692" s="1582"/>
      <c r="Q692" s="1582"/>
    </row>
    <row r="693" spans="1:17">
      <c r="A693" s="1582"/>
      <c r="B693" s="113"/>
      <c r="C693" s="3240"/>
      <c r="D693" s="3245"/>
      <c r="E693" s="3242"/>
      <c r="F693" s="3242"/>
      <c r="G693" s="3245"/>
      <c r="H693" s="3243"/>
      <c r="I693" s="3242"/>
      <c r="J693" s="3242"/>
      <c r="K693" s="3238"/>
      <c r="L693" s="3239"/>
      <c r="M693" s="1582"/>
      <c r="N693" s="1582"/>
      <c r="O693" s="1582"/>
      <c r="P693" s="1582"/>
      <c r="Q693" s="1582"/>
    </row>
    <row r="694" spans="1:17">
      <c r="A694" s="1582"/>
      <c r="B694" s="113"/>
      <c r="C694" s="3240" t="str">
        <f>IF(D692="","","plus")</f>
        <v>plus</v>
      </c>
      <c r="D694" s="3241">
        <f>IF(D692="","",F689-D692)</f>
        <v>1</v>
      </c>
      <c r="E694" s="3242" t="str">
        <f>IF(D694="","","produit coupé en ")</f>
        <v xml:space="preserve">produit coupé en </v>
      </c>
      <c r="F694" s="3242"/>
      <c r="G694" s="3241">
        <f>IF(E694="","",I689)</f>
        <v>2</v>
      </c>
      <c r="H694" s="3243" t="str">
        <f>IF(E694="","","parts")</f>
        <v>parts</v>
      </c>
      <c r="I694" s="2181"/>
      <c r="J694" s="3244" t="str">
        <f>IF(D694="","moins"," de")</f>
        <v xml:space="preserve"> de</v>
      </c>
      <c r="K694" s="3238">
        <f>IF(E694="",I686-L686,I686/G694)</f>
        <v>4.4999999999999998E-2</v>
      </c>
      <c r="L694" s="3239"/>
      <c r="M694" s="1582"/>
      <c r="N694" s="1582"/>
      <c r="O694" s="1582"/>
      <c r="P694" s="1582"/>
      <c r="Q694" s="1582"/>
    </row>
    <row r="695" spans="1:17">
      <c r="A695" s="1582"/>
      <c r="B695" s="113"/>
      <c r="C695" s="3240"/>
      <c r="D695" s="3241"/>
      <c r="E695" s="3242"/>
      <c r="F695" s="3242"/>
      <c r="G695" s="3241"/>
      <c r="H695" s="3243"/>
      <c r="I695" s="2181"/>
      <c r="J695" s="3244"/>
      <c r="K695" s="3238"/>
      <c r="L695" s="3239"/>
      <c r="M695" s="1582"/>
      <c r="N695" s="1582"/>
      <c r="O695" s="1582"/>
      <c r="P695" s="1582"/>
      <c r="Q695" s="1582"/>
    </row>
    <row r="696" spans="1:17" ht="22.5">
      <c r="A696" s="1582"/>
      <c r="B696" s="113"/>
      <c r="C696" s="2182" t="s">
        <v>1143</v>
      </c>
      <c r="D696" s="771" t="s">
        <v>1144</v>
      </c>
      <c r="E696" s="771" t="s">
        <v>1145</v>
      </c>
      <c r="F696" s="772" t="s">
        <v>1146</v>
      </c>
      <c r="G696" s="772"/>
      <c r="H696" s="2183" t="s">
        <v>1147</v>
      </c>
      <c r="I696" s="2184" t="s">
        <v>117</v>
      </c>
      <c r="J696" s="2184"/>
      <c r="K696" s="2185">
        <f>LARGE(L697:L701,1)</f>
        <v>1.5</v>
      </c>
      <c r="L696" s="773">
        <f>SMALL(E697:E701,COUNTIF(E697:E701,0)+1)</f>
        <v>3.0000000000000027E-2</v>
      </c>
      <c r="M696" s="1582"/>
      <c r="N696" s="1582"/>
      <c r="O696" s="1582"/>
      <c r="P696" s="1582"/>
      <c r="Q696" s="1582"/>
    </row>
    <row r="697" spans="1:17">
      <c r="A697" s="1582"/>
      <c r="B697" s="113"/>
      <c r="C697" s="2186">
        <f>L686*I697</f>
        <v>0</v>
      </c>
      <c r="D697" s="774">
        <f>I686*H697</f>
        <v>0.09</v>
      </c>
      <c r="E697" s="774">
        <f>D697-C697</f>
        <v>0.09</v>
      </c>
      <c r="F697" s="775">
        <f>IF(E697=L696,H697,0)</f>
        <v>0</v>
      </c>
      <c r="G697" s="775">
        <f>IF(F697&gt;0,I697,0)</f>
        <v>0</v>
      </c>
      <c r="H697" s="2185">
        <v>1</v>
      </c>
      <c r="I697" s="776">
        <f>INT(J697)</f>
        <v>0</v>
      </c>
      <c r="J697" s="776">
        <f>D697/L686</f>
        <v>0.75</v>
      </c>
      <c r="K697" s="2185">
        <f>IF(F697=0,0,F697/G697)</f>
        <v>0</v>
      </c>
      <c r="L697" s="2187">
        <f>ROUNDDOWN(K697,1)</f>
        <v>0</v>
      </c>
      <c r="M697" s="1582"/>
      <c r="N697" s="1582"/>
      <c r="O697" s="1582"/>
      <c r="P697" s="1582"/>
      <c r="Q697" s="1582"/>
    </row>
    <row r="698" spans="1:17">
      <c r="A698" s="1582"/>
      <c r="B698" s="113"/>
      <c r="C698" s="2186">
        <f>L686*I698</f>
        <v>0.12</v>
      </c>
      <c r="D698" s="774">
        <f>I686*H698</f>
        <v>0.18</v>
      </c>
      <c r="E698" s="774">
        <f>D698-C698</f>
        <v>0.06</v>
      </c>
      <c r="F698" s="775">
        <f>IF(E698=L696,H698,0)</f>
        <v>0</v>
      </c>
      <c r="G698" s="775">
        <f>IF(F698&gt;0,I698,0)</f>
        <v>0</v>
      </c>
      <c r="H698" s="2185">
        <v>2</v>
      </c>
      <c r="I698" s="776">
        <f>INT(J698)</f>
        <v>1</v>
      </c>
      <c r="J698" s="776">
        <f>D698/L686</f>
        <v>1.5</v>
      </c>
      <c r="K698" s="2185">
        <f>IF(F698=0,0,F698/G698)</f>
        <v>0</v>
      </c>
      <c r="L698" s="2187">
        <f>ROUNDDOWN(K698,1)</f>
        <v>0</v>
      </c>
      <c r="M698" s="1582"/>
      <c r="N698" s="1582"/>
      <c r="O698" s="1582"/>
      <c r="P698" s="1582"/>
      <c r="Q698" s="1582"/>
    </row>
    <row r="699" spans="1:17">
      <c r="A699" s="1582"/>
      <c r="B699" s="113"/>
      <c r="C699" s="2186">
        <f>L686*I699</f>
        <v>0.24</v>
      </c>
      <c r="D699" s="774">
        <f>I686*H699</f>
        <v>0.27</v>
      </c>
      <c r="E699" s="774">
        <f>D699-C699</f>
        <v>3.0000000000000027E-2</v>
      </c>
      <c r="F699" s="775">
        <f>IF(E699=L696,H699,0)</f>
        <v>3</v>
      </c>
      <c r="G699" s="775">
        <f>IF(F699&gt;0,I699,0)</f>
        <v>2</v>
      </c>
      <c r="H699" s="2185">
        <v>3</v>
      </c>
      <c r="I699" s="776">
        <f>INT(J699)</f>
        <v>2</v>
      </c>
      <c r="J699" s="776">
        <f>D699/L686</f>
        <v>2.2500000000000004</v>
      </c>
      <c r="K699" s="2185">
        <f>IF(F699=0,0,F699/G699)</f>
        <v>1.5</v>
      </c>
      <c r="L699" s="2187">
        <f>ROUNDDOWN(K699,1)</f>
        <v>1.5</v>
      </c>
      <c r="M699" s="1582"/>
      <c r="N699" s="1582"/>
      <c r="O699" s="1582"/>
      <c r="P699" s="1582"/>
      <c r="Q699" s="1582"/>
    </row>
    <row r="700" spans="1:17">
      <c r="A700" s="1582"/>
      <c r="B700" s="113"/>
      <c r="C700" s="2186">
        <f>L686*I700</f>
        <v>0.36</v>
      </c>
      <c r="D700" s="774">
        <f>I686*H700</f>
        <v>0.36</v>
      </c>
      <c r="E700" s="774">
        <f>D700-C700</f>
        <v>0</v>
      </c>
      <c r="F700" s="775">
        <f>IF(E700=L696,H700,0)</f>
        <v>0</v>
      </c>
      <c r="G700" s="775">
        <f>IF(F700&gt;0,I700,0)</f>
        <v>0</v>
      </c>
      <c r="H700" s="2185">
        <v>4</v>
      </c>
      <c r="I700" s="776">
        <f>INT(J700)</f>
        <v>3</v>
      </c>
      <c r="J700" s="776">
        <f>D700/L686</f>
        <v>3</v>
      </c>
      <c r="K700" s="2185">
        <f>IF(F700=0,0,F700/G700)</f>
        <v>0</v>
      </c>
      <c r="L700" s="2187">
        <f>ROUNDDOWN(K700,1)</f>
        <v>0</v>
      </c>
      <c r="M700" s="1582"/>
      <c r="N700" s="1582"/>
      <c r="O700" s="1582"/>
      <c r="P700" s="1582"/>
      <c r="Q700" s="1582"/>
    </row>
    <row r="701" spans="1:17" ht="15.75" thickBot="1">
      <c r="A701" s="1582"/>
      <c r="B701" s="113"/>
      <c r="C701" s="777">
        <f>L686*I701</f>
        <v>0.36</v>
      </c>
      <c r="D701" s="2188">
        <f>I686*H701</f>
        <v>0.44999999999999996</v>
      </c>
      <c r="E701" s="2188">
        <f>D701-C701</f>
        <v>8.9999999999999969E-2</v>
      </c>
      <c r="F701" s="2189">
        <f>IF(E701=L696,H701,0)</f>
        <v>0</v>
      </c>
      <c r="G701" s="2189">
        <f>IF(F701&gt;0,I701,0)</f>
        <v>0</v>
      </c>
      <c r="H701" s="2190">
        <v>5</v>
      </c>
      <c r="I701" s="2191">
        <f>INT(J701)</f>
        <v>3</v>
      </c>
      <c r="J701" s="2191">
        <f>D701/L686</f>
        <v>3.7499999999999996</v>
      </c>
      <c r="K701" s="2190">
        <f>IF(F701=0,0,F701/G701)</f>
        <v>0</v>
      </c>
      <c r="L701" s="2192">
        <f>ROUNDDOWN(K701,1)</f>
        <v>0</v>
      </c>
      <c r="M701" s="1582"/>
      <c r="N701" s="1582"/>
      <c r="O701" s="1582"/>
      <c r="P701" s="1582"/>
      <c r="Q701" s="1582"/>
    </row>
    <row r="702" spans="1:17">
      <c r="A702" s="1582"/>
      <c r="B702" s="113"/>
      <c r="C702" s="113"/>
      <c r="D702" s="113"/>
      <c r="E702" s="113"/>
      <c r="F702" s="113"/>
      <c r="G702" s="113"/>
      <c r="H702" s="113"/>
      <c r="I702" s="113"/>
      <c r="J702" s="113"/>
      <c r="K702" s="113"/>
      <c r="L702" s="113"/>
      <c r="M702" s="1582"/>
      <c r="N702" s="1582"/>
      <c r="O702" s="1582"/>
      <c r="P702" s="1582"/>
      <c r="Q702" s="1582"/>
    </row>
    <row r="703" spans="1:17">
      <c r="A703" s="1582"/>
      <c r="B703" s="113"/>
      <c r="C703" s="113"/>
      <c r="D703" s="113"/>
      <c r="E703" s="113"/>
      <c r="F703" s="113"/>
      <c r="G703" s="113"/>
      <c r="H703" s="113"/>
      <c r="I703" s="113"/>
      <c r="J703" s="113"/>
      <c r="K703" s="113"/>
      <c r="L703" s="113"/>
      <c r="M703" s="1582"/>
      <c r="N703" s="1582"/>
      <c r="O703" s="1582"/>
      <c r="P703" s="1582"/>
      <c r="Q703" s="1582"/>
    </row>
    <row r="704" spans="1:17" ht="18">
      <c r="A704" s="1582"/>
      <c r="B704" s="113"/>
      <c r="C704" s="3227" t="s">
        <v>1148</v>
      </c>
      <c r="D704" s="3228"/>
      <c r="E704" s="3228"/>
      <c r="F704" s="3228"/>
      <c r="G704" s="3228"/>
      <c r="H704" s="3228"/>
      <c r="I704" s="3228"/>
      <c r="J704" s="3228"/>
      <c r="K704" s="3228"/>
      <c r="L704" s="3228"/>
      <c r="M704" s="3229"/>
      <c r="N704" s="1582"/>
      <c r="O704" s="1582"/>
      <c r="P704" s="1582"/>
      <c r="Q704" s="1582"/>
    </row>
    <row r="705" spans="1:17" ht="15.75">
      <c r="A705" s="1582"/>
      <c r="B705" s="113"/>
      <c r="C705" s="3230" t="s">
        <v>2128</v>
      </c>
      <c r="D705" s="3231"/>
      <c r="E705" s="3231"/>
      <c r="F705" s="3231"/>
      <c r="G705" s="3231"/>
      <c r="H705" s="3231"/>
      <c r="I705" s="3231"/>
      <c r="J705" s="3231"/>
      <c r="K705" s="3231"/>
      <c r="L705" s="3231"/>
      <c r="M705" s="3232"/>
      <c r="N705" s="1582"/>
      <c r="O705" s="1582"/>
      <c r="P705" s="1582"/>
      <c r="Q705" s="1582"/>
    </row>
    <row r="706" spans="1:17" ht="15.75">
      <c r="A706" s="1582"/>
      <c r="B706" s="113"/>
      <c r="C706" s="2193"/>
      <c r="D706" s="778"/>
      <c r="E706" s="3233" t="s">
        <v>1149</v>
      </c>
      <c r="F706" s="3233"/>
      <c r="G706" s="3233"/>
      <c r="H706" s="3233"/>
      <c r="I706" s="3233"/>
      <c r="J706" s="3233"/>
      <c r="K706" s="3233"/>
      <c r="L706" s="3233"/>
      <c r="M706" s="3234"/>
      <c r="N706" s="1582"/>
      <c r="O706" s="1582"/>
      <c r="P706" s="1582"/>
      <c r="Q706" s="1582"/>
    </row>
    <row r="707" spans="1:17">
      <c r="A707" s="1582"/>
      <c r="B707" s="113"/>
      <c r="C707" s="3235" t="s">
        <v>1150</v>
      </c>
      <c r="D707" s="3236"/>
      <c r="E707" s="3236"/>
      <c r="F707" s="3236"/>
      <c r="G707" s="3236"/>
      <c r="H707" s="3236"/>
      <c r="I707" s="3236"/>
      <c r="J707" s="3236"/>
      <c r="K707" s="3236"/>
      <c r="L707" s="3236"/>
      <c r="M707" s="3237"/>
      <c r="N707" s="1582"/>
      <c r="O707" s="1582"/>
      <c r="P707" s="1582"/>
      <c r="Q707" s="1582"/>
    </row>
    <row r="708" spans="1:17">
      <c r="A708" s="1582"/>
      <c r="B708" s="113"/>
      <c r="C708" s="3217" t="s">
        <v>1151</v>
      </c>
      <c r="D708" s="3218"/>
      <c r="E708" s="3219" t="s">
        <v>1152</v>
      </c>
      <c r="F708" s="3219"/>
      <c r="G708" s="1582"/>
      <c r="H708" s="113"/>
      <c r="I708" s="113"/>
      <c r="J708" s="1582"/>
      <c r="K708" s="779"/>
      <c r="L708" s="1582"/>
      <c r="M708" s="2194"/>
      <c r="N708" s="1582"/>
      <c r="O708" s="1582"/>
      <c r="P708" s="1582"/>
      <c r="Q708" s="1582"/>
    </row>
    <row r="709" spans="1:17">
      <c r="A709" s="1582"/>
      <c r="B709" s="113"/>
      <c r="C709" s="3217"/>
      <c r="D709" s="3218"/>
      <c r="E709" s="3219"/>
      <c r="F709" s="3219"/>
      <c r="G709" s="1582"/>
      <c r="H709" s="113"/>
      <c r="I709" s="113"/>
      <c r="J709" s="1582"/>
      <c r="K709" s="779"/>
      <c r="L709" s="1582"/>
      <c r="M709" s="2194"/>
      <c r="N709" s="1582"/>
      <c r="O709" s="1582"/>
      <c r="P709" s="1582"/>
      <c r="Q709" s="1582"/>
    </row>
    <row r="710" spans="1:17">
      <c r="A710" s="1582"/>
      <c r="B710" s="113"/>
      <c r="C710" s="3203">
        <v>10</v>
      </c>
      <c r="D710" s="3204"/>
      <c r="E710" s="3204">
        <v>0.1</v>
      </c>
      <c r="F710" s="3204"/>
      <c r="G710" s="1582"/>
      <c r="H710" s="113"/>
      <c r="I710" s="113"/>
      <c r="J710" s="1582"/>
      <c r="K710" s="1529" t="s">
        <v>1153</v>
      </c>
      <c r="L710" s="780">
        <f>C710/E710</f>
        <v>100</v>
      </c>
      <c r="M710" s="2194"/>
      <c r="N710" s="1582"/>
      <c r="O710" s="1582"/>
      <c r="P710" s="1582"/>
      <c r="Q710" s="1582"/>
    </row>
    <row r="711" spans="1:17">
      <c r="A711" s="1582"/>
      <c r="B711" s="113"/>
      <c r="C711" s="3203">
        <v>1</v>
      </c>
      <c r="D711" s="3204"/>
      <c r="E711" s="3204">
        <v>7.0000000000000007E-2</v>
      </c>
      <c r="F711" s="3204"/>
      <c r="G711" s="1582"/>
      <c r="H711" s="113"/>
      <c r="I711" s="113"/>
      <c r="J711" s="1582"/>
      <c r="K711" s="1529" t="s">
        <v>1153</v>
      </c>
      <c r="L711" s="780">
        <f>C711/E711</f>
        <v>14.285714285714285</v>
      </c>
      <c r="M711" s="2194"/>
      <c r="N711" s="1582"/>
      <c r="O711" s="1582"/>
      <c r="P711" s="1582"/>
      <c r="Q711" s="1582"/>
    </row>
    <row r="712" spans="1:17">
      <c r="A712" s="1582"/>
      <c r="B712" s="113"/>
      <c r="C712" s="2195"/>
      <c r="D712" s="121"/>
      <c r="E712" s="781"/>
      <c r="F712" s="121"/>
      <c r="G712" s="1582"/>
      <c r="H712" s="113"/>
      <c r="I712" s="113"/>
      <c r="J712" s="1582"/>
      <c r="K712" s="1582"/>
      <c r="L712" s="1582"/>
      <c r="M712" s="2194"/>
      <c r="N712" s="1582"/>
      <c r="O712" s="1582"/>
      <c r="P712" s="1582"/>
      <c r="Q712" s="1582"/>
    </row>
    <row r="713" spans="1:17" ht="15.75">
      <c r="A713" s="1582"/>
      <c r="B713" s="113"/>
      <c r="C713" s="3222" t="s">
        <v>2128</v>
      </c>
      <c r="D713" s="3223"/>
      <c r="E713" s="3223"/>
      <c r="F713" s="3223"/>
      <c r="G713" s="3223"/>
      <c r="H713" s="3223"/>
      <c r="I713" s="3223"/>
      <c r="J713" s="3223"/>
      <c r="K713" s="3223"/>
      <c r="L713" s="3223"/>
      <c r="M713" s="3224"/>
      <c r="N713" s="1582"/>
      <c r="O713" s="1582"/>
      <c r="P713" s="1582"/>
      <c r="Q713" s="1582"/>
    </row>
    <row r="714" spans="1:17" ht="15.75">
      <c r="A714" s="1582"/>
      <c r="B714" s="113"/>
      <c r="C714" s="2196"/>
      <c r="D714" s="782"/>
      <c r="E714" s="3225" t="s">
        <v>1154</v>
      </c>
      <c r="F714" s="3225"/>
      <c r="G714" s="3225"/>
      <c r="H714" s="3225"/>
      <c r="I714" s="3225"/>
      <c r="J714" s="3225"/>
      <c r="K714" s="3225"/>
      <c r="L714" s="3225"/>
      <c r="M714" s="3226"/>
      <c r="N714" s="1582"/>
      <c r="O714" s="1582"/>
      <c r="P714" s="1582"/>
      <c r="Q714" s="1582"/>
    </row>
    <row r="715" spans="1:17">
      <c r="A715" s="1582"/>
      <c r="B715" s="113"/>
      <c r="C715" s="3217" t="s">
        <v>1151</v>
      </c>
      <c r="D715" s="3218"/>
      <c r="E715" s="3219" t="s">
        <v>1155</v>
      </c>
      <c r="F715" s="3219"/>
      <c r="G715" s="3220" t="s">
        <v>1156</v>
      </c>
      <c r="H715" s="3220"/>
      <c r="I715" s="3220"/>
      <c r="J715" s="783"/>
      <c r="K715" s="783"/>
      <c r="L715" s="783"/>
      <c r="M715" s="3221" t="s">
        <v>1157</v>
      </c>
      <c r="N715" s="1582"/>
      <c r="O715" s="1582"/>
      <c r="P715" s="1582"/>
      <c r="Q715" s="1582"/>
    </row>
    <row r="716" spans="1:17">
      <c r="A716" s="1582"/>
      <c r="B716" s="113"/>
      <c r="C716" s="3217"/>
      <c r="D716" s="3218"/>
      <c r="E716" s="3219"/>
      <c r="F716" s="3219"/>
      <c r="G716" s="3220"/>
      <c r="H716" s="3220"/>
      <c r="I716" s="3220"/>
      <c r="J716" s="783"/>
      <c r="K716" s="783"/>
      <c r="L716" s="783"/>
      <c r="M716" s="3221"/>
      <c r="N716" s="1582"/>
      <c r="O716" s="1582"/>
      <c r="P716" s="1582"/>
      <c r="Q716" s="1582"/>
    </row>
    <row r="717" spans="1:17">
      <c r="A717" s="1582"/>
      <c r="B717" s="113"/>
      <c r="C717" s="3203">
        <v>0.9</v>
      </c>
      <c r="D717" s="3204"/>
      <c r="E717" s="3205">
        <v>7</v>
      </c>
      <c r="F717" s="3205"/>
      <c r="G717" s="3206" t="s">
        <v>1158</v>
      </c>
      <c r="H717" s="3206"/>
      <c r="I717" s="3206"/>
      <c r="J717" s="784">
        <f>C717</f>
        <v>0.9</v>
      </c>
      <c r="K717" s="2155" t="s">
        <v>117</v>
      </c>
      <c r="L717" s="2197">
        <f>E717</f>
        <v>7</v>
      </c>
      <c r="M717" s="2198">
        <f>C717/E717</f>
        <v>0.12857142857142859</v>
      </c>
      <c r="N717" s="1582"/>
      <c r="O717" s="1582"/>
      <c r="P717" s="1582"/>
      <c r="Q717" s="1582"/>
    </row>
    <row r="718" spans="1:17">
      <c r="A718" s="1582"/>
      <c r="B718" s="113"/>
      <c r="C718" s="3203">
        <v>3.5</v>
      </c>
      <c r="D718" s="3204"/>
      <c r="E718" s="3205">
        <v>20</v>
      </c>
      <c r="F718" s="3205"/>
      <c r="G718" s="3206" t="s">
        <v>1159</v>
      </c>
      <c r="H718" s="3206"/>
      <c r="I718" s="3206"/>
      <c r="J718" s="784">
        <f>C718</f>
        <v>3.5</v>
      </c>
      <c r="K718" s="2155" t="s">
        <v>117</v>
      </c>
      <c r="L718" s="2197">
        <f>E718</f>
        <v>20</v>
      </c>
      <c r="M718" s="2198">
        <f>C718/E718</f>
        <v>0.17499999999999999</v>
      </c>
      <c r="N718" s="1582"/>
      <c r="O718" s="1582"/>
      <c r="P718" s="1582"/>
      <c r="Q718" s="1582"/>
    </row>
    <row r="719" spans="1:17">
      <c r="A719" s="1582"/>
      <c r="B719" s="113"/>
      <c r="C719" s="2199"/>
      <c r="D719" s="2200"/>
      <c r="E719" s="1979"/>
      <c r="F719" s="2200"/>
      <c r="G719" s="1979"/>
      <c r="H719" s="2200"/>
      <c r="I719" s="2200"/>
      <c r="J719" s="1979"/>
      <c r="K719" s="1979"/>
      <c r="L719" s="1979"/>
      <c r="M719" s="2201"/>
      <c r="N719" s="1582"/>
      <c r="O719" s="1582"/>
      <c r="P719" s="1582"/>
      <c r="Q719" s="1582"/>
    </row>
    <row r="720" spans="1:17">
      <c r="A720" s="1582"/>
      <c r="B720" s="113"/>
      <c r="C720" s="1582"/>
      <c r="D720" s="1582"/>
      <c r="E720" s="1582"/>
      <c r="F720" s="1582"/>
      <c r="G720" s="1582"/>
      <c r="H720" s="1582"/>
      <c r="I720" s="1582"/>
      <c r="J720" s="1582"/>
      <c r="K720" s="1582"/>
      <c r="L720" s="113"/>
      <c r="M720" s="1582"/>
      <c r="N720" s="1582"/>
      <c r="O720" s="1582"/>
      <c r="P720" s="1582"/>
      <c r="Q720" s="1582"/>
    </row>
    <row r="721" spans="1:17" ht="15.75" thickBot="1">
      <c r="A721" s="1582"/>
      <c r="B721" s="113"/>
      <c r="C721" s="1582"/>
      <c r="D721" s="1582"/>
      <c r="E721" s="1582"/>
      <c r="F721" s="1582"/>
      <c r="G721" s="1582"/>
      <c r="H721" s="1582"/>
      <c r="I721" s="1582"/>
      <c r="J721" s="1582"/>
      <c r="K721" s="1582"/>
      <c r="L721" s="113"/>
      <c r="M721" s="1582"/>
      <c r="N721" s="1582"/>
      <c r="O721" s="1582"/>
      <c r="P721" s="1582"/>
      <c r="Q721" s="1582"/>
    </row>
    <row r="722" spans="1:17">
      <c r="A722" s="1582"/>
      <c r="B722" s="113"/>
      <c r="C722" s="3207" t="s">
        <v>1160</v>
      </c>
      <c r="D722" s="3208"/>
      <c r="E722" s="3211" t="s">
        <v>1161</v>
      </c>
      <c r="F722" s="3211"/>
      <c r="G722" s="3213" t="s">
        <v>1162</v>
      </c>
      <c r="H722" s="3215" t="s">
        <v>1150</v>
      </c>
      <c r="I722" s="3215"/>
      <c r="J722" s="3215"/>
      <c r="K722" s="3215"/>
      <c r="L722" s="3215"/>
      <c r="M722" s="3216"/>
      <c r="N722" s="1582"/>
      <c r="O722" s="1582"/>
      <c r="P722" s="1582"/>
      <c r="Q722" s="1582"/>
    </row>
    <row r="723" spans="1:17">
      <c r="A723" s="1582"/>
      <c r="B723" s="113"/>
      <c r="C723" s="3209"/>
      <c r="D723" s="3210"/>
      <c r="E723" s="3212"/>
      <c r="F723" s="3212"/>
      <c r="G723" s="3214"/>
      <c r="H723" s="785"/>
      <c r="I723" s="785"/>
      <c r="J723" s="785"/>
      <c r="K723" s="785"/>
      <c r="L723" s="785"/>
      <c r="M723" s="786"/>
      <c r="N723" s="1582"/>
      <c r="O723" s="1582"/>
      <c r="P723" s="1582"/>
      <c r="Q723" s="1582"/>
    </row>
    <row r="724" spans="1:17">
      <c r="A724" s="1582"/>
      <c r="B724" s="113"/>
      <c r="C724" s="3194">
        <v>32</v>
      </c>
      <c r="D724" s="3195"/>
      <c r="E724" s="3196">
        <v>1.45</v>
      </c>
      <c r="F724" s="3196"/>
      <c r="G724" s="3197">
        <f>C724/E724</f>
        <v>22.068965517241381</v>
      </c>
      <c r="H724" s="3198" t="s">
        <v>1163</v>
      </c>
      <c r="I724" s="3198"/>
      <c r="J724" s="3198"/>
      <c r="K724" s="3198"/>
      <c r="L724" s="3198"/>
      <c r="M724" s="3199"/>
      <c r="N724" s="1582"/>
      <c r="O724" s="1582"/>
      <c r="P724" s="1582"/>
      <c r="Q724" s="1582"/>
    </row>
    <row r="725" spans="1:17">
      <c r="A725" s="1582"/>
      <c r="B725" s="113"/>
      <c r="C725" s="3194"/>
      <c r="D725" s="3195"/>
      <c r="E725" s="3196"/>
      <c r="F725" s="3196"/>
      <c r="G725" s="3197"/>
      <c r="H725" s="3198"/>
      <c r="I725" s="3198"/>
      <c r="J725" s="3198"/>
      <c r="K725" s="3198"/>
      <c r="L725" s="3198"/>
      <c r="M725" s="3199"/>
      <c r="N725" s="1582"/>
      <c r="O725" s="1582"/>
      <c r="P725" s="1582"/>
      <c r="Q725" s="1582"/>
    </row>
    <row r="726" spans="1:17" ht="15.75">
      <c r="A726" s="1582"/>
      <c r="B726" s="113"/>
      <c r="C726" s="3200" t="s">
        <v>1164</v>
      </c>
      <c r="D726" s="3201"/>
      <c r="E726" s="3201"/>
      <c r="F726" s="3201"/>
      <c r="G726" s="3201"/>
      <c r="H726" s="3201"/>
      <c r="I726" s="3201"/>
      <c r="J726" s="3201"/>
      <c r="K726" s="3201"/>
      <c r="L726" s="3201"/>
      <c r="M726" s="3202"/>
      <c r="N726" s="1582"/>
      <c r="O726" s="1582"/>
      <c r="P726" s="1582"/>
      <c r="Q726" s="1582"/>
    </row>
    <row r="727" spans="1:17" ht="15.75">
      <c r="A727" s="1582"/>
      <c r="B727" s="113"/>
      <c r="C727" s="3184">
        <v>32</v>
      </c>
      <c r="D727" s="3185"/>
      <c r="E727" s="3186">
        <v>1.2</v>
      </c>
      <c r="F727" s="3186"/>
      <c r="G727" s="1527">
        <f t="shared" ref="G727:G738" si="6">C727/E727</f>
        <v>26.666666666666668</v>
      </c>
      <c r="H727" s="1528" t="s">
        <v>1165</v>
      </c>
      <c r="I727" s="2203"/>
      <c r="J727" s="2203"/>
      <c r="K727" s="2203"/>
      <c r="L727" s="2204"/>
      <c r="M727" s="2205"/>
      <c r="N727" s="1582"/>
      <c r="O727" s="1582"/>
      <c r="P727" s="1582"/>
      <c r="Q727" s="1582"/>
    </row>
    <row r="728" spans="1:17" ht="15.75">
      <c r="A728" s="1582"/>
      <c r="B728" s="113"/>
      <c r="C728" s="3184">
        <v>12</v>
      </c>
      <c r="D728" s="3185"/>
      <c r="E728" s="3186">
        <v>1</v>
      </c>
      <c r="F728" s="3186"/>
      <c r="G728" s="1527">
        <f t="shared" si="6"/>
        <v>12</v>
      </c>
      <c r="H728" s="1528" t="s">
        <v>1166</v>
      </c>
      <c r="I728" s="2203"/>
      <c r="J728" s="2203"/>
      <c r="K728" s="2203"/>
      <c r="L728" s="2204"/>
      <c r="M728" s="2205"/>
      <c r="N728" s="1582"/>
      <c r="O728" s="1582"/>
      <c r="P728" s="1582"/>
      <c r="Q728" s="1582"/>
    </row>
    <row r="729" spans="1:17" ht="15.75">
      <c r="A729" s="1582"/>
      <c r="B729" s="113"/>
      <c r="C729" s="3184">
        <v>32</v>
      </c>
      <c r="D729" s="3185"/>
      <c r="E729" s="3186">
        <v>2</v>
      </c>
      <c r="F729" s="3186"/>
      <c r="G729" s="1527">
        <f t="shared" si="6"/>
        <v>16</v>
      </c>
      <c r="H729" s="1528" t="s">
        <v>1167</v>
      </c>
      <c r="I729" s="2203"/>
      <c r="J729" s="2203"/>
      <c r="K729" s="2203"/>
      <c r="L729" s="2204"/>
      <c r="M729" s="2205"/>
      <c r="N729" s="1582"/>
      <c r="O729" s="1582"/>
      <c r="P729" s="1582"/>
      <c r="Q729" s="1582"/>
    </row>
    <row r="730" spans="1:17" ht="15.75">
      <c r="A730" s="1582"/>
      <c r="B730" s="113"/>
      <c r="C730" s="3184">
        <v>32</v>
      </c>
      <c r="D730" s="3185"/>
      <c r="E730" s="3186">
        <v>1.2</v>
      </c>
      <c r="F730" s="3186"/>
      <c r="G730" s="1527">
        <f t="shared" si="6"/>
        <v>26.666666666666668</v>
      </c>
      <c r="H730" s="1528" t="s">
        <v>1167</v>
      </c>
      <c r="I730" s="2203"/>
      <c r="J730" s="2203"/>
      <c r="K730" s="2203"/>
      <c r="L730" s="2204"/>
      <c r="M730" s="2205"/>
      <c r="N730" s="1582"/>
      <c r="O730" s="1582"/>
      <c r="P730" s="1582"/>
      <c r="Q730" s="1582"/>
    </row>
    <row r="731" spans="1:17" ht="15.75">
      <c r="A731" s="1582"/>
      <c r="B731" s="113"/>
      <c r="C731" s="3184">
        <v>33</v>
      </c>
      <c r="D731" s="3185"/>
      <c r="E731" s="3186">
        <v>1.3</v>
      </c>
      <c r="F731" s="3186"/>
      <c r="G731" s="1527">
        <f t="shared" si="6"/>
        <v>25.384615384615383</v>
      </c>
      <c r="H731" s="1528" t="s">
        <v>1168</v>
      </c>
      <c r="I731" s="2203"/>
      <c r="J731" s="2203"/>
      <c r="K731" s="2203"/>
      <c r="L731" s="2204"/>
      <c r="M731" s="2205"/>
      <c r="N731" s="1582"/>
      <c r="O731" s="1582"/>
      <c r="P731" s="1582"/>
      <c r="Q731" s="1582"/>
    </row>
    <row r="732" spans="1:17" ht="15.75">
      <c r="A732" s="1582"/>
      <c r="B732" s="113"/>
      <c r="C732" s="3184">
        <v>33</v>
      </c>
      <c r="D732" s="3185"/>
      <c r="E732" s="3186">
        <v>1.5</v>
      </c>
      <c r="F732" s="3186"/>
      <c r="G732" s="1527">
        <f t="shared" si="6"/>
        <v>22</v>
      </c>
      <c r="H732" s="1528" t="s">
        <v>1169</v>
      </c>
      <c r="I732" s="2203"/>
      <c r="J732" s="2203"/>
      <c r="K732" s="2203"/>
      <c r="L732" s="2204"/>
      <c r="M732" s="2205"/>
      <c r="N732" s="1582"/>
      <c r="O732" s="1582"/>
      <c r="P732" s="1582"/>
      <c r="Q732" s="1582"/>
    </row>
    <row r="733" spans="1:17" ht="15.75">
      <c r="A733" s="1582"/>
      <c r="B733" s="113"/>
      <c r="C733" s="3184">
        <v>30</v>
      </c>
      <c r="D733" s="3185"/>
      <c r="E733" s="3186">
        <v>1.2</v>
      </c>
      <c r="F733" s="3186"/>
      <c r="G733" s="1527">
        <f t="shared" si="6"/>
        <v>25</v>
      </c>
      <c r="H733" s="1528" t="s">
        <v>1170</v>
      </c>
      <c r="I733" s="2203"/>
      <c r="J733" s="2203"/>
      <c r="K733" s="2203"/>
      <c r="L733" s="2204"/>
      <c r="M733" s="2205"/>
      <c r="N733" s="1582"/>
      <c r="O733" s="1582"/>
      <c r="P733" s="1582"/>
      <c r="Q733" s="1582"/>
    </row>
    <row r="734" spans="1:17" ht="15.75">
      <c r="A734" s="1582"/>
      <c r="B734" s="113"/>
      <c r="C734" s="3184">
        <v>33</v>
      </c>
      <c r="D734" s="3185"/>
      <c r="E734" s="3186">
        <v>1.6</v>
      </c>
      <c r="F734" s="3186"/>
      <c r="G734" s="1527">
        <f t="shared" si="6"/>
        <v>20.625</v>
      </c>
      <c r="H734" s="1528" t="s">
        <v>1171</v>
      </c>
      <c r="I734" s="2203"/>
      <c r="J734" s="2203"/>
      <c r="K734" s="2203"/>
      <c r="L734" s="2204"/>
      <c r="M734" s="2205"/>
      <c r="N734" s="1582"/>
      <c r="O734" s="1582"/>
      <c r="P734" s="1582"/>
      <c r="Q734" s="1582"/>
    </row>
    <row r="735" spans="1:17" ht="15.75">
      <c r="A735" s="1582"/>
      <c r="B735" s="113"/>
      <c r="C735" s="3184">
        <v>33</v>
      </c>
      <c r="D735" s="3185"/>
      <c r="E735" s="3186">
        <v>2</v>
      </c>
      <c r="F735" s="3186"/>
      <c r="G735" s="1527">
        <f t="shared" si="6"/>
        <v>16.5</v>
      </c>
      <c r="H735" s="1528" t="s">
        <v>1172</v>
      </c>
      <c r="I735" s="2203"/>
      <c r="J735" s="2203"/>
      <c r="K735" s="2203"/>
      <c r="L735" s="2204"/>
      <c r="M735" s="2205"/>
      <c r="N735" s="1582"/>
      <c r="O735" s="1582"/>
      <c r="P735" s="1582"/>
      <c r="Q735" s="1582"/>
    </row>
    <row r="736" spans="1:17" ht="15.75">
      <c r="A736" s="1582"/>
      <c r="B736" s="113"/>
      <c r="C736" s="3184">
        <v>48</v>
      </c>
      <c r="D736" s="3185"/>
      <c r="E736" s="3186">
        <v>6</v>
      </c>
      <c r="F736" s="3186"/>
      <c r="G736" s="1527">
        <f t="shared" si="6"/>
        <v>8</v>
      </c>
      <c r="H736" s="1528" t="s">
        <v>1173</v>
      </c>
      <c r="I736" s="2203"/>
      <c r="J736" s="2203"/>
      <c r="K736" s="2203"/>
      <c r="L736" s="2204"/>
      <c r="M736" s="2205"/>
      <c r="N736" s="1582"/>
      <c r="O736" s="1582"/>
      <c r="P736" s="1582"/>
      <c r="Q736" s="1582"/>
    </row>
    <row r="737" spans="1:17" ht="15.75">
      <c r="A737" s="1582"/>
      <c r="B737" s="113"/>
      <c r="C737" s="3184">
        <v>1</v>
      </c>
      <c r="D737" s="3185"/>
      <c r="E737" s="3186">
        <v>0.25</v>
      </c>
      <c r="F737" s="3186"/>
      <c r="G737" s="1527">
        <f t="shared" si="6"/>
        <v>4</v>
      </c>
      <c r="H737" s="1528" t="s">
        <v>1174</v>
      </c>
      <c r="I737" s="2203"/>
      <c r="J737" s="2203"/>
      <c r="K737" s="2203"/>
      <c r="L737" s="2204"/>
      <c r="M737" s="2205"/>
      <c r="N737" s="1582"/>
      <c r="O737" s="1582"/>
      <c r="P737" s="1582"/>
      <c r="Q737" s="1582"/>
    </row>
    <row r="738" spans="1:17" ht="15.75">
      <c r="A738" s="1582"/>
      <c r="B738" s="113"/>
      <c r="C738" s="3184">
        <v>25</v>
      </c>
      <c r="D738" s="3185"/>
      <c r="E738" s="3186">
        <v>1</v>
      </c>
      <c r="F738" s="3186"/>
      <c r="G738" s="1527">
        <f t="shared" si="6"/>
        <v>25</v>
      </c>
      <c r="H738" s="1528" t="s">
        <v>1175</v>
      </c>
      <c r="I738" s="2203"/>
      <c r="J738" s="2203"/>
      <c r="K738" s="2203"/>
      <c r="L738" s="2204"/>
      <c r="M738" s="2205"/>
      <c r="N738" s="1582"/>
      <c r="O738" s="1582"/>
      <c r="P738" s="1582"/>
      <c r="Q738" s="1582"/>
    </row>
    <row r="739" spans="1:17" ht="15.75">
      <c r="A739" s="1582"/>
      <c r="B739" s="113"/>
      <c r="C739" s="2202"/>
      <c r="D739" s="1525"/>
      <c r="E739" s="1526"/>
      <c r="F739" s="1526"/>
      <c r="G739" s="1527"/>
      <c r="H739" s="1528"/>
      <c r="I739" s="2203"/>
      <c r="J739" s="2203"/>
      <c r="K739" s="2203"/>
      <c r="L739" s="2204"/>
      <c r="M739" s="2205"/>
      <c r="N739" s="1582"/>
      <c r="O739" s="1582"/>
      <c r="P739" s="1582"/>
      <c r="Q739" s="1582"/>
    </row>
    <row r="740" spans="1:17" ht="15.75">
      <c r="A740" s="1582"/>
      <c r="B740" s="113"/>
      <c r="C740" s="2206" t="s">
        <v>2129</v>
      </c>
      <c r="D740" s="1525"/>
      <c r="E740" s="1526"/>
      <c r="F740" s="1526"/>
      <c r="G740" s="1527"/>
      <c r="H740" s="1528"/>
      <c r="I740" s="2203"/>
      <c r="J740" s="2203"/>
      <c r="K740" s="2203"/>
      <c r="L740" s="2204"/>
      <c r="M740" s="2205"/>
      <c r="N740" s="1582"/>
      <c r="O740" s="1582"/>
      <c r="P740" s="1582"/>
      <c r="Q740" s="1582"/>
    </row>
    <row r="741" spans="1:17">
      <c r="A741" s="1582"/>
      <c r="B741" s="113"/>
      <c r="C741" s="3187" t="s">
        <v>1176</v>
      </c>
      <c r="D741" s="3188"/>
      <c r="E741" s="3188"/>
      <c r="F741" s="3188"/>
      <c r="G741" s="3188"/>
      <c r="H741" s="3188"/>
      <c r="I741" s="3188"/>
      <c r="J741" s="3188"/>
      <c r="K741" s="3188"/>
      <c r="L741" s="3188"/>
      <c r="M741" s="3189"/>
      <c r="N741" s="1582"/>
      <c r="O741" s="1582"/>
      <c r="P741" s="1582"/>
      <c r="Q741" s="1582"/>
    </row>
    <row r="742" spans="1:17">
      <c r="A742" s="1582"/>
      <c r="B742" s="113"/>
      <c r="C742" s="3187"/>
      <c r="D742" s="3188"/>
      <c r="E742" s="3188"/>
      <c r="F742" s="3188"/>
      <c r="G742" s="3188"/>
      <c r="H742" s="3188"/>
      <c r="I742" s="3188"/>
      <c r="J742" s="3188"/>
      <c r="K742" s="3188"/>
      <c r="L742" s="3188"/>
      <c r="M742" s="3189"/>
      <c r="N742" s="1582"/>
      <c r="O742" s="1582"/>
      <c r="P742" s="1582"/>
      <c r="Q742" s="1582"/>
    </row>
    <row r="743" spans="1:17" ht="15.75" thickBot="1">
      <c r="A743" s="1582"/>
      <c r="B743" s="113"/>
      <c r="C743" s="3190"/>
      <c r="D743" s="3191"/>
      <c r="E743" s="3191"/>
      <c r="F743" s="3191"/>
      <c r="G743" s="3191"/>
      <c r="H743" s="3191"/>
      <c r="I743" s="3191"/>
      <c r="J743" s="3191"/>
      <c r="K743" s="3191"/>
      <c r="L743" s="3191"/>
      <c r="M743" s="3192"/>
      <c r="N743" s="1582"/>
      <c r="O743" s="1582"/>
      <c r="P743" s="1582"/>
      <c r="Q743" s="1582"/>
    </row>
    <row r="744" spans="1:17">
      <c r="A744" s="1582"/>
      <c r="B744" s="113"/>
      <c r="C744" s="113"/>
      <c r="D744" s="113"/>
      <c r="E744" s="113"/>
      <c r="F744" s="113"/>
      <c r="G744" s="113"/>
      <c r="H744" s="113"/>
      <c r="I744" s="113"/>
      <c r="J744" s="113"/>
      <c r="K744" s="113"/>
      <c r="L744" s="113"/>
      <c r="M744" s="1582"/>
      <c r="N744" s="1582"/>
      <c r="O744" s="1582"/>
      <c r="P744" s="1582"/>
      <c r="Q744" s="1582"/>
    </row>
    <row r="745" spans="1:17">
      <c r="A745" s="1611"/>
      <c r="B745" s="1612"/>
      <c r="C745" s="1613"/>
      <c r="D745" s="1613"/>
      <c r="E745" s="1613"/>
      <c r="F745" s="1613"/>
      <c r="G745" s="1613"/>
      <c r="H745" s="1613"/>
      <c r="I745" s="1613"/>
      <c r="J745" s="1612"/>
      <c r="K745" s="1612"/>
      <c r="L745" s="1612"/>
      <c r="M745" s="1611"/>
      <c r="N745" s="1611"/>
      <c r="O745" s="1611"/>
      <c r="P745" s="1611"/>
      <c r="Q745" s="1611"/>
    </row>
    <row r="746" spans="1:17">
      <c r="A746" s="1582"/>
      <c r="B746" s="113"/>
      <c r="C746" s="113"/>
      <c r="D746" s="113"/>
      <c r="E746" s="113"/>
      <c r="F746" s="113"/>
      <c r="G746" s="113"/>
      <c r="H746" s="113"/>
      <c r="I746" s="113"/>
      <c r="J746" s="113"/>
      <c r="K746" s="113"/>
      <c r="L746" s="113"/>
      <c r="M746" s="1582"/>
      <c r="N746" s="1582"/>
      <c r="O746" s="1582"/>
      <c r="P746" s="1582"/>
      <c r="Q746" s="1582"/>
    </row>
    <row r="747" spans="1:17" ht="20.25">
      <c r="A747" s="1582"/>
      <c r="B747" s="3193" t="s">
        <v>1087</v>
      </c>
      <c r="C747" s="3193"/>
      <c r="D747" s="3193"/>
      <c r="E747" s="3193"/>
      <c r="F747" s="3193"/>
      <c r="G747" s="3193"/>
      <c r="H747" s="3193"/>
      <c r="I747" s="3193"/>
      <c r="J747" s="3193"/>
      <c r="K747" s="3193"/>
      <c r="L747" s="3193"/>
      <c r="M747" s="3193"/>
      <c r="N747" s="3193"/>
      <c r="O747" s="113"/>
      <c r="P747" s="113"/>
      <c r="Q747" s="113"/>
    </row>
    <row r="748" spans="1:17">
      <c r="A748" s="1582"/>
      <c r="B748" s="724"/>
      <c r="C748" s="2207"/>
      <c r="D748" s="2207"/>
      <c r="E748" s="2207"/>
      <c r="F748" s="2207"/>
      <c r="G748" s="2207"/>
      <c r="H748" s="2207"/>
      <c r="I748" s="2207"/>
      <c r="J748" s="2207"/>
      <c r="K748" s="2207"/>
      <c r="L748" s="2207"/>
      <c r="M748" s="2207"/>
      <c r="N748" s="2208"/>
      <c r="O748" s="113"/>
      <c r="P748" s="113"/>
      <c r="Q748" s="113"/>
    </row>
    <row r="749" spans="1:17" ht="18">
      <c r="A749" s="1582"/>
      <c r="B749" s="3179" t="s">
        <v>1088</v>
      </c>
      <c r="C749" s="3180"/>
      <c r="D749" s="3180"/>
      <c r="E749" s="3180"/>
      <c r="F749" s="3180"/>
      <c r="G749" s="3180"/>
      <c r="H749" s="3180"/>
      <c r="I749" s="3180"/>
      <c r="J749" s="3180"/>
      <c r="K749" s="3180"/>
      <c r="L749" s="3180"/>
      <c r="M749" s="3180"/>
      <c r="N749" s="3181"/>
      <c r="O749" s="113"/>
      <c r="P749" s="113"/>
      <c r="Q749" s="113"/>
    </row>
    <row r="750" spans="1:17" ht="18">
      <c r="A750" s="1582"/>
      <c r="B750" s="2209"/>
      <c r="C750" s="725"/>
      <c r="D750" s="725"/>
      <c r="E750" s="725"/>
      <c r="F750" s="725"/>
      <c r="G750" s="725"/>
      <c r="H750" s="725"/>
      <c r="I750" s="725"/>
      <c r="J750" s="725"/>
      <c r="K750" s="725"/>
      <c r="L750" s="725"/>
      <c r="M750" s="725"/>
      <c r="N750" s="2210"/>
      <c r="O750" s="113"/>
      <c r="P750" s="113"/>
      <c r="Q750" s="113"/>
    </row>
    <row r="751" spans="1:17" ht="15.75">
      <c r="A751" s="1582"/>
      <c r="B751" s="2211"/>
      <c r="C751" s="2212"/>
      <c r="D751" s="2212"/>
      <c r="E751" s="2213" t="s">
        <v>1089</v>
      </c>
      <c r="F751" s="2214">
        <v>250</v>
      </c>
      <c r="G751" s="2214">
        <v>620</v>
      </c>
      <c r="H751" s="2214">
        <v>37</v>
      </c>
      <c r="I751" s="2214">
        <v>14</v>
      </c>
      <c r="J751" s="2177">
        <f>SUM(F751:I751)</f>
        <v>921</v>
      </c>
      <c r="K751" s="2215" t="s">
        <v>1090</v>
      </c>
      <c r="L751" s="2216"/>
      <c r="M751" s="1582"/>
      <c r="N751" s="2217"/>
      <c r="O751" s="113"/>
      <c r="P751" s="113"/>
      <c r="Q751" s="113"/>
    </row>
    <row r="752" spans="1:17" ht="15.75">
      <c r="A752" s="1582"/>
      <c r="B752" s="2211"/>
      <c r="C752" s="2212"/>
      <c r="D752" s="2212"/>
      <c r="E752" s="2218" t="s">
        <v>1091</v>
      </c>
      <c r="F752" s="2219">
        <v>4.4999999999999998E-2</v>
      </c>
      <c r="G752" s="2219">
        <v>7.0000000000000007E-2</v>
      </c>
      <c r="H752" s="2219">
        <v>0.11</v>
      </c>
      <c r="I752" s="2220">
        <v>0.13</v>
      </c>
      <c r="J752" s="1582"/>
      <c r="K752" s="2221" t="s">
        <v>1092</v>
      </c>
      <c r="L752" s="2222">
        <v>25</v>
      </c>
      <c r="M752" s="726" t="s">
        <v>816</v>
      </c>
      <c r="N752" s="2217"/>
      <c r="O752" s="113"/>
      <c r="P752" s="113"/>
      <c r="Q752" s="113"/>
    </row>
    <row r="753" spans="1:17" ht="15.75">
      <c r="A753" s="1582"/>
      <c r="B753" s="2211"/>
      <c r="C753" s="2212"/>
      <c r="D753" s="2212"/>
      <c r="E753" s="727" t="s">
        <v>1093</v>
      </c>
      <c r="F753" s="728" t="s">
        <v>1094</v>
      </c>
      <c r="G753" s="2223" t="s">
        <v>1095</v>
      </c>
      <c r="H753" s="2224" t="s">
        <v>1096</v>
      </c>
      <c r="I753" s="2223" t="s">
        <v>1082</v>
      </c>
      <c r="J753" s="3182" t="s">
        <v>1097</v>
      </c>
      <c r="K753" s="3182"/>
      <c r="L753" s="3182"/>
      <c r="M753" s="1582"/>
      <c r="N753" s="2217"/>
      <c r="O753" s="113"/>
      <c r="P753" s="113"/>
      <c r="Q753" s="113"/>
    </row>
    <row r="754" spans="1:17">
      <c r="A754" s="1582"/>
      <c r="B754" s="2211"/>
      <c r="C754" s="2212"/>
      <c r="D754" s="2212"/>
      <c r="E754" s="2225" t="s">
        <v>1098</v>
      </c>
      <c r="F754" s="729">
        <f>F752*F751</f>
        <v>11.25</v>
      </c>
      <c r="G754" s="729">
        <f>G752*G751</f>
        <v>43.400000000000006</v>
      </c>
      <c r="H754" s="729">
        <f>H752*H751</f>
        <v>4.07</v>
      </c>
      <c r="I754" s="730">
        <f>I752*I751</f>
        <v>1.82</v>
      </c>
      <c r="J754" s="731">
        <f>SUM(F754:I754)</f>
        <v>60.540000000000006</v>
      </c>
      <c r="K754" s="731"/>
      <c r="L754" s="2226" t="s">
        <v>1099</v>
      </c>
      <c r="M754" s="1582"/>
      <c r="N754" s="2194"/>
      <c r="O754" s="113"/>
      <c r="P754" s="113"/>
      <c r="Q754" s="113"/>
    </row>
    <row r="755" spans="1:17" ht="18">
      <c r="A755" s="1582"/>
      <c r="B755" s="2211"/>
      <c r="C755" s="2212"/>
      <c r="D755" s="2212"/>
      <c r="E755" s="2157" t="s">
        <v>1100</v>
      </c>
      <c r="F755" s="732">
        <f>F754/(100-L752)*100</f>
        <v>15</v>
      </c>
      <c r="G755" s="732">
        <f>G754/(100-L752)*100</f>
        <v>57.866666666666674</v>
      </c>
      <c r="H755" s="732">
        <f>H754/(100-L752)*100</f>
        <v>5.4266666666666667</v>
      </c>
      <c r="I755" s="733">
        <f>I754/(100-L752)*100</f>
        <v>2.4266666666666667</v>
      </c>
      <c r="J755" s="734">
        <f>SUM(F755:I755)</f>
        <v>80.72</v>
      </c>
      <c r="K755" s="735"/>
      <c r="L755" s="2178" t="s">
        <v>1101</v>
      </c>
      <c r="M755" s="1582"/>
      <c r="N755" s="2194"/>
      <c r="O755" s="113"/>
      <c r="P755" s="113"/>
      <c r="Q755" s="113"/>
    </row>
    <row r="756" spans="1:17">
      <c r="A756" s="1582"/>
      <c r="B756" s="2211"/>
      <c r="C756" s="2212"/>
      <c r="D756" s="2212"/>
      <c r="E756" s="2212"/>
      <c r="F756" s="2212"/>
      <c r="G756" s="2212"/>
      <c r="H756" s="2212"/>
      <c r="I756" s="2212"/>
      <c r="J756" s="736">
        <f>J755-J754</f>
        <v>20.179999999999993</v>
      </c>
      <c r="K756" s="736"/>
      <c r="L756" s="2227" t="s">
        <v>1102</v>
      </c>
      <c r="M756" s="2228"/>
      <c r="N756" s="2217"/>
      <c r="O756" s="113"/>
      <c r="P756" s="113"/>
      <c r="Q756" s="113"/>
    </row>
    <row r="757" spans="1:17">
      <c r="A757" s="1582"/>
      <c r="B757" s="2211"/>
      <c r="C757" s="2212"/>
      <c r="D757" s="2212"/>
      <c r="E757" s="2212"/>
      <c r="F757" s="2212"/>
      <c r="G757" s="2212"/>
      <c r="H757" s="2212"/>
      <c r="I757" s="2212"/>
      <c r="J757" s="737">
        <f>(J756/J751)*1000</f>
        <v>21.910966340933761</v>
      </c>
      <c r="K757" s="736"/>
      <c r="L757" s="2227" t="s">
        <v>1103</v>
      </c>
      <c r="M757" s="2228"/>
      <c r="N757" s="2217"/>
      <c r="O757" s="113"/>
      <c r="P757" s="113"/>
      <c r="Q757" s="113"/>
    </row>
    <row r="758" spans="1:17">
      <c r="A758" s="1582"/>
      <c r="B758" s="2211"/>
      <c r="C758" s="738" t="s">
        <v>816</v>
      </c>
      <c r="D758" s="2229" t="s">
        <v>1104</v>
      </c>
      <c r="E758" s="2212"/>
      <c r="F758" s="2212"/>
      <c r="G758" s="2212"/>
      <c r="H758" s="2212"/>
      <c r="I758" s="2212"/>
      <c r="J758" s="2212"/>
      <c r="K758" s="2212"/>
      <c r="L758" s="2212"/>
      <c r="M758" s="2212"/>
      <c r="N758" s="2217"/>
      <c r="O758" s="113"/>
      <c r="P758" s="113"/>
      <c r="Q758" s="113"/>
    </row>
    <row r="759" spans="1:17">
      <c r="A759" s="1582"/>
      <c r="B759" s="2211"/>
      <c r="C759" s="2230"/>
      <c r="D759" s="2229" t="s">
        <v>1105</v>
      </c>
      <c r="E759" s="2212"/>
      <c r="F759" s="2212"/>
      <c r="G759" s="2212"/>
      <c r="H759" s="2212"/>
      <c r="I759" s="2212"/>
      <c r="J759" s="2212"/>
      <c r="K759" s="2212"/>
      <c r="L759" s="2212"/>
      <c r="M759" s="2212"/>
      <c r="N759" s="2217"/>
      <c r="O759" s="113"/>
      <c r="P759" s="113"/>
      <c r="Q759" s="113"/>
    </row>
    <row r="760" spans="1:17">
      <c r="A760" s="1582"/>
      <c r="B760" s="2231"/>
      <c r="C760" s="2151"/>
      <c r="D760" s="2151"/>
      <c r="E760" s="2151"/>
      <c r="F760" s="2151"/>
      <c r="G760" s="2151"/>
      <c r="H760" s="2151"/>
      <c r="I760" s="2151"/>
      <c r="J760" s="2151"/>
      <c r="K760" s="2151"/>
      <c r="L760" s="2151"/>
      <c r="M760" s="2151"/>
      <c r="N760" s="2152"/>
      <c r="O760" s="113"/>
      <c r="P760" s="113"/>
      <c r="Q760" s="113"/>
    </row>
    <row r="761" spans="1:17">
      <c r="A761" s="1582"/>
      <c r="B761" s="113"/>
      <c r="C761" s="113"/>
      <c r="D761" s="113"/>
      <c r="E761" s="113"/>
      <c r="F761" s="113"/>
      <c r="G761" s="113"/>
      <c r="H761" s="113"/>
      <c r="I761" s="113"/>
      <c r="J761" s="113"/>
      <c r="K761" s="113"/>
      <c r="L761" s="113"/>
      <c r="M761" s="1582"/>
      <c r="N761" s="1582"/>
      <c r="O761" s="1582"/>
      <c r="P761" s="1582"/>
      <c r="Q761" s="1582"/>
    </row>
    <row r="762" spans="1:17" ht="15.75" thickBot="1">
      <c r="A762" s="1582"/>
      <c r="B762" s="113"/>
      <c r="C762" s="113"/>
      <c r="D762" s="113"/>
      <c r="E762" s="113"/>
      <c r="F762" s="113"/>
      <c r="G762" s="113"/>
      <c r="H762" s="113"/>
      <c r="I762" s="113"/>
      <c r="J762" s="113"/>
      <c r="K762" s="113"/>
      <c r="L762" s="113"/>
      <c r="M762" s="1582"/>
      <c r="N762" s="1582"/>
      <c r="O762" s="1582"/>
      <c r="P762" s="1582"/>
      <c r="Q762" s="1582"/>
    </row>
    <row r="763" spans="1:17">
      <c r="A763" s="3168" t="s">
        <v>856</v>
      </c>
      <c r="B763" s="3170" t="s">
        <v>1177</v>
      </c>
      <c r="C763" s="3171"/>
      <c r="D763" s="3171"/>
      <c r="E763" s="3171"/>
      <c r="F763" s="3171"/>
      <c r="G763" s="3171"/>
      <c r="H763" s="3171"/>
      <c r="I763" s="3171"/>
      <c r="J763" s="3171"/>
      <c r="K763" s="3171"/>
      <c r="L763" s="3171"/>
      <c r="M763" s="3171"/>
      <c r="N763" s="3174">
        <v>1</v>
      </c>
      <c r="O763" s="1582"/>
      <c r="P763" s="1582"/>
      <c r="Q763" s="1582"/>
    </row>
    <row r="764" spans="1:17">
      <c r="A764" s="3169"/>
      <c r="B764" s="3172"/>
      <c r="C764" s="3173"/>
      <c r="D764" s="3173"/>
      <c r="E764" s="3173"/>
      <c r="F764" s="3173"/>
      <c r="G764" s="3173"/>
      <c r="H764" s="3173"/>
      <c r="I764" s="3173"/>
      <c r="J764" s="3173"/>
      <c r="K764" s="3173"/>
      <c r="L764" s="3173"/>
      <c r="M764" s="3173"/>
      <c r="N764" s="3175"/>
      <c r="O764" s="1582"/>
      <c r="P764" s="1582"/>
      <c r="Q764" s="1582"/>
    </row>
    <row r="765" spans="1:17" ht="20.25">
      <c r="A765" s="3152"/>
      <c r="B765" s="3153" t="s">
        <v>1178</v>
      </c>
      <c r="C765" s="3154"/>
      <c r="D765" s="3154"/>
      <c r="E765" s="3154"/>
      <c r="F765" s="3154"/>
      <c r="G765" s="3154"/>
      <c r="H765" s="3154"/>
      <c r="I765" s="3154"/>
      <c r="J765" s="3154"/>
      <c r="K765" s="3154"/>
      <c r="L765" s="3154"/>
      <c r="M765" s="3154"/>
      <c r="N765" s="3155"/>
      <c r="O765" s="1582"/>
      <c r="P765" s="1582"/>
      <c r="Q765" s="1582"/>
    </row>
    <row r="766" spans="1:17">
      <c r="A766" s="3152"/>
      <c r="B766" s="3156" t="s">
        <v>2130</v>
      </c>
      <c r="C766" s="3157"/>
      <c r="D766" s="3157"/>
      <c r="E766" s="3157"/>
      <c r="F766" s="3157"/>
      <c r="G766" s="3157"/>
      <c r="H766" s="3157"/>
      <c r="I766" s="3157"/>
      <c r="J766" s="3157"/>
      <c r="K766" s="3157"/>
      <c r="L766" s="3157"/>
      <c r="M766" s="3157"/>
      <c r="N766" s="3158"/>
      <c r="O766" s="1582"/>
      <c r="P766" s="1582"/>
      <c r="Q766" s="1582"/>
    </row>
    <row r="767" spans="1:17">
      <c r="A767" s="3152"/>
      <c r="B767" s="3156"/>
      <c r="C767" s="3157"/>
      <c r="D767" s="3157"/>
      <c r="E767" s="3157"/>
      <c r="F767" s="3157"/>
      <c r="G767" s="3157"/>
      <c r="H767" s="3157"/>
      <c r="I767" s="3157"/>
      <c r="J767" s="3157"/>
      <c r="K767" s="3157"/>
      <c r="L767" s="3157"/>
      <c r="M767" s="3157"/>
      <c r="N767" s="3158"/>
      <c r="O767" s="1582"/>
      <c r="P767" s="1582"/>
      <c r="Q767" s="1582"/>
    </row>
    <row r="768" spans="1:17">
      <c r="A768" s="3152"/>
      <c r="B768" s="3156"/>
      <c r="C768" s="3157"/>
      <c r="D768" s="3157"/>
      <c r="E768" s="3157"/>
      <c r="F768" s="3157"/>
      <c r="G768" s="3157"/>
      <c r="H768" s="3157"/>
      <c r="I768" s="3157"/>
      <c r="J768" s="3157"/>
      <c r="K768" s="3157"/>
      <c r="L768" s="3157"/>
      <c r="M768" s="3157"/>
      <c r="N768" s="3158"/>
      <c r="O768" s="1582"/>
      <c r="P768" s="1582"/>
      <c r="Q768" s="1582"/>
    </row>
    <row r="769" spans="1:17">
      <c r="A769" s="3152"/>
      <c r="B769" s="3156"/>
      <c r="C769" s="3157"/>
      <c r="D769" s="3157"/>
      <c r="E769" s="3157"/>
      <c r="F769" s="3157"/>
      <c r="G769" s="3157"/>
      <c r="H769" s="3157"/>
      <c r="I769" s="3157"/>
      <c r="J769" s="3157"/>
      <c r="K769" s="3157"/>
      <c r="L769" s="3157"/>
      <c r="M769" s="3157"/>
      <c r="N769" s="3158"/>
      <c r="O769" s="1582"/>
      <c r="P769" s="1582"/>
      <c r="Q769" s="1582"/>
    </row>
    <row r="770" spans="1:17">
      <c r="A770" s="3152"/>
      <c r="B770" s="3159"/>
      <c r="C770" s="3160"/>
      <c r="D770" s="3160"/>
      <c r="E770" s="3160"/>
      <c r="F770" s="3160"/>
      <c r="G770" s="3160"/>
      <c r="H770" s="3160"/>
      <c r="I770" s="3160"/>
      <c r="J770" s="3160"/>
      <c r="K770" s="3160"/>
      <c r="L770" s="3160"/>
      <c r="M770" s="3160"/>
      <c r="N770" s="3161"/>
      <c r="O770" s="1582"/>
      <c r="P770" s="1582"/>
      <c r="Q770" s="1582"/>
    </row>
    <row r="771" spans="1:17">
      <c r="A771" s="3152"/>
      <c r="B771" s="2232"/>
      <c r="C771" s="2233"/>
      <c r="D771" s="2233"/>
      <c r="E771" s="2233"/>
      <c r="F771" s="2233"/>
      <c r="G771" s="2233"/>
      <c r="H771" s="2233"/>
      <c r="I771" s="2233"/>
      <c r="J771" s="2233"/>
      <c r="K771" s="2233"/>
      <c r="L771" s="3183" t="s">
        <v>421</v>
      </c>
      <c r="M771" s="3183"/>
      <c r="N771" s="2234"/>
      <c r="O771" s="1582"/>
      <c r="P771" s="1582"/>
      <c r="Q771" s="1582"/>
    </row>
    <row r="772" spans="1:17" ht="15.75">
      <c r="A772" s="3152"/>
      <c r="B772" s="2233"/>
      <c r="C772" s="2233"/>
      <c r="D772" s="2233"/>
      <c r="E772" s="2233"/>
      <c r="F772" s="2233"/>
      <c r="G772" s="2233"/>
      <c r="H772" s="2233"/>
      <c r="I772" s="2233"/>
      <c r="J772" s="2233"/>
      <c r="K772" s="2235" t="s">
        <v>2131</v>
      </c>
      <c r="L772" s="3176" t="s">
        <v>1179</v>
      </c>
      <c r="M772" s="3177"/>
      <c r="N772" s="2234"/>
      <c r="O772" s="1582"/>
      <c r="P772" s="1582"/>
      <c r="Q772" s="1582"/>
    </row>
    <row r="773" spans="1:17">
      <c r="A773" s="3152"/>
      <c r="B773" s="2232"/>
      <c r="C773" s="2233"/>
      <c r="D773" s="2233"/>
      <c r="E773" s="2233"/>
      <c r="F773" s="2233"/>
      <c r="G773" s="2233"/>
      <c r="H773" s="2233"/>
      <c r="I773" s="2233"/>
      <c r="J773" s="2233"/>
      <c r="K773" s="2233"/>
      <c r="L773" s="2233"/>
      <c r="M773" s="2236"/>
      <c r="N773" s="2234"/>
      <c r="O773" s="1582"/>
      <c r="P773" s="1582"/>
      <c r="Q773" s="1582"/>
    </row>
    <row r="774" spans="1:17" ht="18">
      <c r="A774" s="3152"/>
      <c r="B774" s="2232"/>
      <c r="C774" s="2233"/>
      <c r="D774" s="2233"/>
      <c r="E774" s="2233"/>
      <c r="F774" s="2237" t="s">
        <v>39</v>
      </c>
      <c r="G774" s="787" t="s">
        <v>1094</v>
      </c>
      <c r="H774" s="2238" t="s">
        <v>1095</v>
      </c>
      <c r="I774" s="2239" t="s">
        <v>1096</v>
      </c>
      <c r="J774" s="2238" t="s">
        <v>1082</v>
      </c>
      <c r="K774" s="2238" t="s">
        <v>1180</v>
      </c>
      <c r="L774" s="2233"/>
      <c r="M774" s="2233"/>
      <c r="N774" s="2234"/>
      <c r="O774" s="1582"/>
      <c r="P774" s="1582"/>
      <c r="Q774" s="1582"/>
    </row>
    <row r="775" spans="1:17" ht="18.75">
      <c r="A775" s="3152"/>
      <c r="B775" s="2232"/>
      <c r="C775" s="2233"/>
      <c r="D775" s="2233"/>
      <c r="E775" s="2233"/>
      <c r="F775" s="2240" t="s">
        <v>1089</v>
      </c>
      <c r="G775" s="788">
        <v>50</v>
      </c>
      <c r="H775" s="788">
        <v>500</v>
      </c>
      <c r="I775" s="788">
        <v>150</v>
      </c>
      <c r="J775" s="788">
        <v>13</v>
      </c>
      <c r="K775" s="788">
        <v>13</v>
      </c>
      <c r="L775" s="2177">
        <f>SUM(G775:K775)</f>
        <v>726</v>
      </c>
      <c r="M775" s="2241" t="s">
        <v>1090</v>
      </c>
      <c r="N775" s="2234"/>
      <c r="O775" s="1582"/>
      <c r="P775" s="1582"/>
      <c r="Q775" s="1582"/>
    </row>
    <row r="776" spans="1:17" ht="18.75">
      <c r="A776" s="3152"/>
      <c r="B776" s="2232"/>
      <c r="C776" s="2233"/>
      <c r="D776" s="2233"/>
      <c r="E776" s="2233"/>
      <c r="F776" s="2242" t="s">
        <v>1181</v>
      </c>
      <c r="G776" s="2243">
        <v>0.5</v>
      </c>
      <c r="H776" s="2243">
        <v>1</v>
      </c>
      <c r="I776" s="2243">
        <v>1</v>
      </c>
      <c r="J776" s="2243">
        <v>2</v>
      </c>
      <c r="K776" s="2243">
        <v>1</v>
      </c>
      <c r="L776" s="2244">
        <f>SUM(G776:K776)/COUNTIF(G776:K776,"&gt;0")</f>
        <v>1.1000000000000001</v>
      </c>
      <c r="M776" s="2241" t="s">
        <v>1182</v>
      </c>
      <c r="N776" s="2234"/>
      <c r="O776" s="1582"/>
      <c r="P776" s="1582"/>
      <c r="Q776" s="1582"/>
    </row>
    <row r="777" spans="1:17" ht="18">
      <c r="A777" s="3152"/>
      <c r="B777" s="2232"/>
      <c r="C777" s="2233"/>
      <c r="D777" s="2233"/>
      <c r="E777" s="2233"/>
      <c r="F777" s="2245" t="s">
        <v>1183</v>
      </c>
      <c r="G777" s="2246">
        <f>G776*G775</f>
        <v>25</v>
      </c>
      <c r="H777" s="789">
        <f>H776*H775</f>
        <v>500</v>
      </c>
      <c r="I777" s="789">
        <f>I776*I775</f>
        <v>150</v>
      </c>
      <c r="J777" s="789">
        <f>J776*J775</f>
        <v>26</v>
      </c>
      <c r="K777" s="789">
        <f>K776*K775</f>
        <v>13</v>
      </c>
      <c r="L777" s="2177">
        <f>SUM(G777:K777)</f>
        <v>714</v>
      </c>
      <c r="M777" s="2241" t="str">
        <f>L772</f>
        <v>pommes</v>
      </c>
      <c r="N777" s="2234"/>
      <c r="O777" s="1582"/>
      <c r="P777" s="1582"/>
      <c r="Q777" s="1582"/>
    </row>
    <row r="778" spans="1:17">
      <c r="A778" s="3152"/>
      <c r="B778" s="2232"/>
      <c r="C778" s="2233"/>
      <c r="D778" s="2233"/>
      <c r="E778" s="2233"/>
      <c r="F778" s="2233"/>
      <c r="G778" s="2247" t="str">
        <f>L772</f>
        <v>pommes</v>
      </c>
      <c r="H778" s="2247" t="str">
        <f>L772</f>
        <v>pommes</v>
      </c>
      <c r="I778" s="2247" t="str">
        <f>L772</f>
        <v>pommes</v>
      </c>
      <c r="J778" s="2247" t="str">
        <f>L772</f>
        <v>pommes</v>
      </c>
      <c r="K778" s="2247" t="str">
        <f>L772</f>
        <v>pommes</v>
      </c>
      <c r="L778" s="2233"/>
      <c r="M778" s="2236"/>
      <c r="N778" s="2234"/>
      <c r="O778" s="1582"/>
      <c r="P778" s="1582"/>
      <c r="Q778" s="1582"/>
    </row>
    <row r="779" spans="1:17" ht="18">
      <c r="A779" s="3152"/>
      <c r="B779" s="2248"/>
      <c r="C779" s="2249" t="s">
        <v>1092</v>
      </c>
      <c r="D779" s="2250">
        <v>10</v>
      </c>
      <c r="E779" s="790" t="s">
        <v>436</v>
      </c>
      <c r="F779" s="2251"/>
      <c r="G779" s="2251"/>
      <c r="H779" s="2233"/>
      <c r="I779" s="2233"/>
      <c r="J779" s="2233"/>
      <c r="K779" s="2233"/>
      <c r="L779" s="2233"/>
      <c r="M779" s="2236"/>
      <c r="N779" s="2234"/>
      <c r="O779" s="1582"/>
      <c r="P779" s="1582"/>
      <c r="Q779" s="1582"/>
    </row>
    <row r="780" spans="1:17" ht="18">
      <c r="A780" s="3152"/>
      <c r="B780" s="2232"/>
      <c r="C780" s="2233"/>
      <c r="D780" s="2233"/>
      <c r="E780" s="2233"/>
      <c r="F780" s="2245" t="s">
        <v>1100</v>
      </c>
      <c r="G780" s="791">
        <f>G777/(100-D779)*100</f>
        <v>27.777777777777779</v>
      </c>
      <c r="H780" s="791">
        <f>H777/(100-D779)*100</f>
        <v>555.55555555555554</v>
      </c>
      <c r="I780" s="791">
        <f>I777/(100-D779)*100</f>
        <v>166.66666666666669</v>
      </c>
      <c r="J780" s="791">
        <f>J777/(100-D779)*100</f>
        <v>28.888888888888886</v>
      </c>
      <c r="K780" s="791">
        <f>K777/(100-D779)*100</f>
        <v>14.444444444444443</v>
      </c>
      <c r="L780" s="2252">
        <f>SUM(G780:K780)</f>
        <v>793.33333333333337</v>
      </c>
      <c r="M780" s="2241" t="str">
        <f>L772</f>
        <v>pommes</v>
      </c>
      <c r="N780" s="2234"/>
      <c r="O780" s="1582"/>
      <c r="P780" s="1582"/>
      <c r="Q780" s="1582"/>
    </row>
    <row r="781" spans="1:17" ht="18">
      <c r="A781" s="3152"/>
      <c r="B781" s="2232"/>
      <c r="C781" s="2233"/>
      <c r="D781" s="2233"/>
      <c r="E781" s="2233"/>
      <c r="F781" s="2245"/>
      <c r="G781" s="2253" t="str">
        <f>L772</f>
        <v>pommes</v>
      </c>
      <c r="H781" s="2253" t="str">
        <f>L772</f>
        <v>pommes</v>
      </c>
      <c r="I781" s="2253" t="str">
        <f>L772</f>
        <v>pommes</v>
      </c>
      <c r="J781" s="2253" t="str">
        <f>L772</f>
        <v>pommes</v>
      </c>
      <c r="K781" s="2253" t="str">
        <f>L772</f>
        <v>pommes</v>
      </c>
      <c r="L781" s="2177"/>
      <c r="M781" s="2241"/>
      <c r="N781" s="2234"/>
      <c r="O781" s="1582"/>
      <c r="P781" s="1582"/>
      <c r="Q781" s="1582"/>
    </row>
    <row r="782" spans="1:17">
      <c r="A782" s="3152"/>
      <c r="B782" s="2254"/>
      <c r="C782" s="2255"/>
      <c r="D782" s="2255"/>
      <c r="E782" s="2255"/>
      <c r="F782" s="2255"/>
      <c r="G782" s="2255"/>
      <c r="H782" s="2255"/>
      <c r="I782" s="2255"/>
      <c r="J782" s="2255"/>
      <c r="K782" s="2255"/>
      <c r="L782" s="2255"/>
      <c r="M782" s="2255"/>
      <c r="N782" s="2256"/>
      <c r="O782" s="1582"/>
      <c r="P782" s="1582"/>
      <c r="Q782" s="1582"/>
    </row>
    <row r="783" spans="1:17" ht="18.75">
      <c r="A783" s="3152"/>
      <c r="B783" s="2257" t="s">
        <v>421</v>
      </c>
      <c r="C783" s="2258" t="s">
        <v>1184</v>
      </c>
      <c r="D783" s="792"/>
      <c r="E783" s="792"/>
      <c r="F783" s="792"/>
      <c r="G783" s="792"/>
      <c r="H783" s="792"/>
      <c r="I783" s="792"/>
      <c r="J783" s="792"/>
      <c r="K783" s="792"/>
      <c r="L783" s="792"/>
      <c r="M783" s="792"/>
      <c r="N783" s="793"/>
      <c r="O783" s="1582"/>
      <c r="P783" s="1582"/>
      <c r="Q783" s="1582"/>
    </row>
    <row r="784" spans="1:17" ht="18.75">
      <c r="A784" s="3152"/>
      <c r="B784" s="2259"/>
      <c r="C784" s="3176" t="s">
        <v>1185</v>
      </c>
      <c r="D784" s="3177"/>
      <c r="E784" s="2260"/>
      <c r="F784" s="3176" t="s">
        <v>19</v>
      </c>
      <c r="G784" s="3177"/>
      <c r="H784" s="2260"/>
      <c r="I784" s="3176" t="s">
        <v>1186</v>
      </c>
      <c r="J784" s="3177"/>
      <c r="K784" s="2260"/>
      <c r="L784" s="3176" t="s">
        <v>1187</v>
      </c>
      <c r="M784" s="3177"/>
      <c r="N784" s="2261"/>
      <c r="O784" s="1582"/>
      <c r="P784" s="1582"/>
      <c r="Q784" s="1582"/>
    </row>
    <row r="785" spans="1:17" ht="18.75">
      <c r="A785" s="3152"/>
      <c r="B785" s="2262" t="s">
        <v>436</v>
      </c>
      <c r="C785" s="2263" t="s">
        <v>1188</v>
      </c>
      <c r="D785" s="2260"/>
      <c r="E785" s="2260"/>
      <c r="F785" s="2260"/>
      <c r="G785" s="2260"/>
      <c r="H785" s="2260"/>
      <c r="I785" s="2260"/>
      <c r="J785" s="2260"/>
      <c r="K785" s="2260"/>
      <c r="L785" s="2260"/>
      <c r="M785" s="2260"/>
      <c r="N785" s="2261"/>
      <c r="O785" s="1582"/>
      <c r="P785" s="1582"/>
      <c r="Q785" s="1582"/>
    </row>
    <row r="786" spans="1:17">
      <c r="A786" s="3152"/>
      <c r="B786" s="3142" t="s">
        <v>2132</v>
      </c>
      <c r="C786" s="3178"/>
      <c r="D786" s="3178"/>
      <c r="E786" s="3178"/>
      <c r="F786" s="3178"/>
      <c r="G786" s="3178"/>
      <c r="H786" s="3178"/>
      <c r="I786" s="3178"/>
      <c r="J786" s="3178"/>
      <c r="K786" s="3178"/>
      <c r="L786" s="3178"/>
      <c r="M786" s="3178"/>
      <c r="N786" s="3144"/>
      <c r="O786" s="1582"/>
      <c r="P786" s="1582"/>
      <c r="Q786" s="1582"/>
    </row>
    <row r="787" spans="1:17">
      <c r="A787" s="3152"/>
      <c r="B787" s="3145"/>
      <c r="C787" s="3146"/>
      <c r="D787" s="3146"/>
      <c r="E787" s="3146"/>
      <c r="F787" s="3146"/>
      <c r="G787" s="3146"/>
      <c r="H787" s="3146"/>
      <c r="I787" s="3146"/>
      <c r="J787" s="3146"/>
      <c r="K787" s="3146"/>
      <c r="L787" s="3146"/>
      <c r="M787" s="3146"/>
      <c r="N787" s="3147"/>
      <c r="O787" s="1582"/>
      <c r="P787" s="1582"/>
      <c r="Q787" s="1582"/>
    </row>
    <row r="788" spans="1:17">
      <c r="A788" s="3152"/>
      <c r="B788" s="2264" t="s">
        <v>115</v>
      </c>
      <c r="C788" s="3148" t="str">
        <f ca="1">CELL("nomfichier")</f>
        <v>D:\Données\1.UPRT\0-UPRT.fait\uprt-php\www\mesimages\fichiers-uprt\ff-fiches-fabrication\ff-fiches-fabrication-maj-08-2020\[ff-5-A.collectivite-conditionnement-au-poids.xlsx]complément</v>
      </c>
      <c r="D788" s="3148"/>
      <c r="E788" s="3148"/>
      <c r="F788" s="3148"/>
      <c r="G788" s="3148"/>
      <c r="H788" s="3148"/>
      <c r="I788" s="3148"/>
      <c r="J788" s="3148"/>
      <c r="K788" s="3148"/>
      <c r="L788" s="3148"/>
      <c r="M788" s="3148"/>
      <c r="N788" s="3149"/>
      <c r="O788" s="1582"/>
      <c r="P788" s="1582"/>
      <c r="Q788" s="1582"/>
    </row>
    <row r="789" spans="1:17">
      <c r="A789" s="3152"/>
      <c r="B789" s="2265" t="s">
        <v>1189</v>
      </c>
      <c r="C789" s="3150" t="s">
        <v>2133</v>
      </c>
      <c r="D789" s="3150"/>
      <c r="E789" s="3150"/>
      <c r="F789" s="3150"/>
      <c r="G789" s="3150"/>
      <c r="H789" s="3150"/>
      <c r="I789" s="3150"/>
      <c r="J789" s="3150"/>
      <c r="K789" s="3150"/>
      <c r="L789" s="3150"/>
      <c r="M789" s="3150"/>
      <c r="N789" s="3151"/>
      <c r="O789" s="1582"/>
      <c r="P789" s="1582"/>
      <c r="Q789" s="1582"/>
    </row>
    <row r="790" spans="1:17" ht="15.75" thickBot="1">
      <c r="A790" s="3152"/>
      <c r="B790" s="3135" t="s">
        <v>1190</v>
      </c>
      <c r="C790" s="3136"/>
      <c r="D790" s="3136"/>
      <c r="E790" s="3136"/>
      <c r="F790" s="3136"/>
      <c r="G790" s="3136"/>
      <c r="H790" s="3136"/>
      <c r="I790" s="3136"/>
      <c r="J790" s="3136"/>
      <c r="K790" s="3136"/>
      <c r="L790" s="3136"/>
      <c r="M790" s="3136"/>
      <c r="N790" s="3137"/>
      <c r="O790" s="1582"/>
      <c r="P790" s="1582"/>
      <c r="Q790" s="1582"/>
    </row>
    <row r="791" spans="1:17" ht="39.75" customHeight="1" thickBot="1">
      <c r="O791" s="1582"/>
      <c r="P791" s="1582"/>
      <c r="Q791" s="1582"/>
    </row>
    <row r="792" spans="1:17">
      <c r="A792" s="3168" t="s">
        <v>856</v>
      </c>
      <c r="B792" s="3170" t="s">
        <v>1191</v>
      </c>
      <c r="C792" s="3171"/>
      <c r="D792" s="3171"/>
      <c r="E792" s="3171"/>
      <c r="F792" s="3171"/>
      <c r="G792" s="3171"/>
      <c r="H792" s="3171"/>
      <c r="I792" s="3171"/>
      <c r="J792" s="3171"/>
      <c r="K792" s="3171"/>
      <c r="L792" s="3171"/>
      <c r="M792" s="3171"/>
      <c r="N792" s="3174">
        <v>2</v>
      </c>
      <c r="O792" s="1582"/>
      <c r="P792" s="1582"/>
      <c r="Q792" s="1582"/>
    </row>
    <row r="793" spans="1:17">
      <c r="A793" s="3169"/>
      <c r="B793" s="3172"/>
      <c r="C793" s="3173"/>
      <c r="D793" s="3173"/>
      <c r="E793" s="3173"/>
      <c r="F793" s="3173"/>
      <c r="G793" s="3173"/>
      <c r="H793" s="3173"/>
      <c r="I793" s="3173"/>
      <c r="J793" s="3173"/>
      <c r="K793" s="3173"/>
      <c r="L793" s="3173"/>
      <c r="M793" s="3173"/>
      <c r="N793" s="3175"/>
      <c r="O793" s="1582"/>
      <c r="P793" s="1582"/>
      <c r="Q793" s="1582"/>
    </row>
    <row r="794" spans="1:17" ht="20.25">
      <c r="A794" s="3152"/>
      <c r="B794" s="3153" t="s">
        <v>1178</v>
      </c>
      <c r="C794" s="3154"/>
      <c r="D794" s="3154"/>
      <c r="E794" s="3154"/>
      <c r="F794" s="3154"/>
      <c r="G794" s="3154"/>
      <c r="H794" s="3154"/>
      <c r="I794" s="3154"/>
      <c r="J794" s="3154"/>
      <c r="K794" s="3154"/>
      <c r="L794" s="3154"/>
      <c r="M794" s="3154"/>
      <c r="N794" s="3155"/>
      <c r="O794" s="1582"/>
      <c r="P794" s="1582"/>
      <c r="Q794" s="1582"/>
    </row>
    <row r="795" spans="1:17">
      <c r="A795" s="3152"/>
      <c r="B795" s="3156" t="s">
        <v>1192</v>
      </c>
      <c r="C795" s="3157"/>
      <c r="D795" s="3157"/>
      <c r="E795" s="3157"/>
      <c r="F795" s="3157"/>
      <c r="G795" s="3157"/>
      <c r="H795" s="3157"/>
      <c r="I795" s="3157"/>
      <c r="J795" s="3157"/>
      <c r="K795" s="3157"/>
      <c r="L795" s="3157"/>
      <c r="M795" s="3157"/>
      <c r="N795" s="3158"/>
      <c r="O795" s="1582"/>
      <c r="P795" s="1582"/>
      <c r="Q795" s="1582"/>
    </row>
    <row r="796" spans="1:17">
      <c r="A796" s="3152"/>
      <c r="B796" s="3156"/>
      <c r="C796" s="3157"/>
      <c r="D796" s="3157"/>
      <c r="E796" s="3157"/>
      <c r="F796" s="3157"/>
      <c r="G796" s="3157"/>
      <c r="H796" s="3157"/>
      <c r="I796" s="3157"/>
      <c r="J796" s="3157"/>
      <c r="K796" s="3157"/>
      <c r="L796" s="3157"/>
      <c r="M796" s="3157"/>
      <c r="N796" s="3158"/>
      <c r="O796" s="1582"/>
      <c r="P796" s="1582"/>
      <c r="Q796" s="1582"/>
    </row>
    <row r="797" spans="1:17">
      <c r="A797" s="3152"/>
      <c r="B797" s="3156"/>
      <c r="C797" s="3157"/>
      <c r="D797" s="3157"/>
      <c r="E797" s="3157"/>
      <c r="F797" s="3157"/>
      <c r="G797" s="3157"/>
      <c r="H797" s="3157"/>
      <c r="I797" s="3157"/>
      <c r="J797" s="3157"/>
      <c r="K797" s="3157"/>
      <c r="L797" s="3157"/>
      <c r="M797" s="3157"/>
      <c r="N797" s="3158"/>
      <c r="O797" s="1582"/>
      <c r="P797" s="1582"/>
      <c r="Q797" s="1582"/>
    </row>
    <row r="798" spans="1:17">
      <c r="A798" s="3152"/>
      <c r="B798" s="3156"/>
      <c r="C798" s="3157"/>
      <c r="D798" s="3157"/>
      <c r="E798" s="3157"/>
      <c r="F798" s="3157"/>
      <c r="G798" s="3157"/>
      <c r="H798" s="3157"/>
      <c r="I798" s="3157"/>
      <c r="J798" s="3157"/>
      <c r="K798" s="3157"/>
      <c r="L798" s="3157"/>
      <c r="M798" s="3157"/>
      <c r="N798" s="3158"/>
      <c r="O798" s="1582"/>
      <c r="P798" s="1582"/>
      <c r="Q798" s="1582"/>
    </row>
    <row r="799" spans="1:17">
      <c r="A799" s="3152"/>
      <c r="B799" s="3159"/>
      <c r="C799" s="3160"/>
      <c r="D799" s="3160"/>
      <c r="E799" s="3160"/>
      <c r="F799" s="3160"/>
      <c r="G799" s="3160"/>
      <c r="H799" s="3160"/>
      <c r="I799" s="3160"/>
      <c r="J799" s="3160"/>
      <c r="K799" s="3160"/>
      <c r="L799" s="3160"/>
      <c r="M799" s="3160"/>
      <c r="N799" s="3161"/>
      <c r="O799" s="1582"/>
      <c r="P799" s="1582"/>
      <c r="Q799" s="1582"/>
    </row>
    <row r="800" spans="1:17">
      <c r="A800" s="3152"/>
      <c r="B800" s="2266"/>
      <c r="C800" s="2267"/>
      <c r="D800" s="2267"/>
      <c r="E800" s="2267"/>
      <c r="F800" s="2267"/>
      <c r="G800" s="2267"/>
      <c r="H800" s="2267"/>
      <c r="I800" s="2267"/>
      <c r="J800" s="2267"/>
      <c r="K800" s="2267"/>
      <c r="L800" s="3162" t="s">
        <v>421</v>
      </c>
      <c r="M800" s="3162"/>
      <c r="N800" s="2268"/>
      <c r="O800" s="1582"/>
      <c r="P800" s="1582"/>
      <c r="Q800" s="1582"/>
    </row>
    <row r="801" spans="1:17" ht="18">
      <c r="A801" s="3152"/>
      <c r="B801" s="2266"/>
      <c r="C801" s="2267"/>
      <c r="D801" s="2267"/>
      <c r="E801" s="2267"/>
      <c r="F801" s="2267"/>
      <c r="G801" s="2267"/>
      <c r="H801" s="2267"/>
      <c r="I801" s="2267"/>
      <c r="K801" s="2245" t="s">
        <v>1193</v>
      </c>
      <c r="L801" s="3163">
        <v>2.4</v>
      </c>
      <c r="M801" s="3163"/>
      <c r="N801" s="2268"/>
      <c r="O801" s="1582"/>
      <c r="P801" s="1582"/>
      <c r="Q801" s="1582"/>
    </row>
    <row r="802" spans="1:17">
      <c r="A802" s="3152"/>
      <c r="B802" s="2269"/>
      <c r="C802" s="2270"/>
      <c r="D802" s="2270"/>
      <c r="E802" s="2270"/>
      <c r="F802" s="2267"/>
      <c r="G802" s="2267"/>
      <c r="H802" s="2267"/>
      <c r="I802" s="2267"/>
      <c r="J802" s="2267"/>
      <c r="K802" s="2271"/>
      <c r="L802" s="3163"/>
      <c r="M802" s="3163"/>
      <c r="N802" s="2268"/>
      <c r="O802" s="1582"/>
      <c r="P802" s="1582"/>
      <c r="Q802" s="1582"/>
    </row>
    <row r="803" spans="1:17">
      <c r="A803" s="3152"/>
      <c r="B803" s="2266"/>
      <c r="C803" s="2267"/>
      <c r="D803" s="2267"/>
      <c r="E803" s="2267"/>
      <c r="F803" s="2267"/>
      <c r="G803" s="2267"/>
      <c r="H803" s="2267"/>
      <c r="I803" s="2267"/>
      <c r="J803" s="2267"/>
      <c r="K803" s="2267"/>
      <c r="L803" s="2267"/>
      <c r="M803" s="2267"/>
      <c r="N803" s="2268"/>
      <c r="O803" s="1582"/>
      <c r="P803" s="1582"/>
      <c r="Q803" s="1582"/>
    </row>
    <row r="804" spans="1:17" ht="18">
      <c r="A804" s="3152"/>
      <c r="B804" s="2266"/>
      <c r="C804" s="2267"/>
      <c r="D804" s="2267"/>
      <c r="E804" s="2267"/>
      <c r="F804" s="2272" t="s">
        <v>39</v>
      </c>
      <c r="G804" s="794" t="s">
        <v>1094</v>
      </c>
      <c r="H804" s="794" t="s">
        <v>1095</v>
      </c>
      <c r="I804" s="2273" t="s">
        <v>1096</v>
      </c>
      <c r="J804" s="794" t="s">
        <v>1082</v>
      </c>
      <c r="K804" s="794" t="s">
        <v>1180</v>
      </c>
      <c r="L804" s="2267"/>
      <c r="M804" s="2267"/>
      <c r="N804" s="2268"/>
      <c r="O804" s="1582"/>
      <c r="P804" s="1582"/>
      <c r="Q804" s="1582"/>
    </row>
    <row r="805" spans="1:17" ht="18">
      <c r="A805" s="3152"/>
      <c r="B805" s="2266"/>
      <c r="C805" s="2267"/>
      <c r="D805" s="2267"/>
      <c r="E805" s="2267"/>
      <c r="F805" s="2242" t="s">
        <v>1194</v>
      </c>
      <c r="G805" s="2274">
        <v>0.05</v>
      </c>
      <c r="H805" s="2274">
        <v>0.08</v>
      </c>
      <c r="I805" s="2274">
        <v>0.11</v>
      </c>
      <c r="J805" s="2274">
        <v>0.125</v>
      </c>
      <c r="K805" s="2274">
        <v>7.0000000000000007E-2</v>
      </c>
      <c r="L805" s="2244">
        <f>SUM(G805:K805)/COUNTIF(G805:K805,"&gt;0")</f>
        <v>8.6999999999999994E-2</v>
      </c>
      <c r="M805" s="2241" t="s">
        <v>1182</v>
      </c>
      <c r="N805" s="2268"/>
      <c r="O805" s="1582"/>
      <c r="P805" s="1582"/>
      <c r="Q805" s="1582"/>
    </row>
    <row r="806" spans="1:17" ht="18.75">
      <c r="A806" s="3152"/>
      <c r="B806" s="2266"/>
      <c r="C806" s="2267"/>
      <c r="D806" s="2267"/>
      <c r="E806" s="2267"/>
      <c r="F806" s="2245" t="s">
        <v>1195</v>
      </c>
      <c r="G806" s="2275">
        <f>L801/G805</f>
        <v>47.999999999999993</v>
      </c>
      <c r="H806" s="2275">
        <f>L801/H805</f>
        <v>30</v>
      </c>
      <c r="I806" s="2275">
        <f>L801/I805</f>
        <v>21.818181818181817</v>
      </c>
      <c r="J806" s="2275">
        <f>L801/J805</f>
        <v>19.2</v>
      </c>
      <c r="K806" s="2275">
        <f>L801/K805</f>
        <v>34.285714285714285</v>
      </c>
      <c r="L806" s="2178" t="s">
        <v>1196</v>
      </c>
      <c r="M806" s="2241"/>
      <c r="N806" s="2268"/>
      <c r="O806" s="1582"/>
      <c r="P806" s="1582"/>
      <c r="Q806" s="1582"/>
    </row>
    <row r="807" spans="1:17" ht="18.75">
      <c r="A807" s="3152"/>
      <c r="B807" s="2276" t="s">
        <v>421</v>
      </c>
      <c r="C807" s="2277" t="s">
        <v>1197</v>
      </c>
      <c r="D807" s="2267"/>
      <c r="E807" s="2267"/>
      <c r="F807" s="2245"/>
      <c r="G807" s="2278"/>
      <c r="H807" s="2278"/>
      <c r="I807" s="2278"/>
      <c r="J807" s="2278"/>
      <c r="K807" s="2278"/>
      <c r="L807" s="2178"/>
      <c r="M807" s="2241"/>
      <c r="N807" s="2268"/>
      <c r="O807" s="1582"/>
      <c r="P807" s="1582"/>
      <c r="Q807" s="1582"/>
    </row>
    <row r="808" spans="1:17">
      <c r="A808" s="3152"/>
      <c r="B808" s="3164" t="s">
        <v>1198</v>
      </c>
      <c r="C808" s="3165"/>
      <c r="D808" s="3165"/>
      <c r="E808" s="3165"/>
      <c r="F808" s="3165"/>
      <c r="G808" s="3165"/>
      <c r="H808" s="3165"/>
      <c r="I808" s="3165"/>
      <c r="J808" s="3165"/>
      <c r="K808" s="3165"/>
      <c r="L808" s="3165"/>
      <c r="M808" s="3165"/>
      <c r="N808" s="3166"/>
      <c r="O808" s="1582"/>
      <c r="P808" s="1582"/>
      <c r="Q808" s="1582"/>
    </row>
    <row r="809" spans="1:17" ht="15.75">
      <c r="A809" s="3152"/>
      <c r="B809" s="2279"/>
      <c r="C809" s="2280"/>
      <c r="D809" s="2280"/>
      <c r="E809" s="2280"/>
      <c r="F809" s="2267"/>
      <c r="G809" s="2267"/>
      <c r="H809" s="2177"/>
      <c r="I809" s="2177"/>
      <c r="J809" s="2177"/>
      <c r="K809" s="2177"/>
      <c r="L809" s="3167" t="s">
        <v>436</v>
      </c>
      <c r="M809" s="3167"/>
      <c r="N809" s="2268"/>
      <c r="O809" s="1582"/>
      <c r="P809" s="1582"/>
      <c r="Q809" s="1582"/>
    </row>
    <row r="810" spans="1:17" ht="15.75">
      <c r="A810" s="3152"/>
      <c r="B810" s="2279"/>
      <c r="C810" s="2280"/>
      <c r="D810" s="2280"/>
      <c r="E810" s="2280"/>
      <c r="F810" s="2267"/>
      <c r="G810" s="2267"/>
      <c r="H810" s="2177"/>
      <c r="I810" s="2177"/>
      <c r="J810" s="2177"/>
      <c r="K810" s="2281" t="s">
        <v>2131</v>
      </c>
      <c r="L810" s="3140" t="s">
        <v>19</v>
      </c>
      <c r="M810" s="3141"/>
      <c r="N810" s="2268"/>
      <c r="O810" s="1582"/>
      <c r="P810" s="1582"/>
      <c r="Q810" s="1582"/>
    </row>
    <row r="811" spans="1:17" ht="18">
      <c r="A811" s="3152"/>
      <c r="B811" s="2266"/>
      <c r="C811" s="2267"/>
      <c r="D811" s="2177"/>
      <c r="E811" s="2177"/>
      <c r="F811" s="2177"/>
      <c r="G811" s="2177"/>
      <c r="H811" s="2177"/>
      <c r="I811" s="2177"/>
      <c r="J811" s="2177"/>
      <c r="K811" s="2177"/>
      <c r="L811" s="2177"/>
      <c r="M811" s="2241"/>
      <c r="N811" s="2268"/>
      <c r="O811" s="1582"/>
      <c r="P811" s="1582"/>
      <c r="Q811" s="1582"/>
    </row>
    <row r="812" spans="1:17" ht="18.75">
      <c r="A812" s="3152"/>
      <c r="B812" s="2266"/>
      <c r="C812" s="2267"/>
      <c r="D812" s="2267"/>
      <c r="E812" s="2267"/>
      <c r="F812" s="2240" t="s">
        <v>1089</v>
      </c>
      <c r="G812" s="788">
        <v>50</v>
      </c>
      <c r="H812" s="788">
        <v>500</v>
      </c>
      <c r="I812" s="788">
        <v>150</v>
      </c>
      <c r="J812" s="788">
        <v>13</v>
      </c>
      <c r="K812" s="788">
        <v>13</v>
      </c>
      <c r="L812" s="2177">
        <f>SUM(G812:K812)</f>
        <v>726</v>
      </c>
      <c r="M812" s="2241" t="s">
        <v>1090</v>
      </c>
      <c r="N812" s="2268"/>
      <c r="O812" s="1582"/>
      <c r="P812" s="1582"/>
      <c r="Q812" s="1582"/>
    </row>
    <row r="813" spans="1:17" ht="18.75">
      <c r="A813" s="3152"/>
      <c r="B813" s="2266"/>
      <c r="C813" s="2267"/>
      <c r="D813" s="2267"/>
      <c r="E813" s="2267"/>
      <c r="F813" s="2245" t="s">
        <v>1199</v>
      </c>
      <c r="G813" s="2282">
        <f>G805*G812</f>
        <v>2.5</v>
      </c>
      <c r="H813" s="2282">
        <f>H805*H812</f>
        <v>40</v>
      </c>
      <c r="I813" s="2282">
        <f>I805*I812</f>
        <v>16.5</v>
      </c>
      <c r="J813" s="2282">
        <f>J805*J812</f>
        <v>1.625</v>
      </c>
      <c r="K813" s="2282">
        <f>K805*K812</f>
        <v>0.91000000000000014</v>
      </c>
      <c r="L813" s="2177">
        <f>SUM(G813:K813)</f>
        <v>61.534999999999997</v>
      </c>
      <c r="M813" s="2241" t="str">
        <f>L810</f>
        <v>Kg</v>
      </c>
      <c r="N813" s="2268"/>
      <c r="O813" s="1582"/>
      <c r="P813" s="1582"/>
      <c r="Q813" s="1582"/>
    </row>
    <row r="814" spans="1:17">
      <c r="A814" s="3152"/>
      <c r="B814" s="2266"/>
      <c r="C814" s="2267"/>
      <c r="D814" s="2267"/>
      <c r="E814" s="2267"/>
      <c r="F814" s="2267"/>
      <c r="G814" s="2247" t="str">
        <f>L810</f>
        <v>Kg</v>
      </c>
      <c r="H814" s="2247" t="str">
        <f>L810</f>
        <v>Kg</v>
      </c>
      <c r="I814" s="2247" t="str">
        <f>L810</f>
        <v>Kg</v>
      </c>
      <c r="J814" s="2247" t="str">
        <f>L810</f>
        <v>Kg</v>
      </c>
      <c r="K814" s="2247" t="str">
        <f>L810</f>
        <v>Kg</v>
      </c>
      <c r="L814" s="2267"/>
      <c r="M814" s="2283"/>
      <c r="N814" s="2268"/>
      <c r="O814" s="1582"/>
      <c r="P814" s="1582"/>
      <c r="Q814" s="1582"/>
    </row>
    <row r="815" spans="1:17" ht="18">
      <c r="A815" s="3152"/>
      <c r="B815" s="1789"/>
      <c r="C815" s="2249" t="s">
        <v>1092</v>
      </c>
      <c r="D815" s="2250">
        <v>50</v>
      </c>
      <c r="E815" s="790" t="s">
        <v>451</v>
      </c>
      <c r="H815" s="2267"/>
      <c r="I815" s="2267"/>
      <c r="J815" s="2267"/>
      <c r="K815" s="2267"/>
      <c r="L815" s="2267"/>
      <c r="M815" s="2283"/>
      <c r="N815" s="2268"/>
      <c r="O815" s="1582"/>
      <c r="P815" s="1582"/>
      <c r="Q815" s="1582"/>
    </row>
    <row r="816" spans="1:17" ht="18">
      <c r="A816" s="3152"/>
      <c r="B816" s="2266"/>
      <c r="C816" s="2267"/>
      <c r="D816" s="2267"/>
      <c r="E816" s="2267"/>
      <c r="F816" s="2245" t="s">
        <v>1100</v>
      </c>
      <c r="G816" s="791">
        <f>G813/(100-D815)*100</f>
        <v>5</v>
      </c>
      <c r="H816" s="791">
        <f>H813/(100-D815)*100</f>
        <v>80</v>
      </c>
      <c r="I816" s="791">
        <f>I813/(100-D815)*100</f>
        <v>33</v>
      </c>
      <c r="J816" s="791">
        <f>J813/(100-D815)*100</f>
        <v>3.25</v>
      </c>
      <c r="K816" s="791">
        <f>K813/(100-D815)*100</f>
        <v>1.8200000000000005</v>
      </c>
      <c r="L816" s="2177">
        <f>SUM(G816:K816)</f>
        <v>123.07000000000001</v>
      </c>
      <c r="M816" s="2241" t="str">
        <f>L810</f>
        <v>Kg</v>
      </c>
      <c r="N816" s="2268"/>
      <c r="O816" s="1582"/>
      <c r="P816" s="1582"/>
      <c r="Q816" s="1582"/>
    </row>
    <row r="817" spans="1:17" ht="18">
      <c r="A817" s="3152"/>
      <c r="B817" s="2266"/>
      <c r="C817" s="2267"/>
      <c r="D817" s="2267"/>
      <c r="E817" s="2267"/>
      <c r="F817" s="2245"/>
      <c r="G817" s="2253" t="str">
        <f>L810</f>
        <v>Kg</v>
      </c>
      <c r="H817" s="2253" t="str">
        <f>L810</f>
        <v>Kg</v>
      </c>
      <c r="I817" s="2253" t="str">
        <f>L810</f>
        <v>Kg</v>
      </c>
      <c r="J817" s="2253" t="str">
        <f>L810</f>
        <v>Kg</v>
      </c>
      <c r="K817" s="2253" t="str">
        <f>L810</f>
        <v>Kg</v>
      </c>
      <c r="L817" s="2177"/>
      <c r="M817" s="2241"/>
      <c r="N817" s="2268"/>
      <c r="O817" s="1582"/>
      <c r="P817" s="1582"/>
      <c r="Q817" s="1582"/>
    </row>
    <row r="818" spans="1:17" ht="15.75">
      <c r="A818" s="3152"/>
      <c r="B818" s="795" t="s">
        <v>451</v>
      </c>
      <c r="C818" s="2263" t="s">
        <v>1188</v>
      </c>
      <c r="D818" s="2284"/>
      <c r="E818" s="2284"/>
      <c r="F818" s="2284"/>
      <c r="G818" s="2284"/>
      <c r="H818" s="2284"/>
      <c r="I818" s="2284"/>
      <c r="J818" s="2284"/>
      <c r="K818" s="2284"/>
      <c r="L818" s="2284"/>
      <c r="M818" s="2284"/>
      <c r="N818" s="2285"/>
      <c r="O818" s="1582"/>
      <c r="P818" s="1582"/>
      <c r="Q818" s="1582"/>
    </row>
    <row r="819" spans="1:17" ht="18.75">
      <c r="A819" s="3152"/>
      <c r="B819" s="2286" t="s">
        <v>436</v>
      </c>
      <c r="C819" s="796" t="s">
        <v>1184</v>
      </c>
      <c r="D819" s="792"/>
      <c r="E819" s="792"/>
      <c r="F819" s="792"/>
      <c r="G819" s="792"/>
      <c r="H819" s="792"/>
      <c r="I819" s="792"/>
      <c r="J819" s="792"/>
      <c r="K819" s="792"/>
      <c r="L819" s="792"/>
      <c r="M819" s="792"/>
      <c r="N819" s="793"/>
      <c r="O819" s="1582"/>
      <c r="P819" s="1582"/>
      <c r="Q819" s="1582"/>
    </row>
    <row r="820" spans="1:17" ht="18.75">
      <c r="A820" s="3152"/>
      <c r="B820" s="2259"/>
      <c r="C820" s="3140" t="s">
        <v>19</v>
      </c>
      <c r="D820" s="3141"/>
      <c r="E820" s="2260"/>
      <c r="F820" s="3140" t="s">
        <v>1186</v>
      </c>
      <c r="G820" s="3141"/>
      <c r="H820" s="2260"/>
      <c r="I820" s="3140" t="s">
        <v>1187</v>
      </c>
      <c r="J820" s="3141"/>
      <c r="K820" s="2260"/>
      <c r="L820" s="3140" t="s">
        <v>1185</v>
      </c>
      <c r="M820" s="3141"/>
      <c r="N820" s="2261"/>
      <c r="O820" s="1582"/>
      <c r="P820" s="1582"/>
      <c r="Q820" s="1582"/>
    </row>
    <row r="821" spans="1:17" ht="18.75">
      <c r="A821" s="3152"/>
      <c r="B821" s="2259"/>
      <c r="C821" s="2260"/>
      <c r="D821" s="2260"/>
      <c r="E821" s="2260"/>
      <c r="F821" s="2260"/>
      <c r="G821" s="2260"/>
      <c r="H821" s="2260"/>
      <c r="I821" s="2260"/>
      <c r="J821" s="2260"/>
      <c r="K821" s="2260"/>
      <c r="L821" s="2260"/>
      <c r="M821" s="2260"/>
      <c r="N821" s="2261"/>
      <c r="O821" s="1582"/>
      <c r="P821" s="1582"/>
      <c r="Q821" s="1582"/>
    </row>
    <row r="822" spans="1:17">
      <c r="A822" s="3152"/>
      <c r="B822" s="3142" t="s">
        <v>2132</v>
      </c>
      <c r="C822" s="3143"/>
      <c r="D822" s="3143"/>
      <c r="E822" s="3143"/>
      <c r="F822" s="3143"/>
      <c r="G822" s="3143"/>
      <c r="H822" s="3143"/>
      <c r="I822" s="3143"/>
      <c r="J822" s="3143"/>
      <c r="K822" s="3143"/>
      <c r="L822" s="3143"/>
      <c r="M822" s="3143"/>
      <c r="N822" s="3144"/>
      <c r="O822" s="1582"/>
      <c r="P822" s="1582"/>
      <c r="Q822" s="1582"/>
    </row>
    <row r="823" spans="1:17">
      <c r="A823" s="3152"/>
      <c r="B823" s="3145"/>
      <c r="C823" s="3146"/>
      <c r="D823" s="3146"/>
      <c r="E823" s="3146"/>
      <c r="F823" s="3146"/>
      <c r="G823" s="3146"/>
      <c r="H823" s="3146"/>
      <c r="I823" s="3146"/>
      <c r="J823" s="3146"/>
      <c r="K823" s="3146"/>
      <c r="L823" s="3146"/>
      <c r="M823" s="3146"/>
      <c r="N823" s="3147"/>
      <c r="O823" s="1582"/>
      <c r="P823" s="1582"/>
      <c r="Q823" s="1582"/>
    </row>
    <row r="824" spans="1:17">
      <c r="A824" s="3152"/>
      <c r="B824" s="2264" t="s">
        <v>115</v>
      </c>
      <c r="C824" s="3148" t="str">
        <f ca="1">CELL("nomfichier")</f>
        <v>D:\Données\1.UPRT\0-UPRT.fait\uprt-php\www\mesimages\fichiers-uprt\ff-fiches-fabrication\ff-fiches-fabrication-maj-08-2020\[ff-5-A.collectivite-conditionnement-au-poids.xlsx]complément</v>
      </c>
      <c r="D824" s="3148"/>
      <c r="E824" s="3148"/>
      <c r="F824" s="3148"/>
      <c r="G824" s="3148"/>
      <c r="H824" s="3148"/>
      <c r="I824" s="3148"/>
      <c r="J824" s="3148"/>
      <c r="K824" s="3148"/>
      <c r="L824" s="3148"/>
      <c r="M824" s="3148"/>
      <c r="N824" s="3149"/>
      <c r="O824" s="1582"/>
      <c r="P824" s="1582"/>
      <c r="Q824" s="1582"/>
    </row>
    <row r="825" spans="1:17">
      <c r="A825" s="3152"/>
      <c r="B825" s="2265" t="s">
        <v>1189</v>
      </c>
      <c r="C825" s="3150" t="s">
        <v>2133</v>
      </c>
      <c r="D825" s="3150"/>
      <c r="E825" s="3150"/>
      <c r="F825" s="3150"/>
      <c r="G825" s="3150"/>
      <c r="H825" s="3150"/>
      <c r="I825" s="3150"/>
      <c r="J825" s="3150"/>
      <c r="K825" s="3150"/>
      <c r="L825" s="3150"/>
      <c r="M825" s="3150"/>
      <c r="N825" s="3151"/>
      <c r="O825" s="1582"/>
      <c r="P825" s="1582"/>
      <c r="Q825" s="1582"/>
    </row>
    <row r="826" spans="1:17" ht="15.75" thickBot="1">
      <c r="A826" s="3152"/>
      <c r="B826" s="3135" t="s">
        <v>1190</v>
      </c>
      <c r="C826" s="3136"/>
      <c r="D826" s="3136"/>
      <c r="E826" s="3136"/>
      <c r="F826" s="3136"/>
      <c r="G826" s="3136"/>
      <c r="H826" s="3136"/>
      <c r="I826" s="3136"/>
      <c r="J826" s="3136"/>
      <c r="K826" s="3136"/>
      <c r="L826" s="3136"/>
      <c r="M826" s="3136"/>
      <c r="N826" s="3137"/>
      <c r="O826" s="1582"/>
      <c r="P826" s="1582"/>
      <c r="Q826" s="1582"/>
    </row>
    <row r="827" spans="1:17">
      <c r="A827" s="1582"/>
      <c r="B827" s="113"/>
      <c r="C827" s="113"/>
      <c r="D827" s="113"/>
      <c r="E827" s="113"/>
      <c r="F827" s="113"/>
      <c r="G827" s="113"/>
      <c r="H827" s="113"/>
      <c r="I827" s="113"/>
      <c r="J827" s="113"/>
      <c r="K827" s="113"/>
      <c r="L827" s="113"/>
      <c r="M827" s="1582"/>
      <c r="N827" s="1582"/>
      <c r="O827" s="1582"/>
      <c r="P827" s="1582"/>
      <c r="Q827" s="1582"/>
    </row>
    <row r="828" spans="1:17">
      <c r="A828" s="1582"/>
      <c r="B828" s="113"/>
      <c r="C828" s="113"/>
      <c r="D828" s="113"/>
      <c r="E828" s="113"/>
      <c r="F828" s="113"/>
      <c r="G828" s="113"/>
      <c r="H828" s="113"/>
      <c r="I828" s="113"/>
      <c r="J828" s="113"/>
      <c r="K828" s="113"/>
      <c r="L828" s="113"/>
      <c r="M828" s="1582"/>
      <c r="N828" s="1582"/>
      <c r="O828" s="1582"/>
      <c r="P828" s="1582"/>
      <c r="Q828" s="1582"/>
    </row>
    <row r="829" spans="1:17">
      <c r="A829" s="1582"/>
      <c r="B829" s="113"/>
      <c r="C829" s="1582"/>
      <c r="D829" s="1582"/>
      <c r="E829" s="1582"/>
      <c r="F829" s="1582"/>
      <c r="G829" s="1582"/>
      <c r="H829" s="1582"/>
      <c r="I829" s="1582"/>
      <c r="J829" s="1582"/>
      <c r="K829" s="1582"/>
      <c r="L829" s="1582"/>
      <c r="M829" s="1582"/>
      <c r="N829" s="1582"/>
      <c r="O829" s="1582"/>
      <c r="P829" s="1582"/>
      <c r="Q829" s="1582"/>
    </row>
    <row r="830" spans="1:17" ht="15" customHeight="1">
      <c r="A830" s="3138" t="s">
        <v>2134</v>
      </c>
      <c r="B830" s="3139"/>
      <c r="C830" s="3139"/>
      <c r="D830" s="3139"/>
      <c r="E830" s="3139"/>
      <c r="F830" s="3139"/>
      <c r="G830" s="3139"/>
      <c r="H830" s="3139"/>
      <c r="I830" s="3139"/>
      <c r="J830" s="3139"/>
      <c r="K830" s="3139"/>
      <c r="L830" s="3139"/>
      <c r="M830" s="3139"/>
      <c r="N830" s="3139"/>
      <c r="O830" s="3139"/>
      <c r="P830" s="3139"/>
      <c r="Q830" s="3139"/>
    </row>
    <row r="831" spans="1:17" ht="15.75" customHeight="1">
      <c r="A831" s="3138"/>
      <c r="B831" s="3139"/>
      <c r="C831" s="3139"/>
      <c r="D831" s="3139"/>
      <c r="E831" s="3139"/>
      <c r="F831" s="3139"/>
      <c r="G831" s="3139"/>
      <c r="H831" s="3139"/>
      <c r="I831" s="3139"/>
      <c r="J831" s="3139"/>
      <c r="K831" s="3139"/>
      <c r="L831" s="3139"/>
      <c r="M831" s="3139"/>
      <c r="N831" s="3139"/>
      <c r="O831" s="3139"/>
      <c r="P831" s="3139"/>
      <c r="Q831" s="3139"/>
    </row>
    <row r="832" spans="1:17" ht="20.100000000000001" customHeight="1">
      <c r="A832" s="1582"/>
      <c r="B832" s="1582"/>
      <c r="C832" s="1582"/>
      <c r="D832" s="1582"/>
      <c r="E832" s="1582"/>
      <c r="F832" s="1582"/>
      <c r="G832" s="1582"/>
      <c r="H832" s="1582"/>
      <c r="I832" s="1582"/>
      <c r="J832" s="1582"/>
      <c r="K832" s="1582"/>
      <c r="L832" s="1582"/>
      <c r="M832" s="1582"/>
      <c r="N832" s="1582"/>
      <c r="O832" s="1582"/>
      <c r="P832" s="1582"/>
      <c r="Q832" s="1582"/>
    </row>
    <row r="833" spans="1:17" ht="20.100000000000001" customHeight="1">
      <c r="A833" s="1582"/>
      <c r="B833" s="1582"/>
      <c r="C833" s="1582"/>
      <c r="D833" s="1582"/>
      <c r="E833" s="2287" t="s">
        <v>1209</v>
      </c>
      <c r="F833" s="2287"/>
      <c r="G833" s="2287"/>
      <c r="H833" s="1582"/>
      <c r="I833" s="1582"/>
      <c r="J833" s="1582"/>
      <c r="K833" s="1582"/>
      <c r="L833" s="1582"/>
      <c r="M833" s="1582"/>
      <c r="N833" s="1582"/>
      <c r="O833" s="1582"/>
      <c r="P833" s="1582"/>
      <c r="Q833" s="1582"/>
    </row>
    <row r="834" spans="1:17" ht="20.100000000000001" customHeight="1">
      <c r="A834" s="1582"/>
      <c r="B834" s="1582"/>
      <c r="C834" s="1582"/>
      <c r="D834" s="1582"/>
      <c r="E834" s="2287"/>
      <c r="F834" s="2287" t="s">
        <v>1210</v>
      </c>
      <c r="G834" s="2287"/>
      <c r="H834" s="1582"/>
      <c r="I834" s="1582"/>
      <c r="J834" s="1582"/>
      <c r="K834" s="1582"/>
      <c r="L834" s="1582"/>
      <c r="M834" s="1582"/>
      <c r="N834" s="1582"/>
      <c r="O834" s="1582"/>
      <c r="P834" s="1582"/>
      <c r="Q834" s="1582"/>
    </row>
    <row r="835" spans="1:17" ht="20.100000000000001" customHeight="1">
      <c r="A835" s="1582"/>
      <c r="B835" s="1582"/>
      <c r="C835" s="1582"/>
      <c r="D835" s="1582"/>
      <c r="E835" s="2287"/>
      <c r="F835" s="2287" t="s">
        <v>1211</v>
      </c>
      <c r="G835" s="2287"/>
      <c r="H835" s="1582"/>
      <c r="I835" s="1582"/>
      <c r="J835" s="1582"/>
      <c r="K835" s="1582"/>
      <c r="L835" s="1582"/>
      <c r="M835" s="1582"/>
      <c r="N835" s="1582"/>
      <c r="O835" s="1582"/>
      <c r="P835" s="1582"/>
      <c r="Q835" s="1582"/>
    </row>
    <row r="836" spans="1:17" ht="20.100000000000001" customHeight="1">
      <c r="A836" s="1582"/>
      <c r="B836" s="1582"/>
      <c r="C836" s="1582"/>
      <c r="D836" s="1582"/>
      <c r="E836" s="2287"/>
      <c r="F836" s="2287" t="s">
        <v>1212</v>
      </c>
      <c r="G836" s="2287"/>
      <c r="H836" s="1582"/>
      <c r="I836" s="1582"/>
      <c r="J836" s="1582"/>
      <c r="K836" s="1582"/>
      <c r="L836" s="1582"/>
      <c r="M836" s="1582"/>
      <c r="N836" s="1582"/>
      <c r="O836" s="1582"/>
      <c r="P836" s="1582"/>
      <c r="Q836" s="1582"/>
    </row>
    <row r="837" spans="1:17" ht="20.100000000000001" customHeight="1">
      <c r="A837" s="1582"/>
      <c r="B837" s="1582"/>
      <c r="C837" s="1582"/>
      <c r="D837" s="1582"/>
      <c r="E837" s="1582"/>
      <c r="F837" s="2287" t="s">
        <v>1213</v>
      </c>
      <c r="G837" s="1582"/>
      <c r="H837" s="1582"/>
      <c r="I837" s="1582"/>
      <c r="J837" s="1582"/>
      <c r="K837" s="1582"/>
      <c r="L837" s="1582"/>
      <c r="M837" s="1582"/>
      <c r="N837" s="1582"/>
      <c r="O837" s="1582"/>
      <c r="P837" s="1582"/>
      <c r="Q837" s="1582"/>
    </row>
    <row r="838" spans="1:17" ht="20.100000000000001" customHeight="1">
      <c r="A838" s="1582"/>
      <c r="B838" s="1582"/>
      <c r="C838" s="1582"/>
      <c r="D838" s="1582"/>
      <c r="E838" s="2287" t="s">
        <v>1214</v>
      </c>
      <c r="F838" s="1582"/>
      <c r="G838" s="1582"/>
      <c r="H838" s="1582"/>
      <c r="I838" s="1582"/>
      <c r="J838" s="1582"/>
      <c r="K838" s="1582"/>
      <c r="L838" s="1582"/>
      <c r="M838" s="1582"/>
      <c r="N838" s="1582"/>
      <c r="O838" s="1582"/>
      <c r="P838" s="1582"/>
      <c r="Q838" s="1582"/>
    </row>
    <row r="839" spans="1:17" ht="20.100000000000001" customHeight="1">
      <c r="A839" s="1582"/>
      <c r="B839" s="1582"/>
      <c r="C839" s="1582"/>
      <c r="D839" s="1582"/>
      <c r="E839" s="1582"/>
      <c r="F839" s="1582"/>
      <c r="G839" s="1582"/>
      <c r="H839" s="1582"/>
      <c r="I839" s="1582"/>
      <c r="J839" s="1582"/>
      <c r="K839" s="1582"/>
      <c r="L839" s="1582"/>
      <c r="M839" s="1582"/>
      <c r="N839" s="1582"/>
      <c r="O839" s="1582"/>
      <c r="P839" s="1582"/>
      <c r="Q839" s="1582"/>
    </row>
    <row r="840" spans="1:17" ht="20.100000000000001" customHeight="1">
      <c r="A840" s="1582"/>
      <c r="B840" s="1582"/>
      <c r="C840" s="1582"/>
      <c r="D840" s="1582"/>
      <c r="E840" s="1582"/>
      <c r="F840" s="1582"/>
      <c r="G840" s="1582"/>
      <c r="H840" s="1582"/>
      <c r="I840" s="1582"/>
      <c r="J840" s="1582"/>
      <c r="K840" s="1582"/>
      <c r="L840" s="1582"/>
      <c r="M840" s="1582"/>
      <c r="N840" s="1582"/>
      <c r="O840" s="1582"/>
      <c r="P840" s="1582"/>
      <c r="Q840" s="1582"/>
    </row>
    <row r="841" spans="1:17" ht="20.100000000000001" customHeight="1">
      <c r="A841" s="1582"/>
      <c r="B841" s="1582"/>
      <c r="C841" s="1582"/>
      <c r="D841" s="1582"/>
      <c r="E841" s="1582"/>
      <c r="F841" s="1582"/>
      <c r="G841" s="1582"/>
      <c r="H841" s="1582"/>
      <c r="I841" s="1582"/>
      <c r="J841" s="1582"/>
      <c r="K841" s="1582"/>
      <c r="L841" s="1582"/>
      <c r="M841" s="1582"/>
      <c r="N841" s="1582"/>
      <c r="O841" s="1582"/>
      <c r="P841" s="1582"/>
      <c r="Q841" s="1582"/>
    </row>
    <row r="842" spans="1:17" ht="20.100000000000001" customHeight="1">
      <c r="A842" s="1582"/>
      <c r="B842" s="1582"/>
      <c r="C842" s="1582"/>
      <c r="D842" s="1582"/>
      <c r="E842" s="1582"/>
      <c r="F842" s="1582"/>
      <c r="G842" s="1582"/>
      <c r="H842" s="1582"/>
      <c r="I842" s="1582"/>
      <c r="J842" s="1582"/>
      <c r="K842" s="1582"/>
      <c r="L842" s="1582"/>
      <c r="M842" s="1582"/>
      <c r="N842" s="1582"/>
      <c r="O842" s="1582"/>
      <c r="P842" s="1582"/>
      <c r="Q842" s="1582"/>
    </row>
    <row r="843" spans="1:17" ht="20.100000000000001" customHeight="1">
      <c r="A843" s="1582"/>
      <c r="B843" s="1582"/>
      <c r="C843" s="2288" t="s">
        <v>1215</v>
      </c>
      <c r="D843" s="2288"/>
      <c r="E843" s="2288"/>
      <c r="F843" s="2288"/>
      <c r="G843" s="2288"/>
      <c r="H843" s="2288"/>
      <c r="I843" s="2288" t="s">
        <v>1216</v>
      </c>
      <c r="J843" s="1582"/>
      <c r="K843" s="1582"/>
      <c r="L843" s="1582"/>
      <c r="M843" s="1582"/>
      <c r="N843" s="1582"/>
      <c r="O843" s="1582"/>
      <c r="P843" s="1582"/>
      <c r="Q843" s="1582"/>
    </row>
    <row r="844" spans="1:17" ht="20.100000000000001" customHeight="1">
      <c r="A844" s="1582"/>
      <c r="B844" s="1582"/>
      <c r="C844" s="1582"/>
      <c r="D844" s="1582"/>
      <c r="E844" s="1582"/>
      <c r="F844" s="1582"/>
      <c r="G844" s="1582"/>
      <c r="H844" s="1582"/>
      <c r="I844" s="1582"/>
      <c r="J844" s="1582"/>
      <c r="K844" s="1582"/>
      <c r="L844" s="1582"/>
      <c r="M844" s="1582"/>
      <c r="N844" s="1582"/>
      <c r="O844" s="1582"/>
      <c r="P844" s="1582"/>
      <c r="Q844" s="1582"/>
    </row>
    <row r="845" spans="1:17" ht="20.100000000000001" customHeight="1">
      <c r="A845" s="1582"/>
      <c r="B845" s="1582"/>
      <c r="C845" s="1582"/>
      <c r="D845" s="2288" t="s">
        <v>1217</v>
      </c>
      <c r="E845" s="1582"/>
      <c r="F845" s="1582"/>
      <c r="G845" s="1582"/>
      <c r="H845" s="1582"/>
      <c r="I845" s="2288"/>
      <c r="J845" s="1582"/>
      <c r="K845" s="1582"/>
      <c r="L845" s="1582"/>
      <c r="M845" s="1582"/>
      <c r="N845" s="1582"/>
      <c r="O845" s="1582"/>
      <c r="P845" s="1582"/>
      <c r="Q845" s="1582"/>
    </row>
    <row r="846" spans="1:17" ht="20.100000000000001" customHeight="1">
      <c r="A846" s="1582"/>
      <c r="B846" s="1582"/>
      <c r="C846" s="1582"/>
      <c r="D846" s="2288" t="s">
        <v>10</v>
      </c>
      <c r="E846" s="1582"/>
      <c r="F846" s="1582"/>
      <c r="G846" s="1582"/>
      <c r="H846" s="2289" t="s">
        <v>545</v>
      </c>
      <c r="I846" s="2288"/>
      <c r="J846" s="1582"/>
      <c r="K846" s="1582"/>
      <c r="L846" s="1582"/>
      <c r="M846" s="1582"/>
      <c r="N846" s="1582"/>
      <c r="O846" s="1582"/>
      <c r="P846" s="1582"/>
      <c r="Q846" s="1582"/>
    </row>
    <row r="847" spans="1:17" ht="20.100000000000001" customHeight="1">
      <c r="A847" s="1582"/>
      <c r="B847" s="1582"/>
      <c r="C847" s="1582"/>
      <c r="D847" s="2288" t="s">
        <v>486</v>
      </c>
      <c r="E847" s="1582"/>
      <c r="F847" s="1582"/>
      <c r="G847" s="1582"/>
      <c r="H847" s="2290"/>
      <c r="I847" s="2290" t="s">
        <v>2135</v>
      </c>
      <c r="J847" s="1582"/>
      <c r="K847" s="1582"/>
      <c r="L847" s="1582"/>
      <c r="M847" s="1582"/>
      <c r="N847" s="1582"/>
      <c r="O847" s="1582"/>
      <c r="P847" s="1582"/>
      <c r="Q847" s="1582"/>
    </row>
    <row r="848" spans="1:17" ht="20.100000000000001" customHeight="1">
      <c r="A848" s="1582"/>
      <c r="B848" s="1582"/>
      <c r="C848" s="1582"/>
      <c r="D848" s="2288" t="s">
        <v>545</v>
      </c>
      <c r="E848" s="1582"/>
      <c r="F848" s="1582"/>
      <c r="G848" s="1582"/>
      <c r="H848" s="2290"/>
      <c r="I848" s="2290" t="s">
        <v>2136</v>
      </c>
      <c r="J848" s="1582"/>
      <c r="K848" s="1582"/>
      <c r="L848" s="1582"/>
      <c r="M848" s="1582"/>
      <c r="N848" s="1582"/>
      <c r="O848" s="1582"/>
      <c r="P848" s="1582"/>
      <c r="Q848" s="1582"/>
    </row>
    <row r="849" spans="1:17" ht="20.100000000000001" customHeight="1">
      <c r="A849" s="1582"/>
      <c r="B849" s="1582"/>
      <c r="C849" s="1582"/>
      <c r="D849" s="2288" t="s">
        <v>418</v>
      </c>
      <c r="E849" s="1582"/>
      <c r="F849" s="1582"/>
      <c r="G849" s="1582"/>
      <c r="H849" s="2289" t="s">
        <v>11</v>
      </c>
      <c r="I849" s="1582"/>
      <c r="J849" s="1582"/>
      <c r="K849" s="1582"/>
      <c r="L849" s="1582"/>
      <c r="M849" s="1582"/>
      <c r="N849" s="1582"/>
      <c r="O849" s="1582"/>
      <c r="P849" s="1582"/>
      <c r="Q849" s="1582"/>
    </row>
    <row r="850" spans="1:17" ht="20.100000000000001" customHeight="1">
      <c r="A850" s="1582"/>
      <c r="B850" s="1582"/>
      <c r="C850" s="1582"/>
      <c r="D850" s="2288" t="s">
        <v>1218</v>
      </c>
      <c r="E850" s="1582"/>
      <c r="F850" s="1582"/>
      <c r="G850" s="1582"/>
      <c r="H850" s="2290"/>
      <c r="I850" s="2290" t="s">
        <v>1219</v>
      </c>
      <c r="J850" s="1582"/>
      <c r="K850" s="1582"/>
      <c r="L850" s="2288"/>
      <c r="M850" s="1582"/>
      <c r="N850" s="1582"/>
      <c r="O850" s="1582"/>
      <c r="P850" s="1582"/>
      <c r="Q850" s="1582"/>
    </row>
    <row r="851" spans="1:17" ht="20.100000000000001" customHeight="1">
      <c r="A851" s="1582"/>
      <c r="B851" s="1582"/>
      <c r="C851" s="1582"/>
      <c r="D851" s="1582"/>
      <c r="E851" s="1582"/>
      <c r="F851" s="1582"/>
      <c r="G851" s="1582"/>
      <c r="H851" s="2289" t="s">
        <v>473</v>
      </c>
      <c r="I851" s="2288"/>
      <c r="J851" s="2288"/>
      <c r="K851" s="1582"/>
      <c r="L851" s="2288"/>
      <c r="M851" s="1582"/>
      <c r="N851" s="1582"/>
      <c r="O851" s="1582"/>
      <c r="P851" s="1582"/>
      <c r="Q851" s="1582"/>
    </row>
    <row r="852" spans="1:17" ht="20.100000000000001" customHeight="1">
      <c r="A852" s="1582"/>
      <c r="B852" s="1582"/>
      <c r="C852" s="1582"/>
      <c r="D852" s="2288" t="s">
        <v>1220</v>
      </c>
      <c r="E852" s="1582"/>
      <c r="F852" s="1582"/>
      <c r="G852" s="1582"/>
      <c r="H852" s="2290"/>
      <c r="I852" s="2290" t="s">
        <v>1221</v>
      </c>
      <c r="J852" s="2290"/>
      <c r="K852" s="1582"/>
      <c r="L852" s="2288"/>
      <c r="M852" s="1582"/>
      <c r="N852" s="1582"/>
      <c r="O852" s="1582"/>
      <c r="P852" s="1582"/>
      <c r="Q852" s="1582"/>
    </row>
    <row r="853" spans="1:17" ht="20.100000000000001" customHeight="1">
      <c r="A853" s="1582"/>
      <c r="B853" s="1582"/>
      <c r="C853" s="1582"/>
      <c r="D853" s="2288" t="s">
        <v>10</v>
      </c>
      <c r="E853" s="1582"/>
      <c r="F853" s="1582"/>
      <c r="G853" s="1582"/>
      <c r="H853" s="2289" t="s">
        <v>578</v>
      </c>
      <c r="I853" s="2288"/>
      <c r="J853" s="1582"/>
      <c r="K853" s="1582"/>
      <c r="L853" s="2288"/>
      <c r="M853" s="1582"/>
      <c r="N853" s="1582"/>
      <c r="O853" s="1582"/>
      <c r="P853" s="1582"/>
      <c r="Q853" s="1582"/>
    </row>
    <row r="854" spans="1:17" ht="20.100000000000001" customHeight="1">
      <c r="A854" s="1582"/>
      <c r="B854" s="1582"/>
      <c r="C854" s="1582"/>
      <c r="D854" s="2288" t="s">
        <v>486</v>
      </c>
      <c r="E854" s="1582"/>
      <c r="F854" s="1582"/>
      <c r="G854" s="1582"/>
      <c r="H854" s="2290"/>
      <c r="I854" s="2290" t="s">
        <v>1222</v>
      </c>
      <c r="J854" s="1582"/>
      <c r="K854" s="1582"/>
      <c r="L854" s="2288"/>
      <c r="M854" s="1582"/>
      <c r="N854" s="1582"/>
      <c r="O854" s="1582"/>
      <c r="P854" s="1582"/>
      <c r="Q854" s="1582"/>
    </row>
    <row r="855" spans="1:17" ht="20.100000000000001" customHeight="1">
      <c r="A855" s="1582"/>
      <c r="B855" s="1582"/>
      <c r="C855" s="1582"/>
      <c r="D855" s="2288" t="s">
        <v>545</v>
      </c>
      <c r="E855" s="1582"/>
      <c r="F855" s="1582"/>
      <c r="G855" s="1582"/>
      <c r="H855" s="2289" t="s">
        <v>1223</v>
      </c>
      <c r="I855" s="2288"/>
      <c r="J855" s="1582"/>
      <c r="K855" s="1582"/>
      <c r="L855" s="2288"/>
      <c r="M855" s="1582"/>
      <c r="N855" s="1582"/>
      <c r="O855" s="1582"/>
      <c r="P855" s="1582"/>
      <c r="Q855" s="1582"/>
    </row>
    <row r="856" spans="1:17" ht="20.100000000000001" customHeight="1">
      <c r="A856" s="1582"/>
      <c r="B856" s="1582"/>
      <c r="C856" s="1582"/>
      <c r="D856" s="2288" t="s">
        <v>418</v>
      </c>
      <c r="E856" s="1582"/>
      <c r="F856" s="1582"/>
      <c r="G856" s="1582"/>
      <c r="H856" s="2290"/>
      <c r="I856" s="2290" t="s">
        <v>1224</v>
      </c>
      <c r="J856" s="1582"/>
      <c r="K856" s="1582"/>
      <c r="L856" s="2288"/>
      <c r="M856" s="1582"/>
      <c r="N856" s="1582"/>
      <c r="O856" s="1582"/>
      <c r="P856" s="1582"/>
      <c r="Q856" s="1582"/>
    </row>
    <row r="857" spans="1:17" ht="20.100000000000001" customHeight="1">
      <c r="A857" s="1582"/>
      <c r="B857" s="1582"/>
      <c r="C857" s="1582"/>
      <c r="D857" s="2288" t="s">
        <v>1218</v>
      </c>
      <c r="E857" s="1582"/>
      <c r="F857" s="1582"/>
      <c r="G857" s="1582"/>
      <c r="H857" s="2289" t="s">
        <v>485</v>
      </c>
      <c r="I857" s="2288"/>
      <c r="J857" s="1582"/>
      <c r="K857" s="1582"/>
      <c r="L857" s="1582"/>
      <c r="M857" s="1582"/>
      <c r="N857" s="1582"/>
      <c r="O857" s="1582"/>
      <c r="P857" s="1582"/>
      <c r="Q857" s="1582"/>
    </row>
    <row r="858" spans="1:17" ht="20.100000000000001" customHeight="1">
      <c r="A858" s="1582"/>
      <c r="B858" s="1582"/>
      <c r="C858" s="1582"/>
      <c r="D858" s="2288"/>
      <c r="E858" s="1582"/>
      <c r="F858" s="1582"/>
      <c r="G858" s="1582"/>
      <c r="H858" s="2290"/>
      <c r="I858" s="2290" t="s">
        <v>1225</v>
      </c>
      <c r="J858" s="1582"/>
      <c r="K858" s="1582"/>
      <c r="L858" s="2288"/>
      <c r="M858" s="1582"/>
      <c r="N858" s="1582"/>
      <c r="O858" s="1582"/>
      <c r="P858" s="1582"/>
      <c r="Q858" s="1582"/>
    </row>
    <row r="859" spans="1:17" ht="20.100000000000001" customHeight="1">
      <c r="A859" s="1582"/>
      <c r="B859" s="1582"/>
      <c r="C859" s="1582"/>
      <c r="D859" s="2288" t="s">
        <v>1226</v>
      </c>
      <c r="E859" s="1582"/>
      <c r="F859" s="1582"/>
      <c r="G859" s="1582"/>
      <c r="H859" s="2290"/>
      <c r="I859" s="2290" t="s">
        <v>1227</v>
      </c>
      <c r="J859" s="1582"/>
      <c r="K859" s="1582"/>
      <c r="L859" s="1582"/>
      <c r="M859" s="1582"/>
      <c r="N859" s="1582"/>
      <c r="O859" s="1582"/>
      <c r="P859" s="1582"/>
      <c r="Q859" s="1582"/>
    </row>
    <row r="860" spans="1:17" ht="20.100000000000001" customHeight="1">
      <c r="A860" s="1582"/>
      <c r="B860" s="1582"/>
      <c r="C860" s="1582"/>
      <c r="D860" s="2288" t="s">
        <v>10</v>
      </c>
      <c r="E860" s="1582"/>
      <c r="F860" s="1582"/>
      <c r="G860" s="1582"/>
      <c r="H860" s="2290"/>
      <c r="I860" s="2290" t="s">
        <v>1228</v>
      </c>
      <c r="J860" s="1582"/>
      <c r="K860" s="1582"/>
      <c r="L860" s="1582"/>
      <c r="M860" s="1582"/>
      <c r="N860" s="1582"/>
      <c r="O860" s="1582"/>
      <c r="P860" s="1582"/>
      <c r="Q860" s="1582"/>
    </row>
    <row r="861" spans="1:17" ht="20.100000000000001" customHeight="1">
      <c r="A861" s="1582"/>
      <c r="B861" s="1582"/>
      <c r="C861" s="1582"/>
      <c r="D861" s="2288" t="s">
        <v>486</v>
      </c>
      <c r="E861" s="1582"/>
      <c r="F861" s="1582"/>
      <c r="G861" s="1582"/>
      <c r="H861" s="2290"/>
      <c r="I861" s="2290" t="s">
        <v>1229</v>
      </c>
      <c r="J861" s="1582"/>
      <c r="K861" s="1582"/>
      <c r="L861" s="1582"/>
      <c r="M861" s="1582"/>
      <c r="N861" s="1582"/>
      <c r="O861" s="1582"/>
      <c r="P861" s="1582"/>
      <c r="Q861" s="1582"/>
    </row>
    <row r="862" spans="1:17" ht="20.100000000000001" customHeight="1">
      <c r="A862" s="1582"/>
      <c r="B862" s="1582"/>
      <c r="C862" s="1582"/>
      <c r="D862" s="2288" t="s">
        <v>545</v>
      </c>
      <c r="E862" s="1582"/>
      <c r="F862" s="1582"/>
      <c r="G862" s="1582"/>
      <c r="H862" s="1582"/>
      <c r="I862" s="1582"/>
      <c r="J862" s="1582"/>
      <c r="K862" s="1582"/>
      <c r="L862" s="1582"/>
      <c r="M862" s="1582"/>
      <c r="N862" s="1582"/>
      <c r="O862" s="1582"/>
      <c r="P862" s="1582"/>
      <c r="Q862" s="1582"/>
    </row>
    <row r="863" spans="1:17" ht="20.100000000000001" customHeight="1">
      <c r="A863" s="1582"/>
      <c r="B863" s="1582"/>
      <c r="C863" s="1582"/>
      <c r="D863" s="2291" t="s">
        <v>2137</v>
      </c>
      <c r="E863" s="2291"/>
      <c r="F863" s="1582"/>
      <c r="G863" s="1582"/>
      <c r="H863" s="1582"/>
      <c r="I863" s="1582"/>
      <c r="J863" s="1582"/>
      <c r="K863" s="1582"/>
      <c r="L863" s="1582"/>
      <c r="M863" s="1582"/>
      <c r="N863" s="1582"/>
      <c r="O863" s="1582"/>
      <c r="P863" s="1582"/>
      <c r="Q863" s="1582"/>
    </row>
    <row r="864" spans="1:17" ht="20.100000000000001" customHeight="1">
      <c r="A864" s="1582"/>
      <c r="B864" s="1582"/>
      <c r="C864" s="1582"/>
      <c r="D864" s="2288" t="s">
        <v>418</v>
      </c>
      <c r="E864" s="1582"/>
      <c r="F864" s="1582"/>
      <c r="G864" s="1582"/>
      <c r="H864" s="1582"/>
      <c r="I864" s="1582"/>
      <c r="J864" s="1582"/>
      <c r="K864" s="1582"/>
      <c r="L864" s="1582"/>
      <c r="M864" s="1582"/>
      <c r="N864" s="1582"/>
      <c r="O864" s="1582"/>
      <c r="P864" s="1582"/>
      <c r="Q864" s="1582"/>
    </row>
    <row r="865" spans="1:17" ht="20.100000000000001" customHeight="1">
      <c r="A865" s="1582"/>
      <c r="B865" s="1582"/>
      <c r="C865" s="1582"/>
      <c r="D865" s="2288" t="s">
        <v>1218</v>
      </c>
      <c r="E865" s="1582"/>
      <c r="F865" s="1582"/>
      <c r="G865" s="1582"/>
      <c r="H865" s="1582"/>
      <c r="I865" s="1582"/>
      <c r="J865" s="1582"/>
      <c r="K865" s="1582"/>
      <c r="L865" s="1582"/>
      <c r="M865" s="1582"/>
      <c r="N865" s="1582"/>
      <c r="O865" s="1582"/>
      <c r="P865" s="1582"/>
      <c r="Q865" s="1582"/>
    </row>
    <row r="866" spans="1:17" ht="20.100000000000001" customHeight="1">
      <c r="A866" s="1582"/>
      <c r="B866" s="1582"/>
      <c r="C866" s="1582"/>
      <c r="D866" s="2288"/>
      <c r="E866" s="1582"/>
      <c r="F866" s="1582"/>
      <c r="G866" s="1582"/>
      <c r="H866" s="1582"/>
      <c r="I866" s="1582"/>
      <c r="J866" s="1582"/>
      <c r="K866" s="1582"/>
      <c r="L866" s="1582"/>
      <c r="M866" s="1582"/>
      <c r="N866" s="1582"/>
      <c r="O866" s="1582"/>
      <c r="P866" s="1582"/>
      <c r="Q866" s="1582"/>
    </row>
    <row r="867" spans="1:17" ht="20.100000000000001" customHeight="1">
      <c r="A867" s="1582"/>
      <c r="B867" s="1582"/>
      <c r="C867" s="1582"/>
      <c r="D867" s="2288" t="s">
        <v>1230</v>
      </c>
      <c r="E867" s="1582"/>
      <c r="F867" s="1582"/>
      <c r="G867" s="1582"/>
      <c r="H867" s="1582"/>
      <c r="I867" s="1582"/>
      <c r="J867" s="1582"/>
      <c r="K867" s="1582"/>
      <c r="L867" s="1582"/>
      <c r="M867" s="1582"/>
      <c r="N867" s="1582"/>
      <c r="O867" s="1582"/>
      <c r="P867" s="1582"/>
      <c r="Q867" s="1582"/>
    </row>
    <row r="868" spans="1:17" ht="20.100000000000001" customHeight="1">
      <c r="A868" s="1582"/>
      <c r="B868" s="1582"/>
      <c r="C868" s="1582"/>
      <c r="D868" s="2288" t="s">
        <v>10</v>
      </c>
      <c r="E868" s="1582"/>
      <c r="F868" s="1582"/>
      <c r="G868" s="1582"/>
      <c r="H868" s="1582"/>
      <c r="I868" s="1582"/>
      <c r="J868" s="1582"/>
      <c r="K868" s="1582"/>
      <c r="L868" s="1582"/>
      <c r="M868" s="1582"/>
      <c r="N868" s="1582"/>
      <c r="O868" s="1582"/>
      <c r="P868" s="1582"/>
      <c r="Q868" s="1582"/>
    </row>
    <row r="869" spans="1:17" ht="20.100000000000001" customHeight="1">
      <c r="A869" s="1582"/>
      <c r="B869" s="1582"/>
      <c r="C869" s="1582"/>
      <c r="D869" s="2288" t="s">
        <v>486</v>
      </c>
      <c r="E869" s="1582"/>
      <c r="F869" s="1582"/>
      <c r="G869" s="1582"/>
      <c r="H869" s="1582"/>
      <c r="I869" s="1582"/>
      <c r="J869" s="1582"/>
      <c r="K869" s="1582"/>
      <c r="L869" s="1582"/>
      <c r="M869" s="1582"/>
      <c r="N869" s="1582"/>
      <c r="O869" s="1582"/>
      <c r="P869" s="1582"/>
      <c r="Q869" s="1582"/>
    </row>
    <row r="870" spans="1:17" ht="20.100000000000001" customHeight="1">
      <c r="A870" s="1582"/>
      <c r="B870" s="1582"/>
      <c r="C870" s="1582"/>
      <c r="D870" s="2288" t="s">
        <v>545</v>
      </c>
      <c r="E870" s="1582"/>
      <c r="F870" s="1582"/>
      <c r="G870" s="1582"/>
      <c r="H870" s="1582"/>
      <c r="I870" s="1582"/>
      <c r="J870" s="1582"/>
      <c r="K870" s="1582"/>
      <c r="L870" s="1582"/>
      <c r="M870" s="1582"/>
      <c r="N870" s="1582"/>
      <c r="O870" s="1582"/>
      <c r="P870" s="1582"/>
      <c r="Q870" s="1582"/>
    </row>
    <row r="871" spans="1:17" ht="20.100000000000001" customHeight="1">
      <c r="A871" s="1582"/>
      <c r="B871" s="1582"/>
      <c r="C871" s="1582"/>
      <c r="D871" s="2288" t="s">
        <v>418</v>
      </c>
      <c r="E871" s="1582"/>
      <c r="F871" s="1582"/>
      <c r="G871" s="1582"/>
      <c r="H871" s="1582"/>
      <c r="I871" s="1582"/>
      <c r="J871" s="1582"/>
      <c r="K871" s="1582"/>
      <c r="L871" s="1582"/>
      <c r="M871" s="1582"/>
      <c r="N871" s="1582"/>
      <c r="O871" s="1582"/>
      <c r="P871" s="1582"/>
      <c r="Q871" s="1582"/>
    </row>
    <row r="872" spans="1:17" ht="20.100000000000001" customHeight="1">
      <c r="A872" s="1582"/>
      <c r="B872" s="1582"/>
      <c r="C872" s="1582"/>
      <c r="D872" s="2288" t="s">
        <v>1218</v>
      </c>
      <c r="E872" s="1582"/>
      <c r="F872" s="1582"/>
      <c r="G872" s="1582"/>
      <c r="H872" s="1582"/>
      <c r="I872" s="1582"/>
      <c r="J872" s="1582"/>
      <c r="K872" s="1582"/>
      <c r="L872" s="1582"/>
      <c r="M872" s="1582"/>
      <c r="N872" s="1582"/>
      <c r="O872" s="1582"/>
      <c r="P872" s="1582"/>
      <c r="Q872" s="1582"/>
    </row>
    <row r="873" spans="1:17" ht="20.100000000000001" customHeight="1">
      <c r="A873" s="1582"/>
      <c r="B873" s="1582"/>
      <c r="C873" s="1582"/>
      <c r="D873" s="2288"/>
      <c r="E873" s="1582"/>
      <c r="F873" s="1582"/>
      <c r="G873" s="1582"/>
      <c r="H873" s="1582"/>
      <c r="I873" s="1582"/>
      <c r="J873" s="1582"/>
      <c r="K873" s="1582"/>
      <c r="L873" s="1582"/>
      <c r="M873" s="1582"/>
      <c r="N873" s="1582"/>
      <c r="O873" s="1582"/>
      <c r="P873" s="1582"/>
      <c r="Q873" s="1582"/>
    </row>
    <row r="874" spans="1:17">
      <c r="A874" s="2267"/>
      <c r="B874" s="799"/>
      <c r="C874" s="799"/>
      <c r="D874" s="799"/>
      <c r="E874" s="799"/>
      <c r="F874" s="799"/>
      <c r="G874" s="799"/>
      <c r="H874" s="799"/>
      <c r="I874" s="799"/>
      <c r="J874" s="799"/>
      <c r="K874" s="799"/>
      <c r="L874" s="799"/>
      <c r="M874" s="799"/>
      <c r="N874" s="799"/>
      <c r="O874" s="799"/>
      <c r="P874" s="799"/>
      <c r="Q874" s="799"/>
    </row>
    <row r="875" spans="1:17" ht="18">
      <c r="A875" s="1582"/>
      <c r="B875" s="113"/>
      <c r="C875" s="2292" t="s">
        <v>2138</v>
      </c>
      <c r="D875" s="113"/>
      <c r="E875" s="113"/>
      <c r="F875" s="113"/>
      <c r="G875" s="113"/>
      <c r="H875" s="113"/>
      <c r="I875" s="113"/>
      <c r="J875" s="113"/>
      <c r="K875" s="113"/>
      <c r="L875" s="113"/>
      <c r="M875" s="113"/>
      <c r="N875" s="113"/>
      <c r="O875" s="113"/>
      <c r="P875" s="113"/>
      <c r="Q875" s="113"/>
    </row>
    <row r="876" spans="1:17">
      <c r="A876" s="1582"/>
      <c r="B876" s="113"/>
      <c r="C876" s="113"/>
      <c r="D876" s="113"/>
      <c r="E876" s="113"/>
      <c r="F876" s="113"/>
      <c r="G876" s="113"/>
      <c r="H876" s="113"/>
      <c r="I876" s="113"/>
      <c r="J876" s="113"/>
      <c r="K876" s="113"/>
      <c r="L876" s="113"/>
      <c r="M876" s="1582"/>
      <c r="N876" s="1582"/>
      <c r="O876" s="1582"/>
      <c r="P876" s="1582"/>
      <c r="Q876" s="1582"/>
    </row>
    <row r="877" spans="1:17" ht="18">
      <c r="A877" s="1582"/>
      <c r="B877" s="1582"/>
      <c r="C877" s="2292" t="s">
        <v>2139</v>
      </c>
      <c r="D877" s="1582"/>
      <c r="E877" s="1582"/>
      <c r="F877" s="1582"/>
      <c r="G877" s="1582"/>
      <c r="H877" s="1582"/>
      <c r="I877" s="1582"/>
      <c r="J877" s="1582"/>
      <c r="K877" s="1582"/>
      <c r="L877" s="1582"/>
      <c r="M877" s="1582"/>
      <c r="N877" s="1582"/>
      <c r="O877" s="1582"/>
      <c r="P877" s="1582"/>
      <c r="Q877" s="1582"/>
    </row>
    <row r="878" spans="1:17">
      <c r="A878" s="1582"/>
      <c r="B878" s="1582"/>
      <c r="C878" s="1582"/>
      <c r="D878" s="1582"/>
      <c r="E878" s="1582"/>
      <c r="F878" s="1582"/>
      <c r="G878" s="1582"/>
      <c r="H878" s="1582"/>
      <c r="I878" s="1582"/>
      <c r="J878" s="1582"/>
      <c r="K878" s="1582"/>
      <c r="L878" s="1582"/>
      <c r="M878" s="1582"/>
      <c r="N878" s="1582"/>
      <c r="O878" s="1582"/>
      <c r="P878" s="1582"/>
      <c r="Q878" s="1582"/>
    </row>
    <row r="879" spans="1:17">
      <c r="A879" s="1611"/>
      <c r="B879" s="1612"/>
      <c r="C879" s="1613"/>
      <c r="D879" s="1613"/>
      <c r="E879" s="1613"/>
      <c r="F879" s="1613"/>
      <c r="G879" s="1613"/>
      <c r="H879" s="1613"/>
      <c r="I879" s="1613"/>
      <c r="J879" s="1612"/>
      <c r="K879" s="1612"/>
      <c r="L879" s="1612"/>
      <c r="M879" s="1611"/>
      <c r="N879" s="1611"/>
      <c r="O879" s="1611"/>
      <c r="P879" s="1611"/>
      <c r="Q879" s="1611"/>
    </row>
    <row r="881" spans="1:17" ht="20.100000000000001" customHeight="1">
      <c r="A881" s="1582"/>
      <c r="B881" s="1582"/>
      <c r="M881" s="1582"/>
      <c r="N881" s="1582"/>
      <c r="O881" s="1582"/>
      <c r="P881" s="1582"/>
      <c r="Q881" s="1582"/>
    </row>
    <row r="882" spans="1:17" ht="20.100000000000001" customHeight="1">
      <c r="A882" s="1582"/>
      <c r="B882" s="1582"/>
      <c r="M882" s="1582"/>
      <c r="N882" s="1582"/>
      <c r="O882" s="1582"/>
      <c r="P882" s="1582"/>
      <c r="Q882" s="1582"/>
    </row>
    <row r="883" spans="1:17" ht="20.100000000000001" customHeight="1">
      <c r="A883" s="1582"/>
      <c r="B883" s="1582"/>
      <c r="M883" s="1582"/>
      <c r="N883" s="1582"/>
      <c r="O883" s="1582"/>
      <c r="P883" s="1582"/>
      <c r="Q883" s="1582"/>
    </row>
    <row r="884" spans="1:17" ht="20.100000000000001" customHeight="1">
      <c r="A884" s="1582"/>
      <c r="B884" s="1582"/>
      <c r="M884" s="1582"/>
      <c r="N884" s="1582"/>
      <c r="O884" s="1582"/>
      <c r="P884" s="1582"/>
      <c r="Q884" s="1582"/>
    </row>
    <row r="885" spans="1:17" ht="20.100000000000001" customHeight="1">
      <c r="A885" s="1582"/>
      <c r="B885" s="1582"/>
      <c r="M885" s="1582"/>
      <c r="N885" s="1582"/>
      <c r="O885" s="1582"/>
      <c r="P885" s="1582"/>
      <c r="Q885" s="1582"/>
    </row>
    <row r="886" spans="1:17" ht="20.100000000000001" customHeight="1">
      <c r="A886" s="1582"/>
      <c r="B886" s="1582"/>
      <c r="M886" s="1582"/>
      <c r="N886" s="1582"/>
      <c r="O886" s="1582"/>
      <c r="P886" s="1582"/>
      <c r="Q886" s="1582"/>
    </row>
    <row r="887" spans="1:17" ht="20.100000000000001" customHeight="1">
      <c r="A887" s="1582"/>
      <c r="B887" s="1582"/>
      <c r="M887" s="1582"/>
      <c r="N887" s="1582"/>
      <c r="O887" s="1582"/>
      <c r="P887" s="1582"/>
      <c r="Q887" s="1582"/>
    </row>
    <row r="888" spans="1:17" ht="20.100000000000001" customHeight="1">
      <c r="A888" s="1582"/>
      <c r="B888" s="1582"/>
      <c r="M888" s="1582"/>
      <c r="N888" s="1582"/>
      <c r="O888" s="1582"/>
      <c r="P888" s="1582"/>
      <c r="Q888" s="1582"/>
    </row>
    <row r="889" spans="1:17" ht="20.100000000000001" customHeight="1">
      <c r="A889" s="1582"/>
      <c r="B889" s="1582"/>
      <c r="M889" s="1582"/>
      <c r="N889" s="1582"/>
      <c r="O889" s="1582"/>
      <c r="P889" s="1582"/>
      <c r="Q889" s="1582"/>
    </row>
    <row r="890" spans="1:17" ht="20.100000000000001" customHeight="1">
      <c r="A890" s="1582"/>
      <c r="B890" s="1582"/>
      <c r="M890" s="1582"/>
      <c r="N890" s="1582"/>
      <c r="O890" s="1582"/>
      <c r="P890" s="1582"/>
      <c r="Q890" s="1582"/>
    </row>
    <row r="891" spans="1:17">
      <c r="A891" s="1582"/>
      <c r="B891" s="113"/>
      <c r="M891" s="1582"/>
      <c r="N891" s="1582"/>
      <c r="O891" s="1582"/>
      <c r="P891" s="1582"/>
      <c r="Q891" s="1582"/>
    </row>
    <row r="892" spans="1:17">
      <c r="A892" s="1582"/>
      <c r="B892" s="113"/>
      <c r="M892" s="1582"/>
      <c r="N892" s="1582"/>
      <c r="O892" s="1582"/>
      <c r="P892" s="1582"/>
      <c r="Q892" s="1582"/>
    </row>
    <row r="893" spans="1:17">
      <c r="A893" s="1582"/>
      <c r="B893" s="113"/>
      <c r="M893" s="1582"/>
      <c r="N893" s="1582"/>
      <c r="O893" s="1582"/>
      <c r="P893" s="1582"/>
      <c r="Q893" s="1582"/>
    </row>
    <row r="894" spans="1:17">
      <c r="A894" s="1582"/>
      <c r="B894" s="113"/>
      <c r="M894" s="1582"/>
      <c r="N894" s="1582"/>
      <c r="O894" s="1582"/>
      <c r="P894" s="1582"/>
      <c r="Q894" s="1582"/>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54:C656"/>
    <mergeCell ref="D655:F655"/>
    <mergeCell ref="D656:F656"/>
    <mergeCell ref="C658:C663"/>
    <mergeCell ref="D659:F659"/>
    <mergeCell ref="D660:F660"/>
    <mergeCell ref="D661:F661"/>
    <mergeCell ref="D662:F662"/>
    <mergeCell ref="D663:F663"/>
    <mergeCell ref="L686:L687"/>
    <mergeCell ref="C689:D690"/>
    <mergeCell ref="E689:E690"/>
    <mergeCell ref="F689:F690"/>
    <mergeCell ref="G689:G690"/>
    <mergeCell ref="H689:H690"/>
    <mergeCell ref="D667:F667"/>
    <mergeCell ref="D669:F669"/>
    <mergeCell ref="D671:F671"/>
    <mergeCell ref="C676:L676"/>
    <mergeCell ref="C678:L681"/>
    <mergeCell ref="C682:L685"/>
    <mergeCell ref="I689:I690"/>
    <mergeCell ref="J689:J690"/>
    <mergeCell ref="C692:C693"/>
    <mergeCell ref="D692:D693"/>
    <mergeCell ref="E692:F693"/>
    <mergeCell ref="G692:G693"/>
    <mergeCell ref="H692:H693"/>
    <mergeCell ref="I692:J693"/>
    <mergeCell ref="C686:F687"/>
    <mergeCell ref="G686:H687"/>
    <mergeCell ref="I686:I687"/>
    <mergeCell ref="J686:K687"/>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9160E035-9A6F-43C5-85BF-9B6A7FF54F2F}"/>
    <hyperlink ref="C438" r:id="rId2" xr:uid="{DD071F15-ED33-4990-9817-C2D09811BA01}"/>
    <hyperlink ref="C59" r:id="rId3" xr:uid="{FA9A60A1-5B4F-4AB5-885E-183290152718}"/>
    <hyperlink ref="C61" r:id="rId4" xr:uid="{61F2F6C2-CFE9-48E0-85C3-C46523BC688A}"/>
    <hyperlink ref="B604" r:id="rId5" xr:uid="{F544D556-0BD8-43D8-BDE3-8E0D65C41AB3}"/>
    <hyperlink ref="B610" r:id="rId6" xr:uid="{815B6E1C-46B3-4602-9771-5B5562F6A0AB}"/>
    <hyperlink ref="B618" r:id="rId7" xr:uid="{D77FF836-10AF-430C-A184-5270D72C69CF}"/>
    <hyperlink ref="B617" r:id="rId8" xr:uid="{4D44F91E-91C3-4190-83BB-A63AD26C4D9E}"/>
    <hyperlink ref="B624" r:id="rId9" xr:uid="{563FD7F7-10E2-41BC-AAA3-417A8E8D37D2}"/>
    <hyperlink ref="B628" r:id="rId10" xr:uid="{443C8E49-A912-477A-81E1-EA673162EDE0}"/>
    <hyperlink ref="B613" r:id="rId11" xr:uid="{1F87594F-2BD5-4003-AAC5-FB09C686AA2D}"/>
    <hyperlink ref="J611" r:id="rId12" xr:uid="{B9EF818B-1E06-4837-9A1A-B794BC6459FA}"/>
    <hyperlink ref="J612" r:id="rId13" xr:uid="{8EA45081-3498-48A8-8840-B462F83A307C}"/>
    <hyperlink ref="J605" r:id="rId14" xr:uid="{D40BE805-32F7-4797-BC2D-181DBCC70FBD}"/>
    <hyperlink ref="J618" r:id="rId15" xr:uid="{C75A8D5F-BBB2-49E8-B41F-8134D04DDCD2}"/>
    <hyperlink ref="J624" r:id="rId16" xr:uid="{0A7B26B0-322E-4209-A452-066C5237DAFE}"/>
    <hyperlink ref="J615" r:id="rId17" xr:uid="{748940D2-1C6F-4911-8DE0-1A8CD794504F}"/>
    <hyperlink ref="J629" r:id="rId18" xr:uid="{398822EE-5CA9-4B4A-8E00-1D4B92CD806D}"/>
    <hyperlink ref="J625" r:id="rId19" xr:uid="{CA77C852-9839-4732-943F-249842369418}"/>
    <hyperlink ref="J626" r:id="rId20" xr:uid="{4B2CFE62-E25A-4DA8-8C33-E6893F945E2A}"/>
    <hyperlink ref="J621" r:id="rId21" xr:uid="{FEF3543A-B64A-4F19-8A40-11FD4256B94F}"/>
    <hyperlink ref="J552" r:id="rId22" xr:uid="{F5EA1CB1-D4B2-4F76-86C6-FBED36CE8F78}"/>
    <hyperlink ref="K554" r:id="rId23" xr:uid="{4F1E0E2A-A190-4476-9ECE-405BD5F9A7A8}"/>
    <hyperlink ref="K556" r:id="rId24" xr:uid="{67BED97E-6CFE-44AA-A711-FC871F162D98}"/>
    <hyperlink ref="K557" r:id="rId25" xr:uid="{6833ED21-5502-4743-A1D7-022E45A8C310}"/>
    <hyperlink ref="K553" r:id="rId26" xr:uid="{34C656ED-D7DC-4440-A2EC-4B1A486B67FC}"/>
    <hyperlink ref="K558" r:id="rId27" xr:uid="{62B3E7F4-FF5A-4D96-BB19-4D08DE5D38A4}"/>
    <hyperlink ref="K559" r:id="rId28" xr:uid="{3215FE70-C54C-4C5F-9597-70C800877826}"/>
    <hyperlink ref="K555" r:id="rId29" xr:uid="{527FE926-0E70-4931-9CAC-AB2CD27A7228}"/>
    <hyperlink ref="C152" r:id="rId30" xr:uid="{CF665F49-70A7-4879-9E2A-23CACA8D559E}"/>
    <hyperlink ref="C154" r:id="rId31" xr:uid="{A20FF9E5-4585-4062-AA2D-5F5370D4AECD}"/>
    <hyperlink ref="C156" r:id="rId32" xr:uid="{6DAA0C64-FCEA-4DBA-9384-5C07DA0093B6}"/>
    <hyperlink ref="B556" r:id="rId33" xr:uid="{54382275-59C4-4450-ACE7-57F7C248A3C4}"/>
    <hyperlink ref="B557" r:id="rId34" xr:uid="{CCECBBFD-B0D1-4A44-A722-1A5CA165D688}"/>
    <hyperlink ref="B560" r:id="rId35" xr:uid="{F7CF86FF-89E1-4BD4-8FB0-35C59215898B}"/>
    <hyperlink ref="C179" r:id="rId36" display="http://www.mdf-xlpages.com/modules/publisher/item.php?itemid=167" xr:uid="{86FF63D7-6767-4B67-B356-27185650A5BC}"/>
    <hyperlink ref="C180" r:id="rId37" display="http://www.mdf-xlpages.com/modules/publisher/item.php?itemid=149" xr:uid="{A6D5E202-7CBF-466F-8C9D-CFC2DD6871B6}"/>
    <hyperlink ref="C181" r:id="rId38" display="http://www.mdf-xlpages.com/modules/publisher/item.php?itemid=152" xr:uid="{5F825F1F-F02D-44FE-8975-55F7D403E917}"/>
    <hyperlink ref="C182" r:id="rId39" display="http://www.mdf-xlpages.com/modules/publisher/item.php?itemid=153" xr:uid="{04DF0113-41FB-43D8-8D87-88409A3B7235}"/>
    <hyperlink ref="C184" r:id="rId40" display="http://www.mdf-xlpages.com/modules/publisher/item.php?itemid=134" xr:uid="{DA000475-DE9B-4512-B8C4-43F8C3262732}"/>
    <hyperlink ref="C185" r:id="rId41" display="http://www.mdf-xlpages.com/modules/publisher/item.php?itemid=105" xr:uid="{E14BF9F1-98E9-4FB4-A986-7E28088BD798}"/>
    <hyperlink ref="C186" r:id="rId42" display="http://www.mdf-xlpages.com/modules/publisher/item.php?itemid=91" xr:uid="{96CD9519-444F-4A85-AE87-10B28934DDE3}"/>
    <hyperlink ref="C187" r:id="rId43" display="http://www.mdf-xlpages.com/modules/publisher/item.php?itemid=99" xr:uid="{9FF2C008-25BF-437F-AE4A-F05AB3736B67}"/>
    <hyperlink ref="C188" r:id="rId44" display="http://www.mdf-xlpages.com/modules/publisher/item.php?itemid=98" xr:uid="{B8E8B667-3DDB-4DEF-ADBD-8B0B48824791}"/>
    <hyperlink ref="C189" r:id="rId45" display="http://www.mdf-xlpages.com/modules/publisher/item.php?itemid=86" xr:uid="{138412C0-22C9-47BA-948D-34D0AB90AA6B}"/>
    <hyperlink ref="C190" r:id="rId46" display="http://www.mdf-xlpages.com/modules/publisher/item.php?itemid=97" xr:uid="{4236CBDB-223D-47A4-A8CE-4340A0404A65}"/>
    <hyperlink ref="C191" r:id="rId47" display="http://www.mdf-xlpages.com/modules/publisher/item.php?itemid=93" xr:uid="{F799A421-D470-43B3-8C37-DB42152E6499}"/>
    <hyperlink ref="C192" r:id="rId48" display="http://www.mdf-xlpages.com/modules/publisher/item.php?itemid=84" xr:uid="{9A9EAED4-47F2-4277-8DCB-B5B95C11A4E8}"/>
    <hyperlink ref="C193" r:id="rId49" display="http://www.mdf-xlpages.com/modules/publisher/item.php?itemid=94" xr:uid="{9C652BBC-E667-4FFA-832E-39727D50F518}"/>
    <hyperlink ref="C194" r:id="rId50" display="http://www.mdf-xlpages.com/modules/publisher/item.php?itemid=83" xr:uid="{D8AE6B0A-FCD9-4AA2-AA1D-12785C8D8773}"/>
    <hyperlink ref="C195" r:id="rId51" display="http://www.mdf-xlpages.com/modules/publisher/item.php?itemid=87" xr:uid="{37613DA7-FEAD-4DAE-BEAC-B05485CF341B}"/>
    <hyperlink ref="C196" r:id="rId52" display="http://www.mdf-xlpages.com/modules/publisher/item.php?itemid=85" xr:uid="{7CC4E732-4DD8-4BCB-93EB-A3B153C354F2}"/>
    <hyperlink ref="C197" r:id="rId53" display="http://www.mdf-xlpages.com/modules/publisher/item.php?itemid=81" xr:uid="{FD1F6B88-B9CE-4E29-A8E2-AD6DBBAD57F0}"/>
    <hyperlink ref="C198" r:id="rId54" display="http://www.mdf-xlpages.com/modules/publisher/item.php?itemid=82" xr:uid="{AA8B3856-C735-4BF9-A1E7-57431F7010A2}"/>
    <hyperlink ref="C199" r:id="rId55" display="http://www.mdf-xlpages.com/modules/publisher/item.php?itemid=90" xr:uid="{98E7B396-7942-4A0E-9602-8B88A6544A4B}"/>
    <hyperlink ref="C200" r:id="rId56" display="http://www.mdf-xlpages.com/modules/publisher/item.php?itemid=76" xr:uid="{E15D3EE5-D4AB-4365-8F90-DA7794E277C2}"/>
    <hyperlink ref="C201" r:id="rId57" display="http://www.mdf-xlpages.com/modules/publisher/item.php?itemid=64" xr:uid="{ED4D5EFC-EC2B-422B-AB69-D177B441B327}"/>
    <hyperlink ref="C202" r:id="rId58" display="http://www.mdf-xlpages.com/modules/publisher/item.php?itemid=63" xr:uid="{9DCA9F2C-B5E4-46FD-80DD-D068A3A77747}"/>
    <hyperlink ref="C203" r:id="rId59" display="http://www.mdf-xlpages.com/modules/publisher/item.php?itemid=62" xr:uid="{58C0C1CD-7F4C-46E8-9598-31399E6BC798}"/>
    <hyperlink ref="C204" r:id="rId60" display="http://www.mdf-xlpages.com/modules/publisher/item.php?itemid=25" xr:uid="{D5E7A836-4ED8-418D-B93E-AB52BDD1CCBC}"/>
    <hyperlink ref="D176" r:id="rId61" xr:uid="{BFDB7D00-9E7B-40C9-91E4-E3738C3E3ECE}"/>
    <hyperlink ref="C158" r:id="rId62" xr:uid="{E61222D7-58B4-4FAE-A783-A7979799E41F}"/>
    <hyperlink ref="C64" r:id="rId63" xr:uid="{AF4FACCB-9CFA-436E-A935-0EDA7B6D42E3}"/>
    <hyperlink ref="C66" r:id="rId64" display="http://www.uprt.fr/mesimages/fichiers-uprt/ff-fiches-fabrication/ff-fiches-fabrication-maj-02-2015/ff-documents-divers-maj-02-2015/ff-fiches-apprentis-Patissiers-07-03-2016.xlsx" xr:uid="{108BACDD-8191-456D-8EE5-2A8B5754BDC9}"/>
    <hyperlink ref="C68" r:id="rId65" display="http://www.uprt.fr/mesimages/fichiers-uprt/ff-fiches-fabrication/ff-fiches-fabrication-maj-02-2015/ff-documents-divers-maj-02-2015/ff-Croquis.xlsx" xr:uid="{A2FB7793-19DB-49B9-9AB7-A69ABDE2D2F2}"/>
    <hyperlink ref="C70" r:id="rId66" display="http://www.uprt.fr/mesimages/fichiers-uprt/ff-fiches-fabrication/ff-fiches-fabrication-maj-02-2015/ff-documents-divers-maj-02-2015/ff-qualiterecettes2007.xls" xr:uid="{C7053B97-3404-44AD-8F07-0CBB04EB2D90}"/>
    <hyperlink ref="C72" r:id="rId67" display="http://www.uprt.fr/mesimages/fichiers-uprt/ff-fiches-fabrication/ff-fiches-fabrication-maj-02-2015/ff-documents-divers-maj-02-2015/ff-tableau-cuisson.pdf" xr:uid="{EA3BE07F-9555-4E6D-9EE9-71E5B455B8CE}"/>
    <hyperlink ref="C76" r:id="rId68" xr:uid="{5A4F06CA-F80C-4684-85AD-4D9D938D8329}"/>
    <hyperlink ref="K431" r:id="rId69" xr:uid="{9FF0D2CD-35BB-4CE4-ACC8-7B4A0DCBB72E}"/>
    <hyperlink ref="F431" r:id="rId70" xr:uid="{0ADF8D57-79BC-4D10-B99F-8EECAE93977A}"/>
    <hyperlink ref="C132" r:id="rId71" xr:uid="{AB4C9FB9-A436-4400-B85E-BAD215C057F8}"/>
    <hyperlink ref="C134" r:id="rId72" xr:uid="{8495DC00-3F05-4F6A-BE59-A6C96422C956}"/>
    <hyperlink ref="C137" r:id="rId73" xr:uid="{2830E987-E004-4072-AA1D-6FC4DC3A1FDB}"/>
    <hyperlink ref="C140" r:id="rId74" tooltip="Télécharger" display="http://joseph.larmarange.net/IMG/pdf/memo_caracteres_speciaux_windows.pdf" xr:uid="{0685D040-DE8E-4E71-844E-718DABD29E00}"/>
    <hyperlink ref="C143" r:id="rId75" xr:uid="{456EE71D-55DC-4CF4-A29F-CF5D773B3862}"/>
    <hyperlink ref="C148" r:id="rId76" xr:uid="{08C58BE9-BA9D-4B17-8DF0-583535750DC7}"/>
    <hyperlink ref="C6" r:id="rId77" xr:uid="{6D56C828-519E-4CD6-AACF-73F4E7A6188A}"/>
    <hyperlink ref="C127" r:id="rId78" xr:uid="{103FE40F-EC97-48C7-B27D-963280B89FC1}"/>
    <hyperlink ref="C129:F129" r:id="rId79" display="visualiseur d'Emoji et de symboles" xr:uid="{803B7F2B-2091-44EF-9CCB-57E27D8DF0CD}"/>
    <hyperlink ref="C145" r:id="rId80" xr:uid="{2655ED1F-0FDC-466A-8D3A-12323A49373D}"/>
    <hyperlink ref="C125:H125" r:id="rId81" display="caractères  Alphanumériques cerclés" xr:uid="{DFBEE84B-6AAE-43BE-8983-C5679A19A947}"/>
    <hyperlink ref="C74" r:id="rId82" display="http://www.uprt.fr/mesimages/fichiers-uprt/pt-procedures-techniques/PT-bonnes-pratiques.doc" xr:uid="{E5165097-1BD2-4263-AEAA-E72FD935388C}"/>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AA8C5BA6-F367-4471-8197-6431E026E24B}"/>
    <hyperlink ref="H491" r:id="rId84" xr:uid="{3B57C034-B504-4A66-86EA-43EA56BAD971}"/>
    <hyperlink ref="H492" r:id="rId85" xr:uid="{F6917E6B-4613-49C3-A281-F28EC58B5F7E}"/>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64C65D5-2933-4AA1-88E3-30C22D658FAE}"/>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3B4902EC-836D-43C4-A79D-BA1ED964C0B0}"/>
    <hyperlink ref="B223" r:id="rId88" xr:uid="{F9D57E74-0953-4B5B-B0E9-0DC3FFA203B9}"/>
    <hyperlink ref="B228" r:id="rId89" location="6" display="http://matoumatheux.ac-rennes.fr/num/numeration/doigt.htm - 6" xr:uid="{3D64183F-1C2F-48D9-8B46-BF8FE68ACCD9}"/>
    <hyperlink ref="B229" r:id="rId90" location="6" display="http://matoumatheux.ac-rennes.fr/num/probleme/classer.htm - 6" xr:uid="{8C954A52-394C-42B1-AF35-1B6353AE40F3}"/>
    <hyperlink ref="B230" r:id="rId91" location="6" display="http://matoumatheux.ac-rennes.fr/num/probleme/seringue.htm - 6" xr:uid="{F214FB58-1963-48E5-A3FC-810A0C8C1355}"/>
    <hyperlink ref="B231" r:id="rId92" location="6" display="http://matoumatheux.ac-rennes.fr/num/probleme/etiquettes.htm - 6" xr:uid="{5B0AEF80-B45F-40DB-9B35-9D30FA4EFAC9}"/>
    <hyperlink ref="G223" r:id="rId93" location="6" display="http://matoumatheux.ac-rennes.fr/num/fractions/6/menthe1.htm - 6" xr:uid="{A10834C7-336C-4401-ADD1-4053C66E2E15}"/>
    <hyperlink ref="G225" r:id="rId94" location="6" display="http://matoumatheux.ac-rennes.fr/num/fractions/6/cocktail2.htm - 6" xr:uid="{4EDB8B4D-6F16-4835-82C7-36F9B0CD4DF6}"/>
    <hyperlink ref="G224" r:id="rId95" location="6" display="http://matoumatheux.ac-rennes.fr/num/fractions/6/cocktail1.htm - 6" xr:uid="{E877F629-FDDD-4EEC-A04D-309E12C8B85F}"/>
    <hyperlink ref="G226" r:id="rId96" location="6" display="http://matoumatheux.ac-rennes.fr/num/fractions/6/cocktail3.htm - 6" xr:uid="{AA2D8FC7-0636-479E-968C-38DA019C928C}"/>
    <hyperlink ref="G227" r:id="rId97" location="6" display="http://matoumatheux.ac-rennes.fr/num/fractions/6/cocktail4.htm - 6" xr:uid="{EC1B5CC6-C996-4A63-98E0-024C9B413491}"/>
    <hyperlink ref="G229" r:id="rId98" location="6" display="http://matoumatheux.ac-rennes.fr/num/fractions/6/fractionsM.htm - 6" xr:uid="{5438E8CC-D8BA-47B5-B3DB-7524568FF81E}"/>
    <hyperlink ref="G230" r:id="rId99" location="6" display="http://matoumatheux.ac-rennes.fr/num/fractions/6/fractionsM2.htm - 6" xr:uid="{FCED5B08-E194-4393-8740-11B958F42509}"/>
    <hyperlink ref="G228" r:id="rId100" location="6" display="http://matoumatheux.ac-rennes.fr/num/fractions/6/menthe.htm - 6" xr:uid="{5DE752DD-026B-4C4B-9B5D-8B34CD3E3736}"/>
    <hyperlink ref="G231" r:id="rId101" location="6" display="http://matoumatheux.ac-rennes.fr/num/fractions/6/poisson.htm - 6" xr:uid="{729A0DD7-39B0-44AD-910A-37FE9D972D6E}"/>
    <hyperlink ref="G232" r:id="rId102" location="6" display="http://matoumatheux.ac-rennes.fr/num/proportionnalite/6/creme.htm - 6" xr:uid="{D8BBB6A5-2BAE-4CC1-8A5F-B69CED95456F}"/>
    <hyperlink ref="K223" r:id="rId103" location="6" display="http://matoumatheux.ac-rennes.fr/num/proportionnalite/6/gateauriz.htm - 6" xr:uid="{AA22247F-BCB6-4037-BE19-8F5483C990E1}"/>
    <hyperlink ref="K224" r:id="rId104" location="6" display="http://matoumatheux.ac-rennes.fr/num/proportionnalite/6/far.htm - 6" xr:uid="{EE3FD4C1-6D22-489F-AD12-CC05A80F21AE}"/>
    <hyperlink ref="K225" r:id="rId105" location="6" display="http://matoumatheux.ac-rennes.fr/num/proportionnalite/6/boulangerie.htm - 6" xr:uid="{D2421B03-9880-4D43-BD6A-2A5C65547BE7}"/>
    <hyperlink ref="B232" r:id="rId106" location="6" display="http://matoumatheux.ac-rennes.fr/geom/unite/mesureur.htm - 6" xr:uid="{ABD7C073-99F2-4BAD-B3FE-7676BB456481}"/>
    <hyperlink ref="K228" r:id="rId107" location="6" display="http://matoumatheux.ac-rennes.fr/cours/mesures/convlong.htm - 6" xr:uid="{14E04EF7-ABA6-46CC-85CC-4F822F66AD9F}"/>
    <hyperlink ref="K229" r:id="rId108" location="6" display="http://matoumatheux.ac-rennes.fr/cours/mesures/convmasse.htm - 6" xr:uid="{0EE30E57-B967-437C-900D-48F854E07A30}"/>
    <hyperlink ref="K230" r:id="rId109" location="6" display="http://matoumatheux.ac-rennes.fr/geom/cercle/Bebert11.htm - 6" xr:uid="{C8C7BB50-04A4-4202-898A-97CD9DBBE6D6}"/>
    <hyperlink ref="K231" r:id="rId110" location="6" display="http://matoumatheux.ac-rennes.fr/geom/cercle/Bebert21.htm - 6" xr:uid="{9E08064E-E214-4840-8A99-FD45F4677C7E}"/>
    <hyperlink ref="K232" r:id="rId111" location="6" display="http://matoumatheux.ac-rennes.fr/geom/cercle/chien.htm - 6" xr:uid="{641AC289-4FEA-465A-A744-E42804B804D1}"/>
    <hyperlink ref="O223" r:id="rId112" location="6" display="http://matoumatheux.ac-rennes.fr/geom/solides/6/ruban.htm - 6" xr:uid="{38BE9F11-39B0-4B84-822E-89D546C33B80}"/>
    <hyperlink ref="O224" r:id="rId113" location="5" display="http://matoumatheux.ac-rennes.fr/geom/cercle/5/aire.htm - 5" xr:uid="{EA42CD48-86DD-4F5B-929E-BA84BA492E3B}"/>
    <hyperlink ref="O225" r:id="rId114" location="5" display="http://matoumatheux.ac-rennes.fr/geom/cercle/5/rayon.htm - 5" xr:uid="{3B04BFAD-2955-4119-90F6-CA7A6C9BE2B3}"/>
    <hyperlink ref="O226" r:id="rId115" location="5" display="http://matoumatheux.ac-rennes.fr/geom/cercle/5/couronne.htm - 5" xr:uid="{DB0B7BBB-A4DE-4D51-BD30-173B1D18D17E}"/>
    <hyperlink ref="O227" r:id="rId116" location="5" display="http://matoumatheux.ac-rennes.fr/geom/solides/5/airecylindre.htm - 5" xr:uid="{87C744F0-FCE8-43E3-BF90-E6540BF1FF1F}"/>
    <hyperlink ref="O228" r:id="rId117" location="5" display="http://matoumatheux.ac-rennes.fr/geom/solides/5/volcylindre.htm - 5" xr:uid="{6C009DEC-891E-4BBC-AA53-CADBC7180D3D}"/>
    <hyperlink ref="O230" r:id="rId118" location="4" display="http://matoumatheux.ac-rennes.fr/num/puissances/gateau.htm - 4" xr:uid="{0F634FE8-9837-4BFC-A9A2-2A595C34EB01}"/>
    <hyperlink ref="O229" r:id="rId119" location="4" display="http://matoumatheux.ac-rennes.fr/cours/volume/cylindre.htm - 4" xr:uid="{FE515567-D217-4828-8D1D-764C67CEC5BC}"/>
    <hyperlink ref="O231" r:id="rId120" location="4" display="http://matoumatheux.ac-rennes.fr/cours/aire/airerect.htm - 4" xr:uid="{612E14A8-304F-4747-BBF3-7614C8891448}"/>
    <hyperlink ref="O232" r:id="rId121" location="3" display="http://matoumatheux.ac-rennes.fr/num/diviseur/probleme1.htm - 3" xr:uid="{122705F9-040F-4D2D-9990-7C068B887012}"/>
    <hyperlink ref="O233" r:id="rId122" location="3" display="http://matoumatheux.ac-rennes.fr/num/courbe/casserole.htm - 3" xr:uid="{6D93481A-9C09-47E1-A8F0-927FD2770FC8}"/>
    <hyperlink ref="B236" r:id="rId123" xr:uid="{A68CD33F-2159-4B9A-8795-31A41ED3D413}"/>
    <hyperlink ref="G236" r:id="rId124" xr:uid="{97B997D7-A437-4881-93A6-CB1153E12210}"/>
    <hyperlink ref="K236" r:id="rId125" xr:uid="{14F747BE-5DE6-4454-A633-5D4BDCFB50FA}"/>
    <hyperlink ref="O236" r:id="rId126" location="q=RECETTES+PATISSERIE" xr:uid="{6962D9C0-F0F3-4165-9B45-E6A973429F09}"/>
    <hyperlink ref="E239" r:id="rId127" xr:uid="{91F0EF1F-8DB6-4711-89BC-8276F96FDF3C}"/>
    <hyperlink ref="G239" r:id="rId128" xr:uid="{CB8E05BC-7094-4419-9F6B-78E374A859D8}"/>
    <hyperlink ref="J239" r:id="rId129" xr:uid="{EB04AA78-2E63-44A0-9EAC-4A72588A1214}"/>
    <hyperlink ref="M239" r:id="rId130" xr:uid="{FFED5BC6-3883-454C-83F5-14C3564EFEE1}"/>
    <hyperlink ref="J280" r:id="rId131" xr:uid="{A5311745-FC09-4444-BC29-2EE173AFD9AB}"/>
    <hyperlink ref="B404" r:id="rId132" xr:uid="{E48C918F-C2F4-4AC8-A6D6-4E3FAE4DF76E}"/>
    <hyperlink ref="D369" r:id="rId133" xr:uid="{2E58FF96-258B-4AED-8496-84EA8442080F}"/>
  </hyperlinks>
  <pageMargins left="0.7" right="0.7" top="0.75" bottom="0.75" header="0.3" footer="0.3"/>
  <pageSetup paperSize="9" orientation="portrait" r:id="rId134"/>
  <drawing r:id="rId1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4</vt:i4>
      </vt:variant>
    </vt:vector>
  </HeadingPairs>
  <TitlesOfParts>
    <vt:vector size="20" baseType="lpstr">
      <vt:lpstr>Nota</vt:lpstr>
      <vt:lpstr>complément</vt:lpstr>
      <vt:lpstr>différence Portion et Poids</vt:lpstr>
      <vt:lpstr>Mode d'emploi.FF.5.A</vt:lpstr>
      <vt:lpstr>Conditionnement.FF.5.A</vt:lpstr>
      <vt:lpstr>Mode d'emploi.FF.5.B</vt:lpstr>
      <vt:lpstr>conditionnement.FF.5.B</vt:lpstr>
      <vt:lpstr>Formats-Formules-Fonctions</vt:lpstr>
      <vt:lpstr>Cuisiniers.Pesez</vt:lpstr>
      <vt:lpstr>Conversions en Kg</vt:lpstr>
      <vt:lpstr>Vocabulaire</vt:lpstr>
      <vt:lpstr>Polices de Symboles</vt:lpstr>
      <vt:lpstr>Emoticones </vt:lpstr>
      <vt:lpstr>Tutos Youtube</vt:lpstr>
      <vt:lpstr>CODES COULEURS</vt:lpstr>
      <vt:lpstr>Rapprort de compatibilité</vt:lpstr>
      <vt:lpstr>Conditionnement.FF.5.A!Zone_d_impression</vt:lpstr>
      <vt:lpstr>conditionnement.FF.5.B!Zone_d_impression</vt:lpstr>
      <vt:lpstr>'Mode d''emploi.FF.5.A'!Zone_d_impression</vt:lpstr>
      <vt:lpstr>'Mode d''emploi.FF.5.B'!Zone_d_impression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Joël Leboucher</cp:lastModifiedBy>
  <cp:lastPrinted>2020-12-21T15:43:44Z</cp:lastPrinted>
  <dcterms:created xsi:type="dcterms:W3CDTF">1996-10-21T11:03:58Z</dcterms:created>
  <dcterms:modified xsi:type="dcterms:W3CDTF">2023-11-03T08:57:56Z</dcterms:modified>
</cp:coreProperties>
</file>